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0" windowHeight="7130" tabRatio="490" activeTab="1"/>
  </bookViews>
  <sheets>
    <sheet name="pop" sheetId="1" r:id="rId1"/>
    <sheet name="cnn" sheetId="3" r:id="rId2"/>
    <sheet name="ctsp" sheetId="8" r:id="rId3"/>
    <sheet name="fr" sheetId="4" r:id="rId4"/>
    <sheet name="TC" sheetId="13" r:id="rId5"/>
    <sheet name="etc." sheetId="14" r:id="rId6"/>
  </sheets>
  <calcPr calcId="144525"/>
</workbook>
</file>

<file path=xl/comments1.xml><?xml version="1.0" encoding="utf-8"?>
<comments xmlns="http://schemas.openxmlformats.org/spreadsheetml/2006/main">
  <authors>
    <author xml:space="preserve"> </author>
    <author>hanjia</author>
  </authors>
  <commentList>
    <comment ref="A2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4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6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8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8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9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10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10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10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2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53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87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<sst xmlns="http://schemas.openxmlformats.org/spreadsheetml/2006/main" count="886" uniqueCount="382">
  <si>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</si>
  <si>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</si>
  <si>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</si>
  <si>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</si>
  <si>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</si>
  <si>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</si>
  <si>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</si>
  <si>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</si>
  <si>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</si>
  <si>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</si>
  <si>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</si>
  <si>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</si>
  <si>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</si>
  <si>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</si>
  <si>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</si>
  <si>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</si>
  <si>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</si>
  <si>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</si>
  <si>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</si>
  <si>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</si>
  <si>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</si>
  <si>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</si>
  <si>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</si>
  <si>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</si>
  <si>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</si>
  <si>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</si>
  <si>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</si>
  <si>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</si>
  <si>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</si>
  <si>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</si>
  <si>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</si>
  <si>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(0a) 88/950, 10/183, 22/182, 
96/513</t>
  </si>
  <si>
    <t>(0b) 0.43</t>
  </si>
  <si>
    <t>(0c) 35/56</t>
  </si>
  <si>
    <t>(23c) 3/58</t>
  </si>
  <si>
    <t>(0a) 25/208, 
25/172</t>
  </si>
  <si>
    <t>(0a) 9/209,
2/89,
1/104,
3/167</t>
  </si>
  <si>
    <t>(0a) 0/50,
0/64</t>
  </si>
  <si>
    <t>0a</t>
  </si>
  <si>
    <t>The Excitatory Neuronal Network of the C2 Barrel Column in Mouse Primary Somatosensory Cortex</t>
  </si>
  <si>
    <t>?</t>
  </si>
  <si>
    <t>5a</t>
  </si>
  <si>
    <t>Electrical and chemical synapses among parvalbumin fast-spiking GABAergic interneurons in adult mouse neocortex</t>
  </si>
  <si>
    <t>2–7 mo
"bidirection"</t>
  </si>
  <si>
    <t>va</t>
  </si>
  <si>
    <t>Principles of connectivity among morphologically defined cell types in adult neocortex</t>
  </si>
  <si>
    <t>V1, intra=141, inter=150</t>
  </si>
  <si>
    <t>Interlaminar Connections in the Neocortex</t>
  </si>
  <si>
    <t>(23a) 23/45</t>
  </si>
  <si>
    <t>(23c) 17/44</t>
  </si>
  <si>
    <t>(0c) 9/31 
(23c) 4/36</t>
  </si>
  <si>
    <t>(23c) 2/30</t>
  </si>
  <si>
    <t>0b</t>
  </si>
  <si>
    <t>Dense, Unspecific Connectivity of Neocortical Parvalbumin-Positive Interneurons: A Canonical Microcircuit for Inhibition</t>
  </si>
  <si>
    <t>141 (d=200)</t>
  </si>
  <si>
    <t>5b</t>
  </si>
  <si>
    <t>Diversity and connectivity of layer 5 somatostatin-expressing interneurons in the mouse barrel cortex</t>
  </si>
  <si>
    <t>P20–P40</t>
  </si>
  <si>
    <t>Synaptic Connections and Small Circuits Involving Excitatory and Inhibitory Neurons in Layers 2–5 of Adult Rat and Cat Neocortex: Triple Intracellular Recordings and Biocytin Labelling In Vitro</t>
  </si>
  <si>
    <t>(23a) 18/59</t>
  </si>
  <si>
    <t>(23b) 12/21 
(23c) 11/38</t>
  </si>
  <si>
    <t>(23c) 0/32</t>
  </si>
  <si>
    <t>(23b) 11/31 
(23c) 18/45</t>
  </si>
  <si>
    <t>0c</t>
  </si>
  <si>
    <t>Neocortical Somatostatin-Expressing GABAergic Interneurons Disinhibit the Thalamorecipient Layer 4</t>
  </si>
  <si>
    <t>5c</t>
  </si>
  <si>
    <t xml:space="preserve">Chrna2-Martinotti Cells Synchronize Layer 5
Type A Pyramidal Cells via Rebound Excitation
</t>
  </si>
  <si>
    <t>P19–29</t>
  </si>
  <si>
    <t>Opening Holes in the Blanket of Inhibition: Localized Lateral
Disinhibition by VIP Interneurons</t>
  </si>
  <si>
    <t>S1 or V1</t>
  </si>
  <si>
    <t>(23c) 5/28</t>
  </si>
  <si>
    <t>(23c) 7/28</t>
  </si>
  <si>
    <t>(23c) 27/48</t>
  </si>
  <si>
    <t>(23c) 6/79</t>
  </si>
  <si>
    <t>Barrel Cortex Microcircuits: Thalamocortical Feedforward Inhibition in Spiny Stellate Cells Is Mediated by a Small Number of Fast-Spiking Interneurons</t>
  </si>
  <si>
    <t>(0a) 2/208,
4/170</t>
  </si>
  <si>
    <t>(0a) 254/1046* 
(4b) 3/122</t>
  </si>
  <si>
    <t>(4a) 0.63*</t>
  </si>
  <si>
    <t>(4a) 0.38*
(0c) 31/89 (4b) 17/64</t>
  </si>
  <si>
    <t>(0a) 2/275,
1/137</t>
  </si>
  <si>
    <t>(0a) 0/94</t>
  </si>
  <si>
    <t>23a</t>
  </si>
  <si>
    <t>In Vivo Measurement of Cell-Type-Specific Synaptic
Connectivity and Synaptic Transmission in Layer 2/3
Mouse Barrel Cortex</t>
  </si>
  <si>
    <t>88 (d=125)</t>
  </si>
  <si>
    <t xml:space="preserve">Supralinear increase of recurrent inhibition during
sparse activity in the somatosensory cortex
</t>
  </si>
  <si>
    <t>(4a) 0.48*
(4c) 14-&gt;,17&lt;-&gt;/44</t>
  </si>
  <si>
    <t xml:space="preserve">(4a) 0.56*
(0c) 37/60
(4c) 10/30 </t>
  </si>
  <si>
    <t>23b</t>
  </si>
  <si>
    <t>Parvalbumin- and vasoactive intestinal
polypeptide-expressing neocortical interneurons
impose differential inhibition on Martinotti cells</t>
  </si>
  <si>
    <t>Disynaptic inhibition between neocortical pyramidal cells
mediated by Martinotti cells</t>
  </si>
  <si>
    <t>(0c) 12/30
(4b) 8/64</t>
  </si>
  <si>
    <t xml:space="preserve">(4a) 0.61*
(4c) 5/30 </t>
  </si>
  <si>
    <t>(4b) 2/52</t>
  </si>
  <si>
    <t>23c</t>
  </si>
  <si>
    <t xml:space="preserve">Cooperative Subnetworks of Molecularly Similar
Interneurons in Mouse Neocortex (fig S4)
</t>
  </si>
  <si>
    <t>(0a) 20/211,
9/108,
5/87,
20/164</t>
  </si>
  <si>
    <t>(0a) 32/276,
11/136</t>
  </si>
  <si>
    <t>(0a) 178/934,14/175,3/174,40/555</t>
  </si>
  <si>
    <t>(0b) 0.67</t>
  </si>
  <si>
    <t>(5b) 13/39*
(5c) 7/18 (MC-&gt;tt/stPC)</t>
  </si>
  <si>
    <t>(0a) 1/160,
2/100</t>
  </si>
  <si>
    <t>(5a) 18/23</t>
  </si>
  <si>
    <t>(va) 26/75</t>
  </si>
  <si>
    <t>4a</t>
  </si>
  <si>
    <t xml:space="preserve">
Short-Term Plasticity of Unitary Inhibitory-to-Inhibitory
Synapses Depends on the Presynaptic Interneuron Subtype
</t>
  </si>
  <si>
    <t>(5c) 7/18 (tt/stPC-&gt;MC)</t>
  </si>
  <si>
    <t>(va) 12/76</t>
  </si>
  <si>
    <t>(va) 0/92</t>
  </si>
  <si>
    <t>4b</t>
  </si>
  <si>
    <t>Layer 4 of mouse neocortex differs in cell types and
circuit organization between sensory areas</t>
  </si>
  <si>
    <t>(0a) 0/50</t>
  </si>
  <si>
    <t>(0a) 3/93</t>
  </si>
  <si>
    <t>(0a) 5/158,
7/100</t>
  </si>
  <si>
    <t>(0a) 15/532</t>
  </si>
  <si>
    <t>4c</t>
  </si>
  <si>
    <t>Submillisecond Firing Synchrony between Different Subtypes of Cortical Interneurons Connected Chemically But Not Electrically</t>
  </si>
  <si>
    <t>81 (d=115)
"bidirection"</t>
  </si>
  <si>
    <t>(VIP renewed)</t>
  </si>
  <si>
    <t>blue: estimate</t>
  </si>
  <si>
    <t>(pooled+)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</si>
  <si>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</si>
  <si>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</si>
  <si>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</si>
  <si>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</si>
  <si>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</si>
  <si>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</si>
  <si>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</si>
  <si>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</si>
  <si>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</si>
  <si>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</si>
  <si>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</si>
  <si>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</si>
  <si>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</si>
  <si>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</si>
  <si>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</si>
  <si>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</si>
  <si>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</si>
  <si>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</si>
  <si>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</si>
  <si>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</si>
  <si>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</si>
  <si>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</si>
  <si>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</si>
  <si>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</si>
  <si>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</si>
  <si>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</si>
  <si>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</si>
  <si>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</si>
  <si>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</si>
  <si>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</si>
  <si>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</si>
  <si>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</si>
  <si>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</si>
  <si>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</si>
  <si>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</si>
  <si>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</si>
  <si>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</si>
  <si>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</si>
  <si>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</si>
  <si>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</si>
  <si>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</si>
  <si>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</si>
  <si>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</si>
  <si>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</si>
  <si>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</si>
  <si>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</si>
  <si>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</si>
  <si>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</si>
  <si>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</si>
  <si>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</si>
  <si>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</si>
  <si>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</si>
  <si>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</si>
  <si>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</si>
  <si>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</si>
  <si>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</si>
  <si>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</si>
  <si>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</si>
  <si>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</si>
  <si>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</si>
  <si>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</si>
  <si>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</si>
  <si>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</si>
  <si>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</si>
  <si>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</si>
  <si>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</si>
  <si>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</si>
  <si>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</si>
  <si>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</si>
  <si>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</si>
  <si>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</si>
  <si>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</si>
  <si>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</si>
  <si>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</si>
  <si>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</si>
  <si>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</si>
  <si>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</si>
  <si>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</si>
  <si>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</si>
  <si>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</si>
  <si>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</si>
  <si>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</si>
  <si>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</si>
  <si>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</si>
  <si>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</si>
  <si>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</si>
  <si>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</si>
  <si>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</si>
  <si>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</si>
  <si>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</si>
  <si>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n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</si>
  <si>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</si>
  <si>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</si>
  <si>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</si>
  <si>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</si>
  <si>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</si>
  <si>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</si>
  <si>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</si>
  <si>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</si>
  <si>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</si>
  <si>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</si>
  <si>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</si>
  <si>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</si>
  <si>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</si>
  <si>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</si>
  <si>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</si>
  <si>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</si>
  <si>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</si>
  <si>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</si>
  <si>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(awake quiet) Unique functional properties of somatostatin-expressing GABAergic neurons in mouse barrel cortex</t>
  </si>
  <si>
    <t>Fmax</t>
  </si>
  <si>
    <t>fr</t>
  </si>
  <si>
    <t>m.p. (mV)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</si>
  <si>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</si>
  <si>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</si>
  <si>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</si>
  <si>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</si>
  <si>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</si>
  <si>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</si>
  <si>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</si>
  <si>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</si>
  <si>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</si>
  <si>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</si>
  <si>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</si>
  <si>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</si>
  <si>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</si>
  <si>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</si>
  <si>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</si>
  <si>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</si>
  <si>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</si>
  <si>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</si>
  <si>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</si>
  <si>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</si>
  <si>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</si>
  <si>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</si>
  <si>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</si>
  <si>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</si>
  <si>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</si>
  <si>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</si>
  <si>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</si>
  <si>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</si>
  <si>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</si>
  <si>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</si>
  <si>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</si>
  <si>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</si>
  <si>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</si>
  <si>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</si>
  <si>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</si>
  <si>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</si>
  <si>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</si>
  <si>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</si>
  <si>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</si>
  <si>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</si>
  <si>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</si>
  <si>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uPSP</t>
  </si>
  <si>
    <t>bold: in vivo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</si>
  <si>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</si>
  <si>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</si>
  <si>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</si>
  <si>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</si>
  <si>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</si>
  <si>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</si>
  <si>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</si>
  <si>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</si>
  <si>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</si>
  <si>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</si>
  <si>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</si>
  <si>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</si>
  <si>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</si>
  <si>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</si>
  <si>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</si>
  <si>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a</t>
  </si>
  <si>
    <t>b</t>
  </si>
  <si>
    <t>Short-Term Plasticity of Unitary Inhibitory-to-Inhibitory Synapses Depends on the Presynaptic Interneuron Subtype</t>
  </si>
  <si>
    <t>c</t>
  </si>
  <si>
    <t>Reliable synaptic connections between pairs of excitatory layer 4 neurones within a single ‘barrel’ of developing rat somatosensory cortex</t>
  </si>
  <si>
    <t>d</t>
  </si>
  <si>
    <t>Parvalbumin- and vasoactive intestinal polypeptide-expressing neocortical interneurons impose differential inhibition on Martinotti cells</t>
  </si>
  <si>
    <t>e</t>
  </si>
  <si>
    <t>f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</si>
  <si>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</si>
  <si>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</si>
  <si>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</si>
  <si>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</si>
  <si>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</si>
  <si>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</si>
  <si>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>E</t>
  </si>
  <si>
    <t>Transposed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</si>
  <si>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</si>
  <si>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</si>
  <si>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</si>
  <si>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</si>
  <si>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</si>
  <si>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</si>
  <si>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</si>
  <si>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</si>
  <si>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backup cnn</t>
  </si>
  <si>
    <t>(i) 88/950, 10/183, 22/182, 
96/513</t>
  </si>
  <si>
    <t>(j) 35/56</t>
  </si>
  <si>
    <t>(n) 3/58</t>
  </si>
  <si>
    <t>(i) 25/208, 
25/172</t>
  </si>
  <si>
    <t>(f) 6/12</t>
  </si>
  <si>
    <t>(i) 9/209,
2/89,
1/104,
3/167</t>
  </si>
  <si>
    <t xml:space="preserve">(a) 7/69  </t>
  </si>
  <si>
    <t>(a) 21/100</t>
  </si>
  <si>
    <t>(i) 0/50,
0/64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</si>
  <si>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</si>
  <si>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</si>
  <si>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</si>
  <si>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</si>
  <si>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</si>
  <si>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</si>
  <si>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</si>
  <si>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</si>
  <si>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</si>
  <si>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</si>
  <si>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</si>
  <si>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(g) 11/31 (n) 18/45 </t>
    </r>
    <r>
      <rPr>
        <b/>
        <sz val="11"/>
        <color theme="2" tint="-0.5"/>
        <rFont val="新細明體"/>
        <charset val="136"/>
      </rPr>
      <t xml:space="preserve">(h) 10/19 </t>
    </r>
  </si>
  <si>
    <t>(a) 1/40</t>
  </si>
  <si>
    <t>(n) 5/28</t>
  </si>
  <si>
    <t>(n) 7/28</t>
  </si>
  <si>
    <t>(n) 27/48</t>
  </si>
  <si>
    <t>(n) 6/79</t>
  </si>
  <si>
    <t>(i) 2/208,
4/170</t>
  </si>
  <si>
    <t>(i*)254/1046 
(m)3/122</t>
  </si>
  <si>
    <t>(*k)0.63</t>
  </si>
  <si>
    <t>(k*) 0.38
(j) 31/89 (m) 17/64</t>
  </si>
  <si>
    <t>(i) 2/275,
1/137</t>
  </si>
  <si>
    <t>(i) 0/94</t>
  </si>
  <si>
    <t>(f) 1/12</t>
  </si>
  <si>
    <t>(k*)0.48
(e)14-&gt;,17&lt;-&gt;/44</t>
  </si>
  <si>
    <t xml:space="preserve">(k*) 0.56
(j) 37/60
(e) 10/30 </t>
  </si>
  <si>
    <t>(j) 12/30
(m) 8/64</t>
  </si>
  <si>
    <t xml:space="preserve">(k*) 0.61
(e) 5/30 </t>
  </si>
  <si>
    <t>(m) 2/52</t>
  </si>
  <si>
    <t>(i) 20/211,
9/108,
5/87,
20/164</t>
  </si>
  <si>
    <t>(a) 11/185</t>
  </si>
  <si>
    <t>(a) 6/74</t>
  </si>
  <si>
    <t>(i) 32/276,
11/136</t>
  </si>
  <si>
    <t>(i) 178/934,14/175,3/174,40/555</t>
  </si>
  <si>
    <t>(a) 33/132 (b) 67%</t>
  </si>
  <si>
    <t>(a) 24/114</t>
  </si>
  <si>
    <t>(i) 1/160,
2/100</t>
  </si>
  <si>
    <t>(a) 5/63</t>
  </si>
  <si>
    <t>(a) 15/110</t>
  </si>
  <si>
    <t>(a) 2/40</t>
  </si>
  <si>
    <t>(a) 13/115</t>
  </si>
  <si>
    <r>
      <rPr>
        <b/>
        <sz val="11"/>
        <color theme="2" tint="-0.5"/>
        <rFont val="新細明體"/>
        <charset val="136"/>
      </rPr>
      <t xml:space="preserve">(a) 32/67
</t>
    </r>
    <r>
      <rPr>
        <b/>
        <sz val="11"/>
        <rFont val="新細明體"/>
        <charset val="136"/>
      </rPr>
      <t>(5a) 18/23</t>
    </r>
  </si>
  <si>
    <t>(a) 26/75</t>
  </si>
  <si>
    <t>(a) 10/89</t>
  </si>
  <si>
    <t>(a) 1/123</t>
  </si>
  <si>
    <t>(a) 12/76</t>
  </si>
  <si>
    <t>(i) 0/50</t>
  </si>
  <si>
    <t>(i) 3/93</t>
  </si>
  <si>
    <t>(i) 5/158,
7/100</t>
  </si>
  <si>
    <t>(i) 15/532</t>
  </si>
  <si>
    <t>grey: 
not S1</t>
  </si>
  <si>
    <t>blue: 
Allen Institute data</t>
  </si>
  <si>
    <t>green: estimate</t>
  </si>
  <si>
    <t>(layer crossed)</t>
  </si>
  <si>
    <t>(layer crossed++)</t>
  </si>
  <si>
    <t>(pooled)</t>
  </si>
</sst>
</file>

<file path=xl/styles.xml><?xml version="1.0" encoding="utf-8"?>
<styleSheet xmlns="http://schemas.openxmlformats.org/spreadsheetml/2006/main">
  <numFmts count="12">
    <numFmt numFmtId="176" formatCode="0.000000000000000\ "/>
    <numFmt numFmtId="177" formatCode="0.000"/>
    <numFmt numFmtId="178" formatCode="0_ "/>
    <numFmt numFmtId="179" formatCode="0.000_ "/>
    <numFmt numFmtId="180" formatCode="0.00_ "/>
    <numFmt numFmtId="181" formatCode="0.00\ ;[Red]\(0.00\)"/>
    <numFmt numFmtId="182" formatCode="0.0000"/>
    <numFmt numFmtId="183" formatCode="0.0_ "/>
    <numFmt numFmtId="44" formatCode="_(&quot;$&quot;* #,##0.00_);_(&quot;$&quot;* \(#,##0.00\);_(&quot;$&quot;* &quot;-&quot;??_);_(@_)"/>
    <numFmt numFmtId="184" formatCode="_ * #,##0.00_ ;_ * \-#,##0.00_ ;_ * &quot;-&quot;??_ ;_ @_ "/>
    <numFmt numFmtId="42" formatCode="_(&quot;$&quot;* #,##0_);_(&quot;$&quot;* \(#,##0\);_(&quot;$&quot;* &quot;-&quot;_);_(@_)"/>
    <numFmt numFmtId="185" formatCode="_ * #,##0_ ;_ * \-#,##0_ ;_ * &quot;-&quot;_ ;_ @_ "/>
  </numFmts>
  <fonts count="92">
    <font>
      <sz val="11"/>
      <color rgb="FF000000"/>
      <name val="新細明體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030A0"/>
      <name val="新細明體"/>
      <charset val="136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新細明體"/>
      <charset val="134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rgb="FF00B050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sz val="11"/>
      <color rgb="FF000000"/>
      <name val="Ubuntu"/>
      <charset val="136"/>
    </font>
    <font>
      <b/>
      <sz val="11"/>
      <color rgb="FFFF0000"/>
      <name val="Ubuntu"/>
      <charset val="136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name val="新細明體"/>
      <charset val="134"/>
    </font>
    <font>
      <b/>
      <u/>
      <sz val="11"/>
      <color rgb="FF800080"/>
      <name val="新細明體"/>
      <charset val="134"/>
    </font>
    <font>
      <u/>
      <sz val="11"/>
      <color rgb="FF0563C1"/>
      <name val="新細明體"/>
      <charset val="134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 tint="-0.5"/>
      <name val="Arial"/>
      <charset val="136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0"/>
    </font>
    <font>
      <b/>
      <sz val="9"/>
      <name val="Times New Roman"/>
      <charset val="134"/>
    </font>
    <font>
      <sz val="11"/>
      <color rgb="FF000000"/>
      <name val="PMingLiU"/>
      <charset val="134"/>
    </font>
    <font>
      <sz val="9"/>
      <color rgb="FF00000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7" fillId="28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71" fillId="0" borderId="34" applyNumberFormat="0" applyFill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3" fillId="6" borderId="3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5" fillId="23" borderId="37" applyNumberFormat="0" applyFont="0" applyAlignment="0" applyProtection="0">
      <alignment vertical="center"/>
    </xf>
    <xf numFmtId="0" fontId="82" fillId="31" borderId="33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0" fillId="6" borderId="33" applyNumberFormat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2" fillId="0" borderId="39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0" borderId="38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38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83" fillId="33" borderId="40" applyNumberFormat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4" fillId="0" borderId="0" applyBorder="0" applyProtection="0"/>
  </cellStyleXfs>
  <cellXfs count="39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181" fontId="1" fillId="0" borderId="6" xfId="0" applyNumberFormat="1" applyFont="1" applyBorder="1" applyAlignment="1">
      <alignment wrapText="1"/>
    </xf>
    <xf numFmtId="181" fontId="3" fillId="0" borderId="7" xfId="0" applyNumberFormat="1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181" fontId="2" fillId="0" borderId="8" xfId="0" applyNumberFormat="1" applyFont="1" applyBorder="1" applyAlignment="1">
      <alignment wrapText="1"/>
    </xf>
    <xf numFmtId="181" fontId="4" fillId="0" borderId="0" xfId="0" applyNumberFormat="1" applyFont="1" applyAlignment="1">
      <alignment wrapText="1"/>
    </xf>
    <xf numFmtId="181" fontId="2" fillId="0" borderId="9" xfId="0" applyNumberFormat="1" applyFont="1" applyBorder="1" applyAlignment="1">
      <alignment wrapText="1"/>
    </xf>
    <xf numFmtId="181" fontId="1" fillId="0" borderId="0" xfId="0" applyNumberFormat="1" applyFont="1" applyAlignment="1">
      <alignment wrapText="1"/>
    </xf>
    <xf numFmtId="181" fontId="4" fillId="0" borderId="10" xfId="0" applyNumberFormat="1" applyFont="1" applyBorder="1" applyAlignment="1">
      <alignment wrapText="1"/>
    </xf>
    <xf numFmtId="181" fontId="4" fillId="0" borderId="11" xfId="0" applyNumberFormat="1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181" fontId="3" fillId="0" borderId="12" xfId="0" applyNumberFormat="1" applyFont="1" applyBorder="1" applyAlignment="1">
      <alignment wrapText="1"/>
    </xf>
    <xf numFmtId="181" fontId="2" fillId="0" borderId="0" xfId="0" applyNumberFormat="1" applyFont="1" applyAlignment="1">
      <alignment wrapText="1"/>
    </xf>
    <xf numFmtId="181" fontId="2" fillId="0" borderId="12" xfId="0" applyNumberFormat="1" applyFont="1" applyBorder="1" applyAlignment="1">
      <alignment wrapText="1"/>
    </xf>
    <xf numFmtId="181" fontId="3" fillId="0" borderId="13" xfId="0" applyNumberFormat="1" applyFont="1" applyBorder="1" applyAlignment="1">
      <alignment wrapText="1"/>
    </xf>
    <xf numFmtId="181" fontId="2" fillId="0" borderId="14" xfId="0" applyNumberFormat="1" applyFont="1" applyBorder="1" applyAlignment="1">
      <alignment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81" fontId="2" fillId="0" borderId="17" xfId="0" applyNumberFormat="1" applyFont="1" applyBorder="1" applyAlignment="1">
      <alignment wrapText="1"/>
    </xf>
    <xf numFmtId="181" fontId="2" fillId="0" borderId="18" xfId="0" applyNumberFormat="1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0" fontId="5" fillId="0" borderId="13" xfId="0" applyNumberFormat="1" applyFont="1" applyFill="1" applyBorder="1" applyAlignment="1">
      <alignment vertical="center"/>
    </xf>
    <xf numFmtId="180" fontId="5" fillId="0" borderId="14" xfId="0" applyNumberFormat="1" applyFont="1" applyFill="1" applyBorder="1" applyAlignment="1">
      <alignment vertical="center"/>
    </xf>
    <xf numFmtId="180" fontId="5" fillId="0" borderId="12" xfId="0" applyNumberFormat="1" applyFont="1" applyFill="1" applyBorder="1" applyAlignment="1">
      <alignment vertical="center"/>
    </xf>
    <xf numFmtId="180" fontId="5" fillId="0" borderId="0" xfId="0" applyNumberFormat="1" applyFont="1" applyFill="1" applyAlignment="1">
      <alignment vertical="center"/>
    </xf>
    <xf numFmtId="180" fontId="5" fillId="0" borderId="10" xfId="0" applyNumberFormat="1" applyFont="1" applyFill="1" applyBorder="1" applyAlignment="1">
      <alignment vertical="center"/>
    </xf>
    <xf numFmtId="180" fontId="5" fillId="0" borderId="11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wrapText="1"/>
    </xf>
    <xf numFmtId="0" fontId="7" fillId="0" borderId="5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7" fillId="0" borderId="5" xfId="0" applyFont="1" applyBorder="1" applyAlignment="1">
      <alignment horizontal="center" vertical="center"/>
    </xf>
    <xf numFmtId="10" fontId="9" fillId="0" borderId="21" xfId="0" applyNumberFormat="1" applyFont="1" applyFill="1" applyBorder="1" applyAlignment="1">
      <alignment wrapText="1"/>
    </xf>
    <xf numFmtId="10" fontId="8" fillId="0" borderId="7" xfId="0" applyNumberFormat="1" applyFont="1" applyFill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10" fontId="8" fillId="0" borderId="12" xfId="0" applyNumberFormat="1" applyFont="1" applyFill="1" applyBorder="1" applyAlignment="1">
      <alignment wrapText="1"/>
    </xf>
    <xf numFmtId="10" fontId="10" fillId="0" borderId="0" xfId="0" applyNumberFormat="1" applyFont="1" applyFill="1" applyAlignment="1">
      <alignment wrapText="1"/>
    </xf>
    <xf numFmtId="10" fontId="8" fillId="0" borderId="0" xfId="0" applyNumberFormat="1" applyFont="1" applyFill="1" applyAlignment="1">
      <alignment wrapText="1"/>
    </xf>
    <xf numFmtId="10" fontId="10" fillId="0" borderId="10" xfId="0" applyNumberFormat="1" applyFont="1" applyFill="1" applyBorder="1" applyAlignment="1">
      <alignment wrapText="1"/>
    </xf>
    <xf numFmtId="10" fontId="10" fillId="0" borderId="11" xfId="0" applyNumberFormat="1" applyFont="1" applyFill="1" applyBorder="1" applyAlignment="1">
      <alignment wrapText="1"/>
    </xf>
    <xf numFmtId="0" fontId="7" fillId="0" borderId="3" xfId="0" applyFont="1" applyBorder="1" applyAlignment="1">
      <alignment horizontal="center" vertical="center"/>
    </xf>
    <xf numFmtId="10" fontId="9" fillId="0" borderId="12" xfId="0" applyNumberFormat="1" applyFont="1" applyFill="1" applyBorder="1" applyAlignment="1">
      <alignment wrapText="1"/>
    </xf>
    <xf numFmtId="10" fontId="10" fillId="0" borderId="12" xfId="0" applyNumberFormat="1" applyFont="1" applyFill="1" applyBorder="1" applyAlignment="1">
      <alignment wrapText="1"/>
    </xf>
    <xf numFmtId="10" fontId="9" fillId="0" borderId="13" xfId="0" applyNumberFormat="1" applyFont="1" applyFill="1" applyBorder="1" applyAlignment="1">
      <alignment wrapText="1"/>
    </xf>
    <xf numFmtId="10" fontId="10" fillId="0" borderId="14" xfId="0" applyNumberFormat="1" applyFont="1" applyFill="1" applyBorder="1" applyAlignment="1">
      <alignment wrapText="1"/>
    </xf>
    <xf numFmtId="0" fontId="7" fillId="0" borderId="15" xfId="0" applyFont="1" applyBorder="1" applyAlignment="1">
      <alignment horizontal="center" vertical="center"/>
    </xf>
    <xf numFmtId="10" fontId="8" fillId="0" borderId="13" xfId="0" applyNumberFormat="1" applyFont="1" applyFill="1" applyBorder="1" applyAlignment="1">
      <alignment wrapText="1"/>
    </xf>
    <xf numFmtId="10" fontId="8" fillId="0" borderId="14" xfId="0" applyNumberFormat="1" applyFont="1" applyFill="1" applyBorder="1" applyAlignment="1">
      <alignment wrapText="1"/>
    </xf>
    <xf numFmtId="0" fontId="7" fillId="0" borderId="16" xfId="0" applyFont="1" applyBorder="1" applyAlignment="1">
      <alignment horizontal="center" vertical="center"/>
    </xf>
    <xf numFmtId="10" fontId="8" fillId="0" borderId="17" xfId="0" applyNumberFormat="1" applyFont="1" applyFill="1" applyBorder="1" applyAlignment="1">
      <alignment wrapText="1"/>
    </xf>
    <xf numFmtId="10" fontId="8" fillId="0" borderId="18" xfId="0" applyNumberFormat="1" applyFont="1" applyFill="1" applyBorder="1" applyAlignment="1">
      <alignment wrapText="1"/>
    </xf>
    <xf numFmtId="181" fontId="4" fillId="0" borderId="22" xfId="0" applyNumberFormat="1" applyFont="1" applyBorder="1" applyAlignment="1">
      <alignment wrapText="1"/>
    </xf>
    <xf numFmtId="181" fontId="2" fillId="0" borderId="7" xfId="0" applyNumberFormat="1" applyFont="1" applyBorder="1" applyAlignment="1">
      <alignment wrapText="1"/>
    </xf>
    <xf numFmtId="181" fontId="4" fillId="0" borderId="9" xfId="0" applyNumberFormat="1" applyFont="1" applyBorder="1" applyAlignment="1">
      <alignment wrapText="1"/>
    </xf>
    <xf numFmtId="181" fontId="11" fillId="0" borderId="0" xfId="0" applyNumberFormat="1" applyFont="1" applyAlignment="1">
      <alignment wrapText="1"/>
    </xf>
    <xf numFmtId="181" fontId="4" fillId="0" borderId="23" xfId="0" applyNumberFormat="1" applyFont="1" applyBorder="1" applyAlignment="1">
      <alignment wrapText="1"/>
    </xf>
    <xf numFmtId="181" fontId="12" fillId="0" borderId="0" xfId="0" applyNumberFormat="1" applyFont="1" applyBorder="1"/>
    <xf numFmtId="181" fontId="2" fillId="0" borderId="11" xfId="0" applyNumberFormat="1" applyFont="1" applyBorder="1" applyAlignment="1">
      <alignment wrapText="1"/>
    </xf>
    <xf numFmtId="181" fontId="1" fillId="0" borderId="13" xfId="0" applyNumberFormat="1" applyFont="1" applyBorder="1" applyAlignment="1">
      <alignment wrapText="1"/>
    </xf>
    <xf numFmtId="181" fontId="13" fillId="0" borderId="0" xfId="0" applyNumberFormat="1" applyFont="1" applyBorder="1" applyAlignment="1">
      <alignment wrapText="1"/>
    </xf>
    <xf numFmtId="181" fontId="2" fillId="0" borderId="0" xfId="0" applyNumberFormat="1" applyFont="1"/>
    <xf numFmtId="181" fontId="1" fillId="0" borderId="0" xfId="0" applyNumberFormat="1" applyFont="1" applyBorder="1" applyAlignment="1">
      <alignment wrapText="1"/>
    </xf>
    <xf numFmtId="181" fontId="1" fillId="0" borderId="0" xfId="0" applyNumberFormat="1" applyFont="1"/>
    <xf numFmtId="181" fontId="14" fillId="0" borderId="12" xfId="0" applyNumberFormat="1" applyFont="1" applyBorder="1" applyAlignment="1">
      <alignment wrapText="1"/>
    </xf>
    <xf numFmtId="181" fontId="14" fillId="0" borderId="0" xfId="0" applyNumberFormat="1" applyFont="1" applyAlignment="1">
      <alignment wrapText="1"/>
    </xf>
    <xf numFmtId="181" fontId="2" fillId="0" borderId="24" xfId="0" applyNumberFormat="1" applyFont="1" applyBorder="1" applyAlignment="1">
      <alignment wrapText="1"/>
    </xf>
    <xf numFmtId="180" fontId="5" fillId="0" borderId="8" xfId="0" applyNumberFormat="1" applyFont="1" applyFill="1" applyBorder="1" applyAlignment="1">
      <alignment vertical="center"/>
    </xf>
    <xf numFmtId="180" fontId="5" fillId="0" borderId="9" xfId="0" applyNumberFormat="1" applyFont="1" applyFill="1" applyBorder="1" applyAlignment="1">
      <alignment vertical="center"/>
    </xf>
    <xf numFmtId="180" fontId="5" fillId="0" borderId="23" xfId="0" applyNumberFormat="1" applyFont="1" applyFill="1" applyBorder="1" applyAlignment="1">
      <alignment vertical="center"/>
    </xf>
    <xf numFmtId="10" fontId="10" fillId="0" borderId="22" xfId="0" applyNumberFormat="1" applyFont="1" applyFill="1" applyBorder="1" applyAlignment="1">
      <alignment wrapText="1"/>
    </xf>
    <xf numFmtId="10" fontId="9" fillId="0" borderId="7" xfId="0" applyNumberFormat="1" applyFont="1" applyFill="1" applyBorder="1" applyAlignment="1">
      <alignment wrapText="1"/>
    </xf>
    <xf numFmtId="10" fontId="10" fillId="0" borderId="7" xfId="0" applyNumberFormat="1" applyFont="1" applyFill="1" applyBorder="1" applyAlignment="1">
      <alignment wrapText="1"/>
    </xf>
    <xf numFmtId="10" fontId="10" fillId="0" borderId="9" xfId="0" applyNumberFormat="1" applyFont="1" applyFill="1" applyBorder="1" applyAlignment="1">
      <alignment wrapText="1"/>
    </xf>
    <xf numFmtId="10" fontId="9" fillId="0" borderId="0" xfId="0" applyNumberFormat="1" applyFont="1" applyFill="1" applyAlignment="1">
      <alignment wrapText="1"/>
    </xf>
    <xf numFmtId="10" fontId="10" fillId="0" borderId="23" xfId="0" applyNumberFormat="1" applyFont="1" applyFill="1" applyBorder="1" applyAlignment="1">
      <alignment wrapText="1"/>
    </xf>
    <xf numFmtId="10" fontId="9" fillId="0" borderId="14" xfId="0" applyNumberFormat="1" applyFont="1" applyFill="1" applyBorder="1" applyAlignment="1">
      <alignment wrapText="1"/>
    </xf>
    <xf numFmtId="10" fontId="10" fillId="0" borderId="8" xfId="0" applyNumberFormat="1" applyFont="1" applyFill="1" applyBorder="1" applyAlignment="1">
      <alignment wrapText="1"/>
    </xf>
    <xf numFmtId="10" fontId="10" fillId="0" borderId="13" xfId="0" applyNumberFormat="1" applyFont="1" applyFill="1" applyBorder="1" applyAlignment="1">
      <alignment wrapText="1"/>
    </xf>
    <xf numFmtId="10" fontId="8" fillId="0" borderId="0" xfId="0" applyNumberFormat="1" applyFont="1" applyFill="1" applyBorder="1" applyAlignment="1" applyProtection="1">
      <alignment wrapText="1"/>
    </xf>
    <xf numFmtId="10" fontId="9" fillId="0" borderId="8" xfId="0" applyNumberFormat="1" applyFont="1" applyFill="1" applyBorder="1" applyAlignment="1">
      <alignment wrapText="1"/>
    </xf>
    <xf numFmtId="10" fontId="9" fillId="0" borderId="9" xfId="0" applyNumberFormat="1" applyFont="1" applyFill="1" applyBorder="1" applyAlignment="1">
      <alignment wrapText="1"/>
    </xf>
    <xf numFmtId="10" fontId="9" fillId="0" borderId="24" xfId="0" applyNumberFormat="1" applyFont="1" applyFill="1" applyBorder="1" applyAlignment="1">
      <alignment wrapText="1"/>
    </xf>
    <xf numFmtId="10" fontId="9" fillId="0" borderId="17" xfId="0" applyNumberFormat="1" applyFont="1" applyFill="1" applyBorder="1" applyAlignment="1">
      <alignment wrapText="1"/>
    </xf>
    <xf numFmtId="10" fontId="9" fillId="0" borderId="18" xfId="0" applyNumberFormat="1" applyFont="1" applyFill="1" applyBorder="1" applyAlignment="1">
      <alignment wrapText="1"/>
    </xf>
    <xf numFmtId="181" fontId="3" fillId="0" borderId="21" xfId="0" applyNumberFormat="1" applyFont="1" applyBorder="1" applyAlignment="1">
      <alignment wrapText="1"/>
    </xf>
    <xf numFmtId="181" fontId="2" fillId="0" borderId="10" xfId="0" applyNumberFormat="1" applyFont="1" applyBorder="1" applyAlignment="1">
      <alignment wrapText="1"/>
    </xf>
    <xf numFmtId="181" fontId="1" fillId="0" borderId="14" xfId="0" applyNumberFormat="1" applyFont="1" applyBorder="1" applyAlignment="1">
      <alignment wrapText="1"/>
    </xf>
    <xf numFmtId="181" fontId="14" fillId="0" borderId="14" xfId="0" applyNumberFormat="1" applyFont="1" applyBorder="1" applyAlignment="1">
      <alignment wrapText="1"/>
    </xf>
    <xf numFmtId="181" fontId="1" fillId="0" borderId="0" xfId="0" applyNumberFormat="1" applyFont="1" applyBorder="1"/>
    <xf numFmtId="181" fontId="3" fillId="0" borderId="0" xfId="0" applyNumberFormat="1" applyFont="1" applyAlignment="1">
      <alignment wrapText="1"/>
    </xf>
    <xf numFmtId="180" fontId="5" fillId="0" borderId="0" xfId="0" applyNumberFormat="1" applyFont="1" applyFill="1" applyBorder="1" applyAlignment="1">
      <alignment vertical="center"/>
    </xf>
    <xf numFmtId="10" fontId="10" fillId="0" borderId="18" xfId="0" applyNumberFormat="1" applyFont="1" applyFill="1" applyBorder="1" applyAlignment="1">
      <alignment wrapText="1"/>
    </xf>
    <xf numFmtId="0" fontId="2" fillId="0" borderId="25" xfId="0" applyFont="1" applyBorder="1" applyAlignment="1">
      <alignment horizontal="center" vertical="center"/>
    </xf>
    <xf numFmtId="181" fontId="2" fillId="0" borderId="22" xfId="0" applyNumberFormat="1" applyFont="1" applyBorder="1" applyAlignment="1">
      <alignment wrapText="1"/>
    </xf>
    <xf numFmtId="181" fontId="2" fillId="0" borderId="23" xfId="0" applyNumberFormat="1" applyFont="1" applyBorder="1" applyAlignment="1">
      <alignment wrapText="1"/>
    </xf>
    <xf numFmtId="181" fontId="14" fillId="0" borderId="9" xfId="0" applyNumberFormat="1" applyFont="1" applyBorder="1" applyAlignment="1">
      <alignment wrapText="1"/>
    </xf>
    <xf numFmtId="181" fontId="14" fillId="0" borderId="23" xfId="0" applyNumberFormat="1" applyFont="1" applyBorder="1" applyAlignment="1">
      <alignment wrapText="1"/>
    </xf>
    <xf numFmtId="181" fontId="14" fillId="0" borderId="17" xfId="0" applyNumberFormat="1" applyFont="1" applyBorder="1" applyAlignment="1">
      <alignment wrapText="1"/>
    </xf>
    <xf numFmtId="181" fontId="14" fillId="0" borderId="18" xfId="0" applyNumberFormat="1" applyFont="1" applyBorder="1" applyAlignment="1">
      <alignment wrapText="1"/>
    </xf>
    <xf numFmtId="10" fontId="15" fillId="0" borderId="0" xfId="0" applyNumberFormat="1" applyFont="1" applyAlignment="1">
      <alignment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/>
    <xf numFmtId="10" fontId="9" fillId="0" borderId="27" xfId="0" applyNumberFormat="1" applyFont="1" applyFill="1" applyBorder="1" applyAlignment="1">
      <alignment wrapText="1"/>
    </xf>
    <xf numFmtId="10" fontId="9" fillId="0" borderId="28" xfId="0" applyNumberFormat="1" applyFont="1" applyFill="1" applyBorder="1" applyAlignment="1">
      <alignment wrapText="1"/>
    </xf>
    <xf numFmtId="10" fontId="9" fillId="0" borderId="10" xfId="0" applyNumberFormat="1" applyFont="1" applyFill="1" applyBorder="1" applyAlignment="1">
      <alignment wrapText="1"/>
    </xf>
    <xf numFmtId="10" fontId="9" fillId="0" borderId="11" xfId="0" applyNumberFormat="1" applyFont="1" applyFill="1" applyBorder="1" applyAlignment="1">
      <alignment wrapText="1"/>
    </xf>
    <xf numFmtId="10" fontId="9" fillId="0" borderId="29" xfId="0" applyNumberFormat="1" applyFont="1" applyFill="1" applyBorder="1" applyAlignment="1">
      <alignment wrapText="1"/>
    </xf>
    <xf numFmtId="10" fontId="9" fillId="0" borderId="30" xfId="0" applyNumberFormat="1" applyFont="1" applyFill="1" applyBorder="1" applyAlignment="1">
      <alignment wrapText="1"/>
    </xf>
    <xf numFmtId="10" fontId="10" fillId="0" borderId="28" xfId="0" applyNumberFormat="1" applyFont="1" applyFill="1" applyBorder="1" applyAlignment="1">
      <alignment wrapText="1"/>
    </xf>
    <xf numFmtId="10" fontId="10" fillId="0" borderId="30" xfId="0" applyNumberFormat="1" applyFont="1" applyFill="1" applyBorder="1" applyAlignment="1">
      <alignment wrapText="1"/>
    </xf>
    <xf numFmtId="10" fontId="10" fillId="0" borderId="17" xfId="0" applyNumberFormat="1" applyFont="1" applyFill="1" applyBorder="1" applyAlignment="1">
      <alignment wrapText="1"/>
    </xf>
    <xf numFmtId="10" fontId="10" fillId="0" borderId="31" xfId="0" applyNumberFormat="1" applyFont="1" applyFill="1" applyBorder="1" applyAlignment="1">
      <alignment wrapText="1"/>
    </xf>
    <xf numFmtId="0" fontId="2" fillId="0" borderId="32" xfId="0" applyFont="1" applyBorder="1"/>
    <xf numFmtId="181" fontId="2" fillId="0" borderId="27" xfId="0" applyNumberFormat="1" applyFont="1" applyBorder="1" applyAlignment="1">
      <alignment wrapText="1"/>
    </xf>
    <xf numFmtId="181" fontId="2" fillId="0" borderId="28" xfId="0" applyNumberFormat="1" applyFont="1" applyBorder="1" applyAlignment="1">
      <alignment wrapText="1"/>
    </xf>
    <xf numFmtId="181" fontId="2" fillId="0" borderId="29" xfId="0" applyNumberFormat="1" applyFont="1" applyBorder="1" applyAlignment="1">
      <alignment wrapText="1"/>
    </xf>
    <xf numFmtId="181" fontId="2" fillId="0" borderId="30" xfId="0" applyNumberFormat="1" applyFont="1" applyBorder="1" applyAlignment="1">
      <alignment wrapText="1"/>
    </xf>
    <xf numFmtId="181" fontId="14" fillId="0" borderId="30" xfId="0" applyNumberFormat="1" applyFont="1" applyBorder="1" applyAlignment="1">
      <alignment wrapText="1"/>
    </xf>
    <xf numFmtId="181" fontId="14" fillId="0" borderId="28" xfId="0" applyNumberFormat="1" applyFont="1" applyBorder="1" applyAlignment="1">
      <alignment wrapText="1"/>
    </xf>
    <xf numFmtId="181" fontId="14" fillId="0" borderId="31" xfId="0" applyNumberFormat="1" applyFont="1" applyBorder="1" applyAlignment="1">
      <alignment wrapText="1"/>
    </xf>
    <xf numFmtId="0" fontId="7" fillId="0" borderId="0" xfId="0" applyFont="1"/>
    <xf numFmtId="0" fontId="7" fillId="0" borderId="3" xfId="0" applyFont="1" applyBorder="1"/>
    <xf numFmtId="0" fontId="7" fillId="0" borderId="4" xfId="0" applyFont="1" applyBorder="1"/>
    <xf numFmtId="182" fontId="8" fillId="0" borderId="21" xfId="0" applyNumberFormat="1" applyFont="1" applyBorder="1" applyAlignment="1">
      <alignment wrapText="1"/>
    </xf>
    <xf numFmtId="182" fontId="16" fillId="0" borderId="7" xfId="0" applyNumberFormat="1" applyFont="1" applyBorder="1" applyAlignment="1">
      <alignment wrapText="1"/>
    </xf>
    <xf numFmtId="182" fontId="8" fillId="0" borderId="12" xfId="0" applyNumberFormat="1" applyFont="1" applyBorder="1" applyAlignment="1">
      <alignment wrapText="1"/>
    </xf>
    <xf numFmtId="182" fontId="17" fillId="0" borderId="0" xfId="0" applyNumberFormat="1" applyFont="1" applyAlignment="1">
      <alignment wrapText="1"/>
    </xf>
    <xf numFmtId="182" fontId="18" fillId="0" borderId="10" xfId="0" applyNumberFormat="1" applyFont="1" applyBorder="1" applyAlignment="1">
      <alignment wrapText="1"/>
    </xf>
    <xf numFmtId="182" fontId="18" fillId="0" borderId="11" xfId="0" applyNumberFormat="1" applyFont="1" applyBorder="1" applyAlignment="1">
      <alignment wrapText="1"/>
    </xf>
    <xf numFmtId="182" fontId="19" fillId="0" borderId="0" xfId="0" applyNumberFormat="1" applyFont="1" applyAlignment="1">
      <alignment wrapText="1"/>
    </xf>
    <xf numFmtId="182" fontId="16" fillId="0" borderId="12" xfId="0" applyNumberFormat="1" applyFont="1" applyBorder="1" applyAlignment="1">
      <alignment wrapText="1"/>
    </xf>
    <xf numFmtId="182" fontId="8" fillId="0" borderId="0" xfId="0" applyNumberFormat="1" applyFont="1" applyAlignment="1">
      <alignment wrapText="1"/>
    </xf>
    <xf numFmtId="182" fontId="8" fillId="0" borderId="13" xfId="0" applyNumberFormat="1" applyFont="1" applyBorder="1" applyAlignment="1">
      <alignment wrapText="1"/>
    </xf>
    <xf numFmtId="182" fontId="16" fillId="0" borderId="14" xfId="0" applyNumberFormat="1" applyFont="1" applyBorder="1" applyAlignment="1">
      <alignment wrapText="1"/>
    </xf>
    <xf numFmtId="182" fontId="16" fillId="0" borderId="0" xfId="0" applyNumberFormat="1" applyFont="1" applyAlignment="1">
      <alignment wrapText="1"/>
    </xf>
    <xf numFmtId="182" fontId="8" fillId="0" borderId="14" xfId="0" applyNumberFormat="1" applyFont="1" applyBorder="1" applyAlignment="1">
      <alignment wrapText="1"/>
    </xf>
    <xf numFmtId="182" fontId="8" fillId="0" borderId="17" xfId="0" applyNumberFormat="1" applyFont="1" applyBorder="1" applyAlignment="1">
      <alignment wrapText="1"/>
    </xf>
    <xf numFmtId="182" fontId="8" fillId="0" borderId="18" xfId="0" applyNumberFormat="1" applyFont="1" applyBorder="1" applyAlignment="1">
      <alignment wrapText="1"/>
    </xf>
    <xf numFmtId="58" fontId="7" fillId="0" borderId="0" xfId="0" applyNumberFormat="1" applyFont="1"/>
    <xf numFmtId="182" fontId="7" fillId="0" borderId="0" xfId="0" applyNumberFormat="1" applyFont="1" applyAlignment="1">
      <alignment wrapText="1"/>
    </xf>
    <xf numFmtId="10" fontId="8" fillId="0" borderId="21" xfId="0" applyNumberFormat="1" applyFont="1" applyFill="1" applyBorder="1" applyAlignment="1">
      <alignment wrapText="1"/>
    </xf>
    <xf numFmtId="10" fontId="16" fillId="0" borderId="7" xfId="0" applyNumberFormat="1" applyFont="1" applyFill="1" applyBorder="1" applyAlignment="1">
      <alignment wrapText="1"/>
    </xf>
    <xf numFmtId="10" fontId="16" fillId="0" borderId="0" xfId="0" applyNumberFormat="1" applyFont="1" applyFill="1" applyAlignment="1">
      <alignment wrapText="1"/>
    </xf>
    <xf numFmtId="10" fontId="18" fillId="0" borderId="0" xfId="0" applyNumberFormat="1" applyFont="1" applyFill="1" applyAlignment="1">
      <alignment wrapText="1"/>
    </xf>
    <xf numFmtId="10" fontId="20" fillId="0" borderId="10" xfId="0" applyNumberFormat="1" applyFont="1" applyFill="1" applyBorder="1" applyAlignment="1">
      <alignment wrapText="1"/>
    </xf>
    <xf numFmtId="10" fontId="19" fillId="0" borderId="11" xfId="0" applyNumberFormat="1" applyFont="1" applyFill="1" applyBorder="1" applyAlignment="1">
      <alignment wrapText="1"/>
    </xf>
    <xf numFmtId="10" fontId="21" fillId="0" borderId="12" xfId="0" applyNumberFormat="1" applyFont="1" applyFill="1" applyBorder="1" applyAlignment="1">
      <alignment wrapText="1"/>
    </xf>
    <xf numFmtId="10" fontId="22" fillId="0" borderId="0" xfId="0" applyNumberFormat="1" applyFont="1" applyFill="1" applyAlignment="1">
      <alignment wrapText="1"/>
    </xf>
    <xf numFmtId="10" fontId="22" fillId="0" borderId="12" xfId="0" applyNumberFormat="1" applyFont="1" applyFill="1" applyBorder="1" applyAlignment="1">
      <alignment wrapText="1"/>
    </xf>
    <xf numFmtId="10" fontId="16" fillId="0" borderId="14" xfId="0" applyNumberFormat="1" applyFont="1" applyFill="1" applyBorder="1" applyAlignment="1">
      <alignment wrapText="1"/>
    </xf>
    <xf numFmtId="10" fontId="16" fillId="0" borderId="12" xfId="0" applyNumberFormat="1" applyFont="1" applyFill="1" applyBorder="1" applyAlignment="1">
      <alignment wrapText="1"/>
    </xf>
    <xf numFmtId="10" fontId="21" fillId="0" borderId="13" xfId="0" applyNumberFormat="1" applyFont="1" applyFill="1" applyBorder="1" applyAlignment="1">
      <alignment wrapText="1"/>
    </xf>
    <xf numFmtId="10" fontId="21" fillId="0" borderId="14" xfId="0" applyNumberFormat="1" applyFont="1" applyFill="1" applyBorder="1" applyAlignment="1">
      <alignment wrapText="1"/>
    </xf>
    <xf numFmtId="10" fontId="21" fillId="0" borderId="0" xfId="0" applyNumberFormat="1" applyFont="1" applyFill="1" applyAlignment="1">
      <alignment wrapText="1"/>
    </xf>
    <xf numFmtId="10" fontId="21" fillId="0" borderId="17" xfId="0" applyNumberFormat="1" applyFont="1" applyFill="1" applyBorder="1" applyAlignment="1">
      <alignment wrapText="1"/>
    </xf>
    <xf numFmtId="10" fontId="21" fillId="0" borderId="18" xfId="0" applyNumberFormat="1" applyFont="1" applyFill="1" applyBorder="1" applyAlignment="1">
      <alignment wrapText="1"/>
    </xf>
    <xf numFmtId="0" fontId="17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10" fontId="24" fillId="0" borderId="0" xfId="0" applyNumberFormat="1" applyFont="1" applyAlignment="1">
      <alignment wrapText="1"/>
    </xf>
    <xf numFmtId="0" fontId="17" fillId="0" borderId="0" xfId="0" applyFont="1"/>
    <xf numFmtId="10" fontId="25" fillId="0" borderId="7" xfId="0" applyNumberFormat="1" applyFont="1" applyFill="1" applyBorder="1" applyAlignment="1">
      <alignment wrapText="1"/>
    </xf>
    <xf numFmtId="10" fontId="25" fillId="0" borderId="0" xfId="0" applyNumberFormat="1" applyFont="1" applyFill="1" applyAlignment="1">
      <alignment wrapText="1"/>
    </xf>
    <xf numFmtId="182" fontId="21" fillId="0" borderId="7" xfId="0" applyNumberFormat="1" applyFont="1" applyBorder="1" applyAlignment="1">
      <alignment wrapText="1"/>
    </xf>
    <xf numFmtId="182" fontId="18" fillId="0" borderId="22" xfId="0" applyNumberFormat="1" applyFont="1" applyBorder="1" applyAlignment="1">
      <alignment wrapText="1"/>
    </xf>
    <xf numFmtId="182" fontId="8" fillId="0" borderId="7" xfId="0" applyNumberFormat="1" applyFont="1" applyBorder="1" applyAlignment="1">
      <alignment wrapText="1"/>
    </xf>
    <xf numFmtId="182" fontId="18" fillId="0" borderId="9" xfId="0" applyNumberFormat="1" applyFont="1" applyBorder="1" applyAlignment="1">
      <alignment wrapText="1"/>
    </xf>
    <xf numFmtId="182" fontId="18" fillId="0" borderId="0" xfId="0" applyNumberFormat="1" applyFont="1" applyAlignment="1">
      <alignment wrapText="1"/>
    </xf>
    <xf numFmtId="182" fontId="21" fillId="0" borderId="9" xfId="0" applyNumberFormat="1" applyFont="1" applyBorder="1" applyAlignment="1">
      <alignment wrapText="1"/>
    </xf>
    <xf numFmtId="182" fontId="18" fillId="0" borderId="23" xfId="0" applyNumberFormat="1" applyFont="1" applyBorder="1" applyAlignment="1">
      <alignment wrapText="1"/>
    </xf>
    <xf numFmtId="182" fontId="8" fillId="0" borderId="9" xfId="0" applyNumberFormat="1" applyFont="1" applyBorder="1" applyAlignment="1">
      <alignment wrapText="1"/>
    </xf>
    <xf numFmtId="0" fontId="8" fillId="0" borderId="12" xfId="0" applyFont="1" applyBorder="1" applyAlignment="1">
      <alignment wrapText="1"/>
    </xf>
    <xf numFmtId="182" fontId="19" fillId="0" borderId="8" xfId="0" applyNumberFormat="1" applyFont="1" applyBorder="1" applyAlignment="1">
      <alignment wrapText="1"/>
    </xf>
    <xf numFmtId="182" fontId="19" fillId="0" borderId="9" xfId="0" applyNumberFormat="1" applyFont="1" applyBorder="1" applyAlignment="1">
      <alignment wrapText="1"/>
    </xf>
    <xf numFmtId="182" fontId="26" fillId="0" borderId="9" xfId="0" applyNumberFormat="1" applyFont="1" applyBorder="1" applyAlignment="1">
      <alignment wrapText="1"/>
    </xf>
    <xf numFmtId="182" fontId="8" fillId="0" borderId="8" xfId="0" applyNumberFormat="1" applyFont="1" applyBorder="1" applyAlignment="1">
      <alignment wrapText="1"/>
    </xf>
    <xf numFmtId="182" fontId="8" fillId="0" borderId="24" xfId="0" applyNumberFormat="1" applyFont="1" applyBorder="1" applyAlignment="1">
      <alignment wrapText="1"/>
    </xf>
    <xf numFmtId="10" fontId="27" fillId="0" borderId="7" xfId="0" applyNumberFormat="1" applyFont="1" applyFill="1" applyBorder="1" applyAlignment="1">
      <alignment wrapText="1"/>
    </xf>
    <xf numFmtId="10" fontId="20" fillId="0" borderId="22" xfId="0" applyNumberFormat="1" applyFont="1" applyFill="1" applyBorder="1" applyAlignment="1">
      <alignment wrapText="1"/>
    </xf>
    <xf numFmtId="10" fontId="20" fillId="0" borderId="9" xfId="0" applyNumberFormat="1" applyFont="1" applyFill="1" applyBorder="1" applyAlignment="1">
      <alignment wrapText="1"/>
    </xf>
    <xf numFmtId="10" fontId="8" fillId="0" borderId="9" xfId="0" applyNumberFormat="1" applyFont="1" applyFill="1" applyBorder="1" applyAlignment="1">
      <alignment wrapText="1"/>
    </xf>
    <xf numFmtId="10" fontId="20" fillId="0" borderId="23" xfId="0" applyNumberFormat="1" applyFont="1" applyFill="1" applyBorder="1" applyAlignment="1">
      <alignment wrapText="1"/>
    </xf>
    <xf numFmtId="10" fontId="8" fillId="0" borderId="11" xfId="0" applyNumberFormat="1" applyFont="1" applyFill="1" applyBorder="1" applyAlignment="1">
      <alignment wrapText="1"/>
    </xf>
    <xf numFmtId="10" fontId="8" fillId="0" borderId="8" xfId="0" applyNumberFormat="1" applyFont="1" applyFill="1" applyBorder="1" applyAlignment="1">
      <alignment wrapText="1"/>
    </xf>
    <xf numFmtId="10" fontId="28" fillId="0" borderId="9" xfId="0" applyNumberFormat="1" applyFont="1" applyFill="1" applyBorder="1" applyAlignment="1">
      <alignment wrapText="1"/>
    </xf>
    <xf numFmtId="10" fontId="16" fillId="0" borderId="0" xfId="0" applyNumberFormat="1" applyFont="1" applyFill="1" applyBorder="1" applyAlignment="1" applyProtection="1">
      <alignment wrapText="1"/>
    </xf>
    <xf numFmtId="10" fontId="26" fillId="0" borderId="9" xfId="0" applyNumberFormat="1" applyFont="1" applyFill="1" applyBorder="1" applyAlignment="1">
      <alignment wrapText="1"/>
    </xf>
    <xf numFmtId="10" fontId="21" fillId="0" borderId="8" xfId="0" applyNumberFormat="1" applyFont="1" applyFill="1" applyBorder="1" applyAlignment="1">
      <alignment wrapText="1"/>
    </xf>
    <xf numFmtId="10" fontId="21" fillId="0" borderId="9" xfId="0" applyNumberFormat="1" applyFont="1" applyFill="1" applyBorder="1" applyAlignment="1">
      <alignment wrapText="1"/>
    </xf>
    <xf numFmtId="10" fontId="21" fillId="0" borderId="24" xfId="0" applyNumberFormat="1" applyFont="1" applyFill="1" applyBorder="1" applyAlignment="1">
      <alignment wrapText="1"/>
    </xf>
    <xf numFmtId="10" fontId="19" fillId="0" borderId="7" xfId="0" applyNumberFormat="1" applyFont="1" applyFill="1" applyBorder="1" applyAlignment="1">
      <alignment wrapText="1"/>
    </xf>
    <xf numFmtId="10" fontId="19" fillId="0" borderId="0" xfId="0" applyNumberFormat="1" applyFont="1" applyFill="1" applyAlignment="1">
      <alignment wrapText="1"/>
    </xf>
    <xf numFmtId="10" fontId="25" fillId="0" borderId="12" xfId="0" applyNumberFormat="1" applyFont="1" applyFill="1" applyBorder="1" applyAlignment="1">
      <alignment wrapText="1"/>
    </xf>
    <xf numFmtId="182" fontId="17" fillId="0" borderId="7" xfId="0" applyNumberFormat="1" applyFont="1" applyBorder="1" applyAlignment="1">
      <alignment wrapText="1"/>
    </xf>
    <xf numFmtId="182" fontId="17" fillId="0" borderId="12" xfId="0" applyNumberFormat="1" applyFont="1" applyBorder="1" applyAlignment="1">
      <alignment wrapText="1"/>
    </xf>
    <xf numFmtId="182" fontId="19" fillId="0" borderId="12" xfId="0" applyNumberFormat="1" applyFont="1" applyBorder="1" applyAlignment="1">
      <alignment wrapText="1"/>
    </xf>
    <xf numFmtId="182" fontId="16" fillId="0" borderId="8" xfId="0" applyNumberFormat="1" applyFont="1" applyBorder="1" applyAlignment="1">
      <alignment wrapText="1"/>
    </xf>
    <xf numFmtId="182" fontId="16" fillId="0" borderId="9" xfId="0" applyNumberFormat="1" applyFont="1" applyBorder="1" applyAlignment="1">
      <alignment wrapText="1"/>
    </xf>
    <xf numFmtId="182" fontId="16" fillId="0" borderId="10" xfId="0" applyNumberFormat="1" applyFont="1" applyBorder="1" applyAlignment="1">
      <alignment wrapText="1"/>
    </xf>
    <xf numFmtId="182" fontId="16" fillId="0" borderId="11" xfId="0" applyNumberFormat="1" applyFont="1" applyBorder="1" applyAlignment="1">
      <alignment wrapText="1"/>
    </xf>
    <xf numFmtId="182" fontId="16" fillId="0" borderId="23" xfId="0" applyNumberFormat="1" applyFont="1" applyBorder="1" applyAlignment="1">
      <alignment wrapText="1"/>
    </xf>
    <xf numFmtId="10" fontId="21" fillId="0" borderId="21" xfId="0" applyNumberFormat="1" applyFont="1" applyFill="1" applyBorder="1" applyAlignment="1">
      <alignment wrapText="1"/>
    </xf>
    <xf numFmtId="10" fontId="8" fillId="0" borderId="10" xfId="0" applyNumberFormat="1" applyFont="1" applyFill="1" applyBorder="1" applyAlignment="1">
      <alignment wrapText="1"/>
    </xf>
    <xf numFmtId="10" fontId="29" fillId="0" borderId="11" xfId="0" applyNumberFormat="1" applyFont="1" applyFill="1" applyBorder="1" applyAlignment="1">
      <alignment wrapText="1"/>
    </xf>
    <xf numFmtId="10" fontId="16" fillId="0" borderId="8" xfId="0" applyNumberFormat="1" applyFont="1" applyFill="1" applyBorder="1" applyAlignment="1">
      <alignment wrapText="1"/>
    </xf>
    <xf numFmtId="10" fontId="16" fillId="0" borderId="9" xfId="0" applyNumberFormat="1" applyFont="1" applyFill="1" applyBorder="1" applyAlignment="1">
      <alignment wrapText="1"/>
    </xf>
    <xf numFmtId="10" fontId="16" fillId="0" borderId="10" xfId="0" applyNumberFormat="1" applyFont="1" applyFill="1" applyBorder="1" applyAlignment="1">
      <alignment wrapText="1"/>
    </xf>
    <xf numFmtId="10" fontId="16" fillId="0" borderId="11" xfId="0" applyNumberFormat="1" applyFont="1" applyFill="1" applyBorder="1" applyAlignment="1">
      <alignment wrapText="1"/>
    </xf>
    <xf numFmtId="10" fontId="8" fillId="0" borderId="24" xfId="0" applyNumberFormat="1" applyFont="1" applyFill="1" applyBorder="1" applyAlignment="1">
      <alignment wrapText="1"/>
    </xf>
    <xf numFmtId="10" fontId="25" fillId="0" borderId="14" xfId="0" applyNumberFormat="1" applyFont="1" applyFill="1" applyBorder="1" applyAlignment="1">
      <alignment wrapText="1"/>
    </xf>
    <xf numFmtId="10" fontId="25" fillId="0" borderId="8" xfId="0" applyNumberFormat="1" applyFont="1" applyFill="1" applyBorder="1" applyAlignment="1">
      <alignment wrapText="1"/>
    </xf>
    <xf numFmtId="10" fontId="25" fillId="0" borderId="9" xfId="0" applyNumberFormat="1" applyFont="1" applyFill="1" applyBorder="1" applyAlignment="1">
      <alignment wrapText="1"/>
    </xf>
    <xf numFmtId="10" fontId="25" fillId="0" borderId="10" xfId="0" applyNumberFormat="1" applyFont="1" applyFill="1" applyBorder="1" applyAlignment="1">
      <alignment wrapText="1"/>
    </xf>
    <xf numFmtId="10" fontId="25" fillId="0" borderId="11" xfId="0" applyNumberFormat="1" applyFont="1" applyFill="1" applyBorder="1" applyAlignment="1">
      <alignment wrapText="1"/>
    </xf>
    <xf numFmtId="10" fontId="25" fillId="0" borderId="23" xfId="0" applyNumberFormat="1" applyFont="1" applyFill="1" applyBorder="1" applyAlignment="1">
      <alignment wrapText="1"/>
    </xf>
    <xf numFmtId="0" fontId="7" fillId="0" borderId="32" xfId="0" applyFont="1" applyBorder="1"/>
    <xf numFmtId="182" fontId="8" fillId="0" borderId="27" xfId="0" applyNumberFormat="1" applyFont="1" applyBorder="1" applyAlignment="1">
      <alignment wrapText="1"/>
    </xf>
    <xf numFmtId="182" fontId="8" fillId="0" borderId="28" xfId="0" applyNumberFormat="1" applyFont="1" applyBorder="1" applyAlignment="1">
      <alignment wrapText="1"/>
    </xf>
    <xf numFmtId="182" fontId="8" fillId="0" borderId="10" xfId="0" applyNumberFormat="1" applyFont="1" applyBorder="1" applyAlignment="1">
      <alignment wrapText="1"/>
    </xf>
    <xf numFmtId="182" fontId="8" fillId="0" borderId="11" xfId="0" applyNumberFormat="1" applyFont="1" applyBorder="1" applyAlignment="1">
      <alignment wrapText="1"/>
    </xf>
    <xf numFmtId="182" fontId="8" fillId="0" borderId="29" xfId="0" applyNumberFormat="1" applyFont="1" applyBorder="1" applyAlignment="1">
      <alignment wrapText="1"/>
    </xf>
    <xf numFmtId="182" fontId="8" fillId="0" borderId="30" xfId="0" applyNumberFormat="1" applyFont="1" applyBorder="1" applyAlignment="1">
      <alignment wrapText="1"/>
    </xf>
    <xf numFmtId="182" fontId="8" fillId="0" borderId="31" xfId="0" applyNumberFormat="1" applyFont="1" applyBorder="1" applyAlignment="1">
      <alignment wrapText="1"/>
    </xf>
    <xf numFmtId="10" fontId="8" fillId="0" borderId="27" xfId="0" applyNumberFormat="1" applyFont="1" applyFill="1" applyBorder="1" applyAlignment="1">
      <alignment wrapText="1"/>
    </xf>
    <xf numFmtId="10" fontId="8" fillId="0" borderId="28" xfId="0" applyNumberFormat="1" applyFont="1" applyFill="1" applyBorder="1" applyAlignment="1">
      <alignment wrapText="1"/>
    </xf>
    <xf numFmtId="10" fontId="8" fillId="0" borderId="29" xfId="0" applyNumberFormat="1" applyFont="1" applyFill="1" applyBorder="1" applyAlignment="1">
      <alignment wrapText="1"/>
    </xf>
    <xf numFmtId="10" fontId="8" fillId="0" borderId="30" xfId="0" applyNumberFormat="1" applyFont="1" applyFill="1" applyBorder="1" applyAlignment="1">
      <alignment wrapText="1"/>
    </xf>
    <xf numFmtId="10" fontId="24" fillId="0" borderId="14" xfId="0" applyNumberFormat="1" applyFont="1" applyFill="1" applyBorder="1" applyAlignment="1">
      <alignment wrapText="1"/>
    </xf>
    <xf numFmtId="10" fontId="24" fillId="0" borderId="30" xfId="0" applyNumberFormat="1" applyFont="1" applyFill="1" applyBorder="1" applyAlignment="1">
      <alignment wrapText="1"/>
    </xf>
    <xf numFmtId="10" fontId="24" fillId="0" borderId="12" xfId="0" applyNumberFormat="1" applyFont="1" applyFill="1" applyBorder="1" applyAlignment="1">
      <alignment wrapText="1"/>
    </xf>
    <xf numFmtId="10" fontId="24" fillId="0" borderId="0" xfId="0" applyNumberFormat="1" applyFont="1" applyFill="1" applyAlignment="1">
      <alignment wrapText="1"/>
    </xf>
    <xf numFmtId="10" fontId="24" fillId="0" borderId="28" xfId="0" applyNumberFormat="1" applyFont="1" applyFill="1" applyBorder="1" applyAlignment="1">
      <alignment wrapText="1"/>
    </xf>
    <xf numFmtId="10" fontId="24" fillId="0" borderId="17" xfId="0" applyNumberFormat="1" applyFont="1" applyFill="1" applyBorder="1" applyAlignment="1">
      <alignment wrapText="1"/>
    </xf>
    <xf numFmtId="10" fontId="24" fillId="0" borderId="18" xfId="0" applyNumberFormat="1" applyFont="1" applyFill="1" applyBorder="1" applyAlignment="1">
      <alignment wrapText="1"/>
    </xf>
    <xf numFmtId="10" fontId="24" fillId="0" borderId="31" xfId="0" applyNumberFormat="1" applyFont="1" applyFill="1" applyBorder="1" applyAlignment="1">
      <alignment wrapText="1"/>
    </xf>
    <xf numFmtId="10" fontId="25" fillId="0" borderId="30" xfId="0" applyNumberFormat="1" applyFont="1" applyFill="1" applyBorder="1" applyAlignment="1">
      <alignment wrapText="1"/>
    </xf>
    <xf numFmtId="10" fontId="25" fillId="0" borderId="28" xfId="0" applyNumberFormat="1" applyFont="1" applyFill="1" applyBorder="1" applyAlignment="1">
      <alignment wrapText="1"/>
    </xf>
    <xf numFmtId="10" fontId="25" fillId="0" borderId="17" xfId="0" applyNumberFormat="1" applyFont="1" applyFill="1" applyBorder="1" applyAlignment="1">
      <alignment wrapText="1"/>
    </xf>
    <xf numFmtId="10" fontId="25" fillId="0" borderId="18" xfId="0" applyNumberFormat="1" applyFont="1" applyFill="1" applyBorder="1" applyAlignment="1">
      <alignment wrapText="1"/>
    </xf>
    <xf numFmtId="10" fontId="25" fillId="0" borderId="31" xfId="0" applyNumberFormat="1" applyFont="1" applyFill="1" applyBorder="1" applyAlignment="1">
      <alignment wrapText="1"/>
    </xf>
    <xf numFmtId="0" fontId="23" fillId="0" borderId="0" xfId="0" applyFont="1" applyAlignment="1">
      <alignment wrapText="1"/>
    </xf>
    <xf numFmtId="0" fontId="7" fillId="0" borderId="5" xfId="0" applyFont="1" applyFill="1" applyBorder="1" applyAlignment="1"/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5" xfId="0" applyFont="1" applyFill="1" applyBorder="1" applyAlignment="1">
      <alignment horizontal="center" vertical="center"/>
    </xf>
    <xf numFmtId="10" fontId="30" fillId="0" borderId="7" xfId="0" applyNumberFormat="1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0" fontId="30" fillId="0" borderId="0" xfId="0" applyNumberFormat="1" applyFont="1" applyFill="1" applyAlignment="1">
      <alignment wrapText="1"/>
    </xf>
    <xf numFmtId="10" fontId="17" fillId="0" borderId="10" xfId="0" applyNumberFormat="1" applyFont="1" applyFill="1" applyBorder="1" applyAlignment="1">
      <alignment wrapText="1"/>
    </xf>
    <xf numFmtId="10" fontId="17" fillId="0" borderId="11" xfId="0" applyNumberFormat="1" applyFont="1" applyFill="1" applyBorder="1" applyAlignment="1">
      <alignment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0" fontId="21" fillId="0" borderId="7" xfId="0" applyNumberFormat="1" applyFont="1" applyFill="1" applyBorder="1" applyAlignment="1">
      <alignment wrapText="1"/>
    </xf>
    <xf numFmtId="10" fontId="17" fillId="0" borderId="22" xfId="0" applyNumberFormat="1" applyFont="1" applyFill="1" applyBorder="1" applyAlignment="1">
      <alignment wrapText="1"/>
    </xf>
    <xf numFmtId="10" fontId="17" fillId="0" borderId="9" xfId="0" applyNumberFormat="1" applyFont="1" applyFill="1" applyBorder="1" applyAlignment="1">
      <alignment wrapText="1"/>
    </xf>
    <xf numFmtId="10" fontId="17" fillId="0" borderId="23" xfId="0" applyNumberFormat="1" applyFont="1" applyFill="1" applyBorder="1" applyAlignment="1">
      <alignment wrapText="1"/>
    </xf>
    <xf numFmtId="10" fontId="30" fillId="0" borderId="12" xfId="0" applyNumberFormat="1" applyFont="1" applyFill="1" applyBorder="1" applyAlignment="1">
      <alignment wrapText="1"/>
    </xf>
    <xf numFmtId="10" fontId="19" fillId="0" borderId="8" xfId="0" applyNumberFormat="1" applyFont="1" applyFill="1" applyBorder="1" applyAlignment="1">
      <alignment wrapText="1"/>
    </xf>
    <xf numFmtId="10" fontId="19" fillId="0" borderId="9" xfId="0" applyNumberFormat="1" applyFont="1" applyFill="1" applyBorder="1" applyAlignment="1">
      <alignment wrapText="1"/>
    </xf>
    <xf numFmtId="10" fontId="17" fillId="0" borderId="7" xfId="0" applyNumberFormat="1" applyFont="1" applyFill="1" applyBorder="1" applyAlignment="1">
      <alignment wrapText="1"/>
    </xf>
    <xf numFmtId="10" fontId="17" fillId="0" borderId="0" xfId="0" applyNumberFormat="1" applyFont="1" applyFill="1" applyAlignment="1">
      <alignment wrapText="1"/>
    </xf>
    <xf numFmtId="10" fontId="30" fillId="0" borderId="14" xfId="0" applyNumberFormat="1" applyFont="1" applyFill="1" applyBorder="1" applyAlignment="1">
      <alignment wrapText="1"/>
    </xf>
    <xf numFmtId="10" fontId="30" fillId="0" borderId="9" xfId="0" applyNumberFormat="1" applyFont="1" applyFill="1" applyBorder="1" applyAlignment="1">
      <alignment wrapText="1"/>
    </xf>
    <xf numFmtId="10" fontId="30" fillId="0" borderId="10" xfId="0" applyNumberFormat="1" applyFont="1" applyFill="1" applyBorder="1" applyAlignment="1">
      <alignment wrapText="1"/>
    </xf>
    <xf numFmtId="10" fontId="30" fillId="0" borderId="11" xfId="0" applyNumberFormat="1" applyFont="1" applyFill="1" applyBorder="1" applyAlignment="1">
      <alignment wrapText="1"/>
    </xf>
    <xf numFmtId="10" fontId="30" fillId="0" borderId="23" xfId="0" applyNumberFormat="1" applyFont="1" applyFill="1" applyBorder="1" applyAlignment="1">
      <alignment wrapText="1"/>
    </xf>
    <xf numFmtId="0" fontId="7" fillId="0" borderId="25" xfId="0" applyFont="1" applyFill="1" applyBorder="1" applyAlignment="1">
      <alignment horizontal="center" vertical="center"/>
    </xf>
    <xf numFmtId="0" fontId="7" fillId="0" borderId="32" xfId="0" applyFont="1" applyFill="1" applyBorder="1" applyAlignment="1"/>
    <xf numFmtId="10" fontId="30" fillId="0" borderId="30" xfId="0" applyNumberFormat="1" applyFont="1" applyFill="1" applyBorder="1" applyAlignment="1">
      <alignment wrapText="1"/>
    </xf>
    <xf numFmtId="10" fontId="30" fillId="0" borderId="28" xfId="0" applyNumberFormat="1" applyFont="1" applyFill="1" applyBorder="1" applyAlignment="1">
      <alignment wrapText="1"/>
    </xf>
    <xf numFmtId="10" fontId="30" fillId="0" borderId="17" xfId="0" applyNumberFormat="1" applyFont="1" applyFill="1" applyBorder="1" applyAlignment="1">
      <alignment wrapText="1"/>
    </xf>
    <xf numFmtId="10" fontId="30" fillId="0" borderId="18" xfId="0" applyNumberFormat="1" applyFont="1" applyFill="1" applyBorder="1" applyAlignment="1">
      <alignment wrapText="1"/>
    </xf>
    <xf numFmtId="10" fontId="30" fillId="0" borderId="31" xfId="0" applyNumberFormat="1" applyFont="1" applyFill="1" applyBorder="1" applyAlignment="1">
      <alignment wrapText="1"/>
    </xf>
    <xf numFmtId="0" fontId="31" fillId="0" borderId="0" xfId="0" applyFont="1"/>
    <xf numFmtId="0" fontId="31" fillId="0" borderId="4" xfId="0" applyFont="1" applyBorder="1"/>
    <xf numFmtId="179" fontId="32" fillId="0" borderId="4" xfId="0" applyNumberFormat="1" applyFont="1" applyBorder="1"/>
    <xf numFmtId="0" fontId="33" fillId="0" borderId="0" xfId="48" applyFont="1"/>
    <xf numFmtId="0" fontId="31" fillId="2" borderId="4" xfId="0" applyFont="1" applyFill="1" applyBorder="1"/>
    <xf numFmtId="179" fontId="31" fillId="0" borderId="4" xfId="0" applyNumberFormat="1" applyFont="1" applyBorder="1"/>
    <xf numFmtId="179" fontId="34" fillId="0" borderId="4" xfId="0" applyNumberFormat="1" applyFont="1" applyBorder="1"/>
    <xf numFmtId="179" fontId="31" fillId="2" borderId="4" xfId="0" applyNumberFormat="1" applyFont="1" applyFill="1" applyBorder="1"/>
    <xf numFmtId="179" fontId="35" fillId="2" borderId="4" xfId="0" applyNumberFormat="1" applyFont="1" applyFill="1" applyBorder="1"/>
    <xf numFmtId="0" fontId="36" fillId="0" borderId="4" xfId="0" applyFont="1" applyBorder="1"/>
    <xf numFmtId="0" fontId="31" fillId="0" borderId="0" xfId="0" applyFont="1" applyBorder="1"/>
    <xf numFmtId="179" fontId="37" fillId="0" borderId="4" xfId="0" applyNumberFormat="1" applyFont="1" applyBorder="1"/>
    <xf numFmtId="179" fontId="36" fillId="2" borderId="4" xfId="0" applyNumberFormat="1" applyFont="1" applyFill="1" applyBorder="1"/>
    <xf numFmtId="179" fontId="31" fillId="0" borderId="0" xfId="0" applyNumberFormat="1" applyFont="1" applyBorder="1"/>
    <xf numFmtId="179" fontId="36" fillId="0" borderId="4" xfId="0" applyNumberFormat="1" applyFont="1" applyBorder="1"/>
    <xf numFmtId="0" fontId="38" fillId="0" borderId="0" xfId="48" applyFont="1"/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/>
    </xf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42" fillId="0" borderId="0" xfId="0" applyFont="1" applyAlignment="1">
      <alignment wrapText="1"/>
    </xf>
    <xf numFmtId="0" fontId="52" fillId="0" borderId="0" xfId="0" applyFont="1"/>
    <xf numFmtId="180" fontId="39" fillId="0" borderId="0" xfId="0" applyNumberFormat="1" applyFont="1"/>
    <xf numFmtId="180" fontId="40" fillId="0" borderId="0" xfId="0" applyNumberFormat="1" applyFont="1"/>
    <xf numFmtId="0" fontId="53" fillId="0" borderId="0" xfId="0" applyFont="1"/>
    <xf numFmtId="0" fontId="53" fillId="0" borderId="0" xfId="0" applyFont="1" applyAlignment="1">
      <alignment wrapText="1"/>
    </xf>
    <xf numFmtId="0" fontId="39" fillId="0" borderId="0" xfId="0" applyFont="1" applyAlignment="1">
      <alignment wrapText="1"/>
    </xf>
    <xf numFmtId="183" fontId="1" fillId="0" borderId="0" xfId="0" applyNumberFormat="1" applyFont="1"/>
    <xf numFmtId="183" fontId="2" fillId="0" borderId="0" xfId="0" applyNumberFormat="1" applyFont="1"/>
    <xf numFmtId="183" fontId="54" fillId="0" borderId="0" xfId="0" applyNumberFormat="1" applyFont="1"/>
    <xf numFmtId="183" fontId="55" fillId="0" borderId="0" xfId="0" applyNumberFormat="1" applyFont="1"/>
    <xf numFmtId="183" fontId="56" fillId="0" borderId="0" xfId="0" applyNumberFormat="1" applyFont="1"/>
    <xf numFmtId="183" fontId="2" fillId="0" borderId="0" xfId="0" applyNumberFormat="1" applyFont="1" applyAlignment="1">
      <alignment wrapText="1"/>
    </xf>
    <xf numFmtId="183" fontId="57" fillId="0" borderId="0" xfId="0" applyNumberFormat="1" applyFont="1"/>
    <xf numFmtId="183" fontId="58" fillId="0" borderId="0" xfId="0" applyNumberFormat="1" applyFont="1"/>
    <xf numFmtId="183" fontId="59" fillId="0" borderId="0" xfId="0" applyNumberFormat="1" applyFont="1"/>
    <xf numFmtId="183" fontId="60" fillId="0" borderId="0" xfId="0" applyNumberFormat="1" applyFont="1"/>
    <xf numFmtId="183" fontId="61" fillId="0" borderId="0" xfId="0" applyNumberFormat="1" applyFont="1"/>
    <xf numFmtId="183" fontId="1" fillId="0" borderId="0" xfId="0" applyNumberFormat="1" applyFont="1" applyAlignment="1">
      <alignment wrapText="1"/>
    </xf>
    <xf numFmtId="183" fontId="11" fillId="0" borderId="0" xfId="0" applyNumberFormat="1" applyFont="1"/>
    <xf numFmtId="182" fontId="18" fillId="0" borderId="7" xfId="0" applyNumberFormat="1" applyFont="1" applyBorder="1" applyAlignment="1">
      <alignment wrapText="1"/>
    </xf>
    <xf numFmtId="182" fontId="21" fillId="0" borderId="0" xfId="0" applyNumberFormat="1" applyFont="1" applyAlignment="1">
      <alignment wrapText="1"/>
    </xf>
    <xf numFmtId="0" fontId="23" fillId="0" borderId="0" xfId="0" applyFont="1"/>
    <xf numFmtId="10" fontId="28" fillId="0" borderId="7" xfId="0" applyNumberFormat="1" applyFont="1" applyFill="1" applyBorder="1" applyAlignment="1">
      <alignment wrapText="1"/>
    </xf>
    <xf numFmtId="10" fontId="18" fillId="0" borderId="12" xfId="0" applyNumberFormat="1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10" fontId="18" fillId="0" borderId="11" xfId="0" applyNumberFormat="1" applyFont="1" applyFill="1" applyBorder="1" applyAlignment="1">
      <alignment wrapText="1"/>
    </xf>
    <xf numFmtId="0" fontId="7" fillId="0" borderId="19" xfId="0" applyFont="1" applyFill="1" applyBorder="1" applyAlignment="1"/>
    <xf numFmtId="0" fontId="7" fillId="0" borderId="20" xfId="0" applyFont="1" applyFill="1" applyBorder="1" applyAlignment="1"/>
    <xf numFmtId="10" fontId="18" fillId="0" borderId="21" xfId="0" applyNumberFormat="1" applyFont="1" applyFill="1" applyBorder="1" applyAlignment="1">
      <alignment wrapText="1"/>
    </xf>
    <xf numFmtId="10" fontId="18" fillId="0" borderId="7" xfId="0" applyNumberFormat="1" applyFont="1" applyFill="1" applyBorder="1" applyAlignment="1">
      <alignment wrapText="1"/>
    </xf>
    <xf numFmtId="10" fontId="18" fillId="0" borderId="13" xfId="0" applyNumberFormat="1" applyFont="1" applyFill="1" applyBorder="1" applyAlignment="1">
      <alignment wrapText="1"/>
    </xf>
    <xf numFmtId="10" fontId="18" fillId="0" borderId="14" xfId="0" applyNumberFormat="1" applyFont="1" applyFill="1" applyBorder="1" applyAlignment="1">
      <alignment wrapText="1"/>
    </xf>
    <xf numFmtId="10" fontId="18" fillId="0" borderId="17" xfId="0" applyNumberFormat="1" applyFont="1" applyFill="1" applyBorder="1" applyAlignment="1">
      <alignment wrapText="1"/>
    </xf>
    <xf numFmtId="10" fontId="18" fillId="0" borderId="18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wrapText="1"/>
    </xf>
    <xf numFmtId="10" fontId="18" fillId="0" borderId="22" xfId="0" applyNumberFormat="1" applyFont="1" applyFill="1" applyBorder="1" applyAlignment="1">
      <alignment wrapText="1"/>
    </xf>
    <xf numFmtId="10" fontId="18" fillId="0" borderId="9" xfId="0" applyNumberFormat="1" applyFont="1" applyFill="1" applyBorder="1" applyAlignment="1">
      <alignment wrapText="1"/>
    </xf>
    <xf numFmtId="10" fontId="18" fillId="0" borderId="23" xfId="0" applyNumberFormat="1" applyFont="1" applyFill="1" applyBorder="1" applyAlignment="1">
      <alignment wrapText="1"/>
    </xf>
    <xf numFmtId="10" fontId="28" fillId="0" borderId="12" xfId="0" applyNumberFormat="1" applyFont="1" applyFill="1" applyBorder="1" applyAlignment="1">
      <alignment wrapText="1"/>
    </xf>
    <xf numFmtId="10" fontId="18" fillId="0" borderId="8" xfId="0" applyNumberFormat="1" applyFont="1" applyFill="1" applyBorder="1" applyAlignment="1">
      <alignment wrapText="1"/>
    </xf>
    <xf numFmtId="10" fontId="18" fillId="0" borderId="24" xfId="0" applyNumberFormat="1" applyFont="1" applyFill="1" applyBorder="1" applyAlignment="1">
      <alignment wrapText="1"/>
    </xf>
    <xf numFmtId="182" fontId="18" fillId="0" borderId="14" xfId="0" applyNumberFormat="1" applyFont="1" applyBorder="1" applyAlignment="1">
      <alignment wrapText="1"/>
    </xf>
    <xf numFmtId="182" fontId="18" fillId="0" borderId="8" xfId="0" applyNumberFormat="1" applyFont="1" applyBorder="1" applyAlignment="1">
      <alignment wrapText="1"/>
    </xf>
    <xf numFmtId="10" fontId="28" fillId="0" borderId="14" xfId="0" applyNumberFormat="1" applyFont="1" applyFill="1" applyBorder="1" applyAlignment="1">
      <alignment wrapText="1"/>
    </xf>
    <xf numFmtId="10" fontId="28" fillId="0" borderId="0" xfId="0" applyNumberFormat="1" applyFont="1" applyFill="1" applyAlignment="1">
      <alignment wrapText="1"/>
    </xf>
    <xf numFmtId="10" fontId="28" fillId="0" borderId="10" xfId="0" applyNumberFormat="1" applyFont="1" applyFill="1" applyBorder="1" applyAlignment="1">
      <alignment wrapText="1"/>
    </xf>
    <xf numFmtId="10" fontId="28" fillId="0" borderId="11" xfId="0" applyNumberFormat="1" applyFont="1" applyFill="1" applyBorder="1" applyAlignment="1">
      <alignment wrapText="1"/>
    </xf>
    <xf numFmtId="10" fontId="28" fillId="0" borderId="23" xfId="0" applyNumberFormat="1" applyFont="1" applyFill="1" applyBorder="1" applyAlignment="1">
      <alignment wrapText="1"/>
    </xf>
    <xf numFmtId="10" fontId="22" fillId="0" borderId="14" xfId="0" applyNumberFormat="1" applyFont="1" applyFill="1" applyBorder="1" applyAlignment="1">
      <alignment wrapText="1"/>
    </xf>
    <xf numFmtId="10" fontId="28" fillId="0" borderId="30" xfId="0" applyNumberFormat="1" applyFont="1" applyFill="1" applyBorder="1" applyAlignment="1">
      <alignment wrapText="1"/>
    </xf>
    <xf numFmtId="10" fontId="28" fillId="0" borderId="28" xfId="0" applyNumberFormat="1" applyFont="1" applyFill="1" applyBorder="1" applyAlignment="1">
      <alignment wrapText="1"/>
    </xf>
    <xf numFmtId="10" fontId="28" fillId="0" borderId="17" xfId="0" applyNumberFormat="1" applyFont="1" applyFill="1" applyBorder="1" applyAlignment="1">
      <alignment wrapText="1"/>
    </xf>
    <xf numFmtId="10" fontId="28" fillId="0" borderId="18" xfId="0" applyNumberFormat="1" applyFont="1" applyFill="1" applyBorder="1" applyAlignment="1">
      <alignment wrapText="1"/>
    </xf>
    <xf numFmtId="10" fontId="28" fillId="0" borderId="31" xfId="0" applyNumberFormat="1" applyFont="1" applyFill="1" applyBorder="1" applyAlignment="1">
      <alignment wrapText="1"/>
    </xf>
    <xf numFmtId="0" fontId="7" fillId="0" borderId="26" xfId="0" applyFont="1" applyFill="1" applyBorder="1" applyAlignment="1"/>
    <xf numFmtId="10" fontId="18" fillId="0" borderId="27" xfId="0" applyNumberFormat="1" applyFont="1" applyFill="1" applyBorder="1" applyAlignment="1">
      <alignment wrapText="1"/>
    </xf>
    <xf numFmtId="10" fontId="18" fillId="0" borderId="28" xfId="0" applyNumberFormat="1" applyFont="1" applyFill="1" applyBorder="1" applyAlignment="1">
      <alignment wrapText="1"/>
    </xf>
    <xf numFmtId="10" fontId="18" fillId="0" borderId="29" xfId="0" applyNumberFormat="1" applyFont="1" applyFill="1" applyBorder="1" applyAlignment="1">
      <alignment wrapText="1"/>
    </xf>
    <xf numFmtId="10" fontId="18" fillId="0" borderId="30" xfId="0" applyNumberFormat="1" applyFont="1" applyFill="1" applyBorder="1" applyAlignment="1">
      <alignment wrapText="1"/>
    </xf>
    <xf numFmtId="10" fontId="18" fillId="0" borderId="31" xfId="0" applyNumberFormat="1" applyFont="1" applyFill="1" applyBorder="1" applyAlignment="1">
      <alignment wrapText="1"/>
    </xf>
    <xf numFmtId="0" fontId="6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2" fillId="0" borderId="0" xfId="0" applyFont="1"/>
    <xf numFmtId="0" fontId="63" fillId="0" borderId="0" xfId="48" applyFont="1"/>
    <xf numFmtId="0" fontId="64" fillId="0" borderId="0" xfId="48"/>
    <xf numFmtId="0" fontId="65" fillId="0" borderId="0" xfId="0" applyFont="1"/>
    <xf numFmtId="0" fontId="65" fillId="0" borderId="0" xfId="0" applyFont="1" applyAlignment="1">
      <alignment wrapText="1"/>
    </xf>
    <xf numFmtId="1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66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00D33745"/>
      <color rgb="00FF5151"/>
      <color rgb="00E65EE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2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3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4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5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6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7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8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9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10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837110</xdr:colOff>
      <xdr:row>101</xdr:row>
      <xdr:rowOff>123692</xdr:rowOff>
    </xdr:to>
    <xdr:sp>
      <xdr:nvSpPr>
        <xdr:cNvPr id="11" name="CustomShape 1" hidden="1"/>
        <xdr:cNvSpPr/>
      </xdr:nvSpPr>
      <xdr:spPr>
        <a:xfrm>
          <a:off x="0" y="175895"/>
          <a:ext cx="6939280" cy="16254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2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3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4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5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6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7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8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19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6</xdr:col>
      <xdr:colOff>837470</xdr:colOff>
      <xdr:row>134</xdr:row>
      <xdr:rowOff>58068</xdr:rowOff>
    </xdr:to>
    <xdr:sp>
      <xdr:nvSpPr>
        <xdr:cNvPr id="20" name="CustomShape 1" hidden="1"/>
        <xdr:cNvSpPr/>
      </xdr:nvSpPr>
      <xdr:spPr>
        <a:xfrm>
          <a:off x="0" y="175895"/>
          <a:ext cx="6939280" cy="21846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1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2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3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4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5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6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7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8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29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0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1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2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3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4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5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6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7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8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39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0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1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2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3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4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5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6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7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8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49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50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51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52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266175</xdr:colOff>
      <xdr:row>101</xdr:row>
      <xdr:rowOff>120092</xdr:rowOff>
    </xdr:to>
    <xdr:sp>
      <xdr:nvSpPr>
        <xdr:cNvPr id="53" name="CustomShape 1" hidden="1"/>
        <xdr:cNvSpPr/>
      </xdr:nvSpPr>
      <xdr:spPr>
        <a:xfrm>
          <a:off x="0" y="175895"/>
          <a:ext cx="7483475" cy="1625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5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5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5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5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5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5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6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7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8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9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0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1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8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29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0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1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2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3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4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5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6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161415</xdr:colOff>
      <xdr:row>77</xdr:row>
      <xdr:rowOff>162799</xdr:rowOff>
    </xdr:to>
    <xdr:sp>
      <xdr:nvSpPr>
        <xdr:cNvPr id="137" name="CustomShape 1" hidden="1"/>
        <xdr:cNvSpPr/>
      </xdr:nvSpPr>
      <xdr:spPr>
        <a:xfrm>
          <a:off x="0" y="175895"/>
          <a:ext cx="7378700" cy="121786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38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39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0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1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2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3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4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5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6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7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8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49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0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1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2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3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4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5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6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7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8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59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0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1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2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3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4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5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6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7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8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69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0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1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2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3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4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5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6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7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8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79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0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1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2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3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4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5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6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7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8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89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90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91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92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93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94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831350</xdr:colOff>
      <xdr:row>93</xdr:row>
      <xdr:rowOff>87830</xdr:rowOff>
    </xdr:to>
    <xdr:sp>
      <xdr:nvSpPr>
        <xdr:cNvPr id="195" name="CustomShape 1" hidden="1"/>
        <xdr:cNvSpPr/>
      </xdr:nvSpPr>
      <xdr:spPr>
        <a:xfrm>
          <a:off x="0" y="0"/>
          <a:ext cx="6933565" cy="15022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196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197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198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199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0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1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2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3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4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5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6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7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8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09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0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1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2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3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4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5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6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7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8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19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0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1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2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3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4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5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6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7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8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29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0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1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2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3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4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5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6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7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8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39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0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1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2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3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4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5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6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7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8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49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50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51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52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832790</xdr:colOff>
      <xdr:row>93</xdr:row>
      <xdr:rowOff>89270</xdr:rowOff>
    </xdr:to>
    <xdr:sp>
      <xdr:nvSpPr>
        <xdr:cNvPr id="253" name="CustomShape 1" hidden="1"/>
        <xdr:cNvSpPr/>
      </xdr:nvSpPr>
      <xdr:spPr>
        <a:xfrm>
          <a:off x="0" y="0"/>
          <a:ext cx="6934835" cy="15024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54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55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56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57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58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59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0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1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2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3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4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5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6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7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8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69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0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1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2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3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4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5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6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7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8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79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0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1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2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3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4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5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6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7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8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89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0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1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2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3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4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5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6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7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8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299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0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1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2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3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4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5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6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7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8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09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10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909470</xdr:colOff>
      <xdr:row>134</xdr:row>
      <xdr:rowOff>100623</xdr:rowOff>
    </xdr:to>
    <xdr:sp>
      <xdr:nvSpPr>
        <xdr:cNvPr id="311" name="CustomShape 1" hidden="1"/>
        <xdr:cNvSpPr/>
      </xdr:nvSpPr>
      <xdr:spPr>
        <a:xfrm>
          <a:off x="0" y="0"/>
          <a:ext cx="7011670" cy="22064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2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3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4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5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6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7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8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19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0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1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2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3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4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5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6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7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8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29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0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1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2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3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4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5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6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7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8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39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0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1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2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3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4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5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6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7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8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49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0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1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2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3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4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5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6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7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8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59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60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61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62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63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64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833510</xdr:colOff>
      <xdr:row>93</xdr:row>
      <xdr:rowOff>121249</xdr:rowOff>
    </xdr:to>
    <xdr:sp>
      <xdr:nvSpPr>
        <xdr:cNvPr id="365" name="CustomShape 1" hidden="1"/>
        <xdr:cNvSpPr/>
      </xdr:nvSpPr>
      <xdr:spPr>
        <a:xfrm>
          <a:off x="0" y="0"/>
          <a:ext cx="6935470" cy="150558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66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67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68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69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0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1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2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3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4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5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6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7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8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79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0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1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2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3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4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5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6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7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8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89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0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1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2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3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4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5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6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7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8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399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0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1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2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3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4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5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6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7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8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09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10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834230</xdr:colOff>
      <xdr:row>93</xdr:row>
      <xdr:rowOff>121609</xdr:rowOff>
    </xdr:to>
    <xdr:sp>
      <xdr:nvSpPr>
        <xdr:cNvPr id="411" name="CustomShape 1" hidden="1"/>
        <xdr:cNvSpPr/>
      </xdr:nvSpPr>
      <xdr:spPr>
        <a:xfrm>
          <a:off x="0" y="0"/>
          <a:ext cx="6936105" cy="150564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2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3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4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5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6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7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8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19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0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1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2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3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4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5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6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7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8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29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0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1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2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3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4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5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6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7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8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39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0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1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2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3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4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5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6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7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8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49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50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124489</xdr:rowOff>
    </xdr:to>
    <xdr:sp>
      <xdr:nvSpPr>
        <xdr:cNvPr id="451" name="CustomShape 1" hidden="1"/>
        <xdr:cNvSpPr/>
      </xdr:nvSpPr>
      <xdr:spPr>
        <a:xfrm>
          <a:off x="0" y="0"/>
          <a:ext cx="6936740" cy="150596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5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6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7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8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9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125209</xdr:rowOff>
    </xdr:to>
    <xdr:sp>
      <xdr:nvSpPr>
        <xdr:cNvPr id="49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49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0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1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2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3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4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5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6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7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8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29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30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834950</xdr:colOff>
      <xdr:row>93</xdr:row>
      <xdr:rowOff>125569</xdr:rowOff>
    </xdr:to>
    <xdr:sp>
      <xdr:nvSpPr>
        <xdr:cNvPr id="531" name="CustomShape 1" hidden="1"/>
        <xdr:cNvSpPr/>
      </xdr:nvSpPr>
      <xdr:spPr>
        <a:xfrm>
          <a:off x="0" y="0"/>
          <a:ext cx="6936740" cy="15060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2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3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4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5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6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7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8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39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0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1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2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3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4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5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6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7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8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49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0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1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2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3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4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5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6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7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8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59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0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1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2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3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4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5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6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7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8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69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70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835670</xdr:colOff>
      <xdr:row>93</xdr:row>
      <xdr:rowOff>126289</xdr:rowOff>
    </xdr:to>
    <xdr:sp>
      <xdr:nvSpPr>
        <xdr:cNvPr id="571" name="CustomShape 1" hidden="1"/>
        <xdr:cNvSpPr/>
      </xdr:nvSpPr>
      <xdr:spPr>
        <a:xfrm>
          <a:off x="0" y="0"/>
          <a:ext cx="6938010" cy="150609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2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3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4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5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6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7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8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79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0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1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2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3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4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5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6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7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8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89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0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1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2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3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4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5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6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7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8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599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0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1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2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3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4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5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6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7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8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09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10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836390</xdr:colOff>
      <xdr:row>93</xdr:row>
      <xdr:rowOff>127369</xdr:rowOff>
    </xdr:to>
    <xdr:sp>
      <xdr:nvSpPr>
        <xdr:cNvPr id="611" name="CustomShape 1" hidden="1"/>
        <xdr:cNvSpPr/>
      </xdr:nvSpPr>
      <xdr:spPr>
        <a:xfrm>
          <a:off x="0" y="0"/>
          <a:ext cx="6938645" cy="1506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2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3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4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5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6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7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8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19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0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1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2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3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4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5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6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7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8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29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0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1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2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3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4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5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6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7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8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39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0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1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2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3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4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5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6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7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8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49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50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837830</xdr:colOff>
      <xdr:row>93</xdr:row>
      <xdr:rowOff>128809</xdr:rowOff>
    </xdr:to>
    <xdr:sp>
      <xdr:nvSpPr>
        <xdr:cNvPr id="651" name="CustomShape 1" hidden="1"/>
        <xdr:cNvSpPr/>
      </xdr:nvSpPr>
      <xdr:spPr>
        <a:xfrm>
          <a:off x="0" y="0"/>
          <a:ext cx="6939915" cy="150634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2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3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4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5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6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7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8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59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0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1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2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3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4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5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6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7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8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69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0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1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2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3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4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5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6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7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8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79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0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1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2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3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4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5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6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7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8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89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90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129529</xdr:rowOff>
    </xdr:to>
    <xdr:sp>
      <xdr:nvSpPr>
        <xdr:cNvPr id="691" name="CustomShape 1" hidden="1"/>
        <xdr:cNvSpPr/>
      </xdr:nvSpPr>
      <xdr:spPr>
        <a:xfrm>
          <a:off x="0" y="0"/>
          <a:ext cx="6940550" cy="150641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2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3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4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5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6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7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8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699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0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1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2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3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4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5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6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7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8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09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0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1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2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3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4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5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6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7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8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19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0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1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2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3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4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5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6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7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8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29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30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838550</xdr:colOff>
      <xdr:row>93</xdr:row>
      <xdr:rowOff>129889</xdr:rowOff>
    </xdr:to>
    <xdr:sp>
      <xdr:nvSpPr>
        <xdr:cNvPr id="731" name="CustomShape 1" hidden="1"/>
        <xdr:cNvSpPr/>
      </xdr:nvSpPr>
      <xdr:spPr>
        <a:xfrm>
          <a:off x="0" y="0"/>
          <a:ext cx="6940550" cy="15064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2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3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4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5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6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7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8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39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0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1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2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3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4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5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6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7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8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49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0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1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2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3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4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5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6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7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8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59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0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1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2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3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4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5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6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7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8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69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70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839270</xdr:colOff>
      <xdr:row>93</xdr:row>
      <xdr:rowOff>130249</xdr:rowOff>
    </xdr:to>
    <xdr:sp>
      <xdr:nvSpPr>
        <xdr:cNvPr id="771" name="CustomShape 1" hidden="1"/>
        <xdr:cNvSpPr/>
      </xdr:nvSpPr>
      <xdr:spPr>
        <a:xfrm>
          <a:off x="0" y="0"/>
          <a:ext cx="6941185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2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3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4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5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6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7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8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79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0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1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2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3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4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5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6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7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8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89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0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1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2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3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4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5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6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7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8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799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0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1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2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3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4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5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6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7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8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09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10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839630</xdr:colOff>
      <xdr:row>93</xdr:row>
      <xdr:rowOff>130609</xdr:rowOff>
    </xdr:to>
    <xdr:sp>
      <xdr:nvSpPr>
        <xdr:cNvPr id="811" name="CustomShape 1" hidden="1"/>
        <xdr:cNvSpPr/>
      </xdr:nvSpPr>
      <xdr:spPr>
        <a:xfrm>
          <a:off x="0" y="0"/>
          <a:ext cx="6941820" cy="15065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2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3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4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5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6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7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8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19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0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1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2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3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4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5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6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7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8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29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0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1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2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3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4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5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6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7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8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39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0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1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2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3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4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5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6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7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8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49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50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839990</xdr:colOff>
      <xdr:row>93</xdr:row>
      <xdr:rowOff>130969</xdr:rowOff>
    </xdr:to>
    <xdr:sp>
      <xdr:nvSpPr>
        <xdr:cNvPr id="851" name="CustomShape 1" hidden="1"/>
        <xdr:cNvSpPr/>
      </xdr:nvSpPr>
      <xdr:spPr>
        <a:xfrm>
          <a:off x="0" y="0"/>
          <a:ext cx="6941820" cy="150660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2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3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4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5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6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7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8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59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0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1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2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3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4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5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6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7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8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69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0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1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2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3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4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5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6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7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8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79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0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1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2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3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4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5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6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7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8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89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90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840350</xdr:colOff>
      <xdr:row>93</xdr:row>
      <xdr:rowOff>131329</xdr:rowOff>
    </xdr:to>
    <xdr:sp>
      <xdr:nvSpPr>
        <xdr:cNvPr id="891" name="CustomShape 1" hidden="1"/>
        <xdr:cNvSpPr/>
      </xdr:nvSpPr>
      <xdr:spPr>
        <a:xfrm>
          <a:off x="0" y="0"/>
          <a:ext cx="6942455" cy="150660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34</xdr:row>
      <xdr:rowOff>59030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2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3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4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5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6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7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8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9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10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11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12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13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180340</xdr:colOff>
      <xdr:row>21</xdr:row>
      <xdr:rowOff>75565</xdr:rowOff>
    </xdr:to>
    <xdr:sp>
      <xdr:nvSpPr>
        <xdr:cNvPr id="14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15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16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17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18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19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0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1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2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3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4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5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6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338455</xdr:colOff>
      <xdr:row>21</xdr:row>
      <xdr:rowOff>76835</xdr:rowOff>
    </xdr:to>
    <xdr:sp>
      <xdr:nvSpPr>
        <xdr:cNvPr id="27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28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29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0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1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2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3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4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5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6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7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8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39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186690</xdr:colOff>
      <xdr:row>21</xdr:row>
      <xdr:rowOff>76835</xdr:rowOff>
    </xdr:to>
    <xdr:sp>
      <xdr:nvSpPr>
        <xdr:cNvPr id="40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1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2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3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4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5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6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7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8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49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50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51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52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77470</xdr:rowOff>
    </xdr:to>
    <xdr:sp>
      <xdr:nvSpPr>
        <xdr:cNvPr id="53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54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55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56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57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58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59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0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1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2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3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4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5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187325</xdr:colOff>
      <xdr:row>21</xdr:row>
      <xdr:rowOff>78105</xdr:rowOff>
    </xdr:to>
    <xdr:sp>
      <xdr:nvSpPr>
        <xdr:cNvPr id="66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67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68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69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0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1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2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3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4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5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6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7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8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21</xdr:row>
      <xdr:rowOff>78105</xdr:rowOff>
    </xdr:to>
    <xdr:sp>
      <xdr:nvSpPr>
        <xdr:cNvPr id="79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0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1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2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3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4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5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6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7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8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89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90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91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187960</xdr:colOff>
      <xdr:row>22</xdr:row>
      <xdr:rowOff>73025</xdr:rowOff>
    </xdr:to>
    <xdr:sp>
      <xdr:nvSpPr>
        <xdr:cNvPr id="92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doi.org/10.1093/cercor/13.1.5" TargetMode="External"/><Relationship Id="rId4" Type="http://schemas.openxmlformats.org/officeDocument/2006/relationships/hyperlink" Target="https://doi.org/10.1371/journal.pbio.2001392" TargetMode="External"/><Relationship Id="rId3" Type="http://schemas.openxmlformats.org/officeDocument/2006/relationships/hyperlink" Target="https://doi.org/10.1523/JNEUROSCI.2415-17.2017" TargetMode="External"/><Relationship Id="rId2" Type="http://schemas.openxmlformats.org/officeDocument/2006/relationships/hyperlink" Target="https://doi.org/10.1073/pnas.192159599" TargetMode="Externa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50" sqref="F50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36" t="s">
        <v>0</v>
      </c>
    </row>
    <row r="2" spans="1:2">
      <c r="A2" s="306" t="s">
        <v>1</v>
      </c>
      <c r="B2" s="388"/>
    </row>
    <row r="3" spans="1:11">
      <c r="A3" s="1" t="s">
        <v>2</v>
      </c>
      <c r="B3" s="136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93">
        <f>D4/C4</f>
        <v>0.266201987246033</v>
      </c>
      <c r="I4" s="393">
        <f>E4/C4</f>
        <v>0.099510603588907</v>
      </c>
      <c r="J4" s="393">
        <f>F4/C4</f>
        <v>0.129912501853774</v>
      </c>
      <c r="K4" s="395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93">
        <f>D5/C5</f>
        <v>0.43448883666275</v>
      </c>
      <c r="I5" s="393">
        <f>E5/C5</f>
        <v>0.169212690951821</v>
      </c>
      <c r="J5" s="393">
        <f>F5/C5</f>
        <v>0.0289365452408931</v>
      </c>
      <c r="K5" s="395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93">
        <f>D6/C6</f>
        <v>0.562757032406646</v>
      </c>
      <c r="I6" s="393">
        <f>E6/C6</f>
        <v>0.198716894226024</v>
      </c>
      <c r="J6" s="393">
        <f>F6/C6</f>
        <v>0.0352031584142129</v>
      </c>
      <c r="K6" s="395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93">
        <f>D7/C7</f>
        <v>0.388904533934103</v>
      </c>
      <c r="I7" s="393">
        <f>E7/C7</f>
        <v>0.239650802590819</v>
      </c>
      <c r="J7" s="393">
        <f>F7/C7</f>
        <v>0.0802590819487468</v>
      </c>
      <c r="K7" s="395">
        <f t="shared" si="0"/>
        <v>0.708814418473669</v>
      </c>
    </row>
    <row r="8" spans="1:12">
      <c r="A8" s="306" t="s">
        <v>13</v>
      </c>
      <c r="I8" s="393"/>
      <c r="J8" s="393"/>
      <c r="K8" s="393"/>
      <c r="L8" s="396"/>
    </row>
    <row r="9" spans="7:11">
      <c r="G9" s="1" t="s">
        <v>7</v>
      </c>
      <c r="H9" t="s">
        <v>4</v>
      </c>
      <c r="I9" t="s">
        <v>5</v>
      </c>
      <c r="J9" t="s">
        <v>6</v>
      </c>
      <c r="K9" s="396" t="s">
        <v>8</v>
      </c>
    </row>
    <row r="10" spans="7:11">
      <c r="G10" t="s">
        <v>9</v>
      </c>
      <c r="H10" s="393">
        <v>0.253467843631778</v>
      </c>
      <c r="I10">
        <v>0.205548549810844</v>
      </c>
      <c r="J10">
        <v>0.20173266988678</v>
      </c>
      <c r="K10" s="395">
        <f>SUM(H10:J10)</f>
        <v>0.660749063329402</v>
      </c>
    </row>
    <row r="11" spans="7:11">
      <c r="G11" t="s">
        <v>10</v>
      </c>
      <c r="H11" s="393">
        <v>0.564943253467843</v>
      </c>
      <c r="I11">
        <v>0.316519546027742</v>
      </c>
      <c r="J11">
        <v>0.0505423129276476</v>
      </c>
      <c r="K11" s="395">
        <f>SUM(H11:J11)</f>
        <v>0.932005112423233</v>
      </c>
    </row>
    <row r="12" spans="7:11">
      <c r="G12" t="s">
        <v>11</v>
      </c>
      <c r="H12" s="393">
        <v>0.467843631778058</v>
      </c>
      <c r="I12">
        <v>0.453972257250945</v>
      </c>
      <c r="J12">
        <v>0.0304882295901412</v>
      </c>
      <c r="K12" s="395">
        <f>SUM(H12:J12)</f>
        <v>0.952304118619144</v>
      </c>
    </row>
    <row r="13" spans="7:11">
      <c r="G13" t="s">
        <v>12</v>
      </c>
      <c r="H13" s="393">
        <v>0.365699873896595</v>
      </c>
      <c r="I13">
        <v>0.438839848675914</v>
      </c>
      <c r="J13">
        <v>0.030058817905773</v>
      </c>
      <c r="K13" s="395">
        <f>SUM(H13:J13)</f>
        <v>0.834598540478282</v>
      </c>
    </row>
    <row r="15" spans="1:6">
      <c r="A15" s="136" t="s">
        <v>14</v>
      </c>
      <c r="B15" s="136"/>
      <c r="D15" s="391"/>
      <c r="E15" s="391"/>
      <c r="F15" s="391"/>
    </row>
    <row r="16" spans="1:2">
      <c r="A16" s="306" t="s">
        <v>15</v>
      </c>
      <c r="B16" s="136"/>
    </row>
    <row r="17" spans="1:11">
      <c r="A17" s="1" t="s">
        <v>16</v>
      </c>
      <c r="B17" s="136"/>
      <c r="G17" s="394" t="s">
        <v>17</v>
      </c>
      <c r="H17" s="394"/>
      <c r="I17" s="394"/>
      <c r="J17" s="394"/>
      <c r="K17" s="394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94" t="s">
        <v>18</v>
      </c>
      <c r="H18" s="394" t="s">
        <v>3</v>
      </c>
      <c r="I18" s="394" t="s">
        <v>19</v>
      </c>
      <c r="J18" s="394" t="s">
        <v>5</v>
      </c>
      <c r="K18" s="394" t="s">
        <v>6</v>
      </c>
    </row>
    <row r="19" spans="1:11">
      <c r="A19" t="s">
        <v>9</v>
      </c>
      <c r="B19">
        <v>5099</v>
      </c>
      <c r="C19">
        <f>338+338</f>
        <v>676</v>
      </c>
      <c r="D19" s="391">
        <f>C19-(E19+F19)</f>
        <v>520.909980720747</v>
      </c>
      <c r="E19" s="391">
        <f>C19*I4</f>
        <v>67.2691680261011</v>
      </c>
      <c r="F19" s="391">
        <f>C19*J4</f>
        <v>87.8208512531514</v>
      </c>
      <c r="G19" s="394">
        <f>ROUND(B19/8,0)*8</f>
        <v>5096</v>
      </c>
      <c r="H19" s="394">
        <f>ROUND(C19/8,0)*8</f>
        <v>680</v>
      </c>
      <c r="I19" s="394">
        <f>ROUND(D19/8,0)*8</f>
        <v>520</v>
      </c>
      <c r="J19" s="394">
        <f>ROUND(E19/8,0)*8</f>
        <v>64</v>
      </c>
      <c r="K19" s="394">
        <f>ROUND(F19/8,0)*8</f>
        <v>88</v>
      </c>
    </row>
    <row r="20" spans="1:11">
      <c r="A20" t="s">
        <v>10</v>
      </c>
      <c r="B20">
        <v>4089</v>
      </c>
      <c r="C20">
        <v>358</v>
      </c>
      <c r="D20" s="391">
        <f>C20-(E20+F20)</f>
        <v>287.062573443008</v>
      </c>
      <c r="E20" s="391">
        <f>C20*I5</f>
        <v>60.5781433607521</v>
      </c>
      <c r="F20" s="391">
        <f>C20*J5</f>
        <v>10.3592831962397</v>
      </c>
      <c r="G20" s="394">
        <f t="shared" ref="G20:G28" si="1">ROUND(B20/8,0)*8</f>
        <v>4088</v>
      </c>
      <c r="H20" s="394">
        <f t="shared" ref="H20:H28" si="2">ROUND(C20/8,0)*8</f>
        <v>360</v>
      </c>
      <c r="I20" s="394">
        <f t="shared" ref="I20:I28" si="3">ROUND(D20/8,0)*8</f>
        <v>288</v>
      </c>
      <c r="J20" s="394">
        <f t="shared" ref="J20:J28" si="4">ROUND(E20/8,0)*8</f>
        <v>64</v>
      </c>
      <c r="K20" s="394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91">
        <f>C21-(E21+F21)</f>
        <v>540.086362888633</v>
      </c>
      <c r="E21" s="391">
        <f>C21*I6</f>
        <v>140.095410429347</v>
      </c>
      <c r="F21" s="391">
        <f>C21*J6</f>
        <v>24.8182266820201</v>
      </c>
      <c r="G21" s="394">
        <f t="shared" si="1"/>
        <v>3264</v>
      </c>
      <c r="H21" s="394">
        <f t="shared" si="2"/>
        <v>704</v>
      </c>
      <c r="I21" s="394">
        <f t="shared" si="3"/>
        <v>544</v>
      </c>
      <c r="J21" s="394">
        <f t="shared" si="4"/>
        <v>144</v>
      </c>
      <c r="K21" s="394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91">
        <f>C22-(E22+F22)</f>
        <v>290.398479301605</v>
      </c>
      <c r="E22" s="391">
        <f>C22*I7</f>
        <v>102.33089270628</v>
      </c>
      <c r="F22" s="391">
        <f>C22*J7</f>
        <v>34.2706279921149</v>
      </c>
      <c r="G22" s="394">
        <f t="shared" si="1"/>
        <v>4424</v>
      </c>
      <c r="H22" s="394">
        <f t="shared" si="2"/>
        <v>424</v>
      </c>
      <c r="I22" s="394">
        <f t="shared" si="3"/>
        <v>288</v>
      </c>
      <c r="J22" s="394">
        <f t="shared" si="4"/>
        <v>104</v>
      </c>
      <c r="K22" s="394">
        <f t="shared" si="5"/>
        <v>32</v>
      </c>
    </row>
    <row r="23" spans="1:11">
      <c r="A23" t="s">
        <v>20</v>
      </c>
      <c r="D23" s="391"/>
      <c r="E23" s="391"/>
      <c r="F23" s="391"/>
      <c r="G23" s="394"/>
      <c r="H23" s="394"/>
      <c r="I23" s="394"/>
      <c r="J23" s="394"/>
      <c r="K23" s="394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94" t="s">
        <v>18</v>
      </c>
      <c r="H24" s="394" t="s">
        <v>3</v>
      </c>
      <c r="I24" s="394" t="s">
        <v>19</v>
      </c>
      <c r="J24" s="394" t="s">
        <v>5</v>
      </c>
      <c r="K24" s="394" t="s">
        <v>6</v>
      </c>
    </row>
    <row r="25" spans="1:11">
      <c r="A25" t="s">
        <v>9</v>
      </c>
      <c r="B25">
        <v>5099</v>
      </c>
      <c r="C25">
        <f>338+338</f>
        <v>676</v>
      </c>
      <c r="D25" s="391">
        <f t="shared" ref="D25:D28" si="6">C25-(E25+F25)</f>
        <v>400.677895484406</v>
      </c>
      <c r="E25" s="391">
        <f>C25*I10</f>
        <v>138.950819672131</v>
      </c>
      <c r="F25" s="391">
        <f>C25*J10</f>
        <v>136.371284843463</v>
      </c>
      <c r="G25" s="394">
        <f t="shared" si="1"/>
        <v>5096</v>
      </c>
      <c r="H25" s="394">
        <f t="shared" si="2"/>
        <v>680</v>
      </c>
      <c r="I25" s="394">
        <f t="shared" si="3"/>
        <v>400</v>
      </c>
      <c r="J25" s="394">
        <f t="shared" si="4"/>
        <v>136</v>
      </c>
      <c r="K25" s="394">
        <f t="shared" si="5"/>
        <v>136</v>
      </c>
    </row>
    <row r="26" spans="1:11">
      <c r="A26" t="s">
        <v>10</v>
      </c>
      <c r="B26">
        <v>4089</v>
      </c>
      <c r="C26">
        <v>358</v>
      </c>
      <c r="D26" s="391">
        <f t="shared" si="6"/>
        <v>226.591854493971</v>
      </c>
      <c r="E26" s="391">
        <f>C26*I11</f>
        <v>113.313997477932</v>
      </c>
      <c r="F26" s="391">
        <f>C26*J11</f>
        <v>18.0941480280978</v>
      </c>
      <c r="G26" s="394">
        <f t="shared" si="1"/>
        <v>4088</v>
      </c>
      <c r="H26" s="394">
        <f t="shared" si="2"/>
        <v>360</v>
      </c>
      <c r="I26" s="394">
        <f t="shared" si="3"/>
        <v>224</v>
      </c>
      <c r="J26" s="394">
        <f t="shared" si="4"/>
        <v>112</v>
      </c>
      <c r="K26" s="394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91">
        <f t="shared" si="6"/>
        <v>363.455356777034</v>
      </c>
      <c r="E27" s="391">
        <f>C27*I12</f>
        <v>320.050441361916</v>
      </c>
      <c r="F27" s="391">
        <f>C27*J12</f>
        <v>21.4942018610495</v>
      </c>
      <c r="G27" s="394">
        <f t="shared" si="1"/>
        <v>3264</v>
      </c>
      <c r="H27" s="394">
        <f t="shared" si="2"/>
        <v>704</v>
      </c>
      <c r="I27" s="394">
        <f t="shared" si="3"/>
        <v>360</v>
      </c>
      <c r="J27" s="394">
        <f t="shared" si="4"/>
        <v>320</v>
      </c>
      <c r="K27" s="394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91">
        <f t="shared" si="6"/>
        <v>226.78026936962</v>
      </c>
      <c r="E28" s="391">
        <f>C28*I13</f>
        <v>187.384615384615</v>
      </c>
      <c r="F28" s="391">
        <f>C28*J13</f>
        <v>12.8351152457651</v>
      </c>
      <c r="G28" s="394">
        <f t="shared" si="1"/>
        <v>4424</v>
      </c>
      <c r="H28" s="394">
        <f t="shared" si="2"/>
        <v>424</v>
      </c>
      <c r="I28" s="394">
        <f t="shared" si="3"/>
        <v>224</v>
      </c>
      <c r="J28" s="394">
        <f t="shared" si="4"/>
        <v>184</v>
      </c>
      <c r="K28" s="394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91"/>
      <c r="E29" s="391"/>
      <c r="F29" s="391"/>
      <c r="G29" s="394"/>
      <c r="H29" s="394"/>
      <c r="I29" s="394"/>
      <c r="J29" s="394"/>
      <c r="K29" s="394"/>
    </row>
    <row r="30" spans="1:11">
      <c r="A30" t="s">
        <v>21</v>
      </c>
      <c r="B30">
        <f>B29/C29</f>
        <v>7.79316712834718</v>
      </c>
      <c r="D30" s="391"/>
      <c r="E30" s="391"/>
      <c r="F30" s="391"/>
      <c r="G30" s="394"/>
      <c r="H30" s="394"/>
      <c r="I30" s="394"/>
      <c r="J30" s="394"/>
      <c r="K30" s="394"/>
    </row>
    <row r="31" spans="1:2">
      <c r="A31" s="306"/>
      <c r="B31" s="306"/>
    </row>
    <row r="32" spans="1:2">
      <c r="A32" s="306"/>
      <c r="B32" s="306"/>
    </row>
    <row r="34" spans="1:2">
      <c r="A34" s="136" t="s">
        <v>22</v>
      </c>
      <c r="B34" s="136"/>
    </row>
    <row r="35" spans="1:2">
      <c r="A35" s="306" t="s">
        <v>23</v>
      </c>
      <c r="B35" s="136"/>
    </row>
    <row r="36" spans="1:7">
      <c r="A36" s="1" t="s">
        <v>24</v>
      </c>
      <c r="B36" s="136"/>
      <c r="G36" s="394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94" t="s">
        <v>18</v>
      </c>
      <c r="H37" s="394" t="s">
        <v>3</v>
      </c>
      <c r="I37" s="394" t="s">
        <v>19</v>
      </c>
      <c r="J37" s="394" t="s">
        <v>5</v>
      </c>
      <c r="K37" s="394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92">
        <f>C38*H10/K10</f>
        <v>88.22956742694</v>
      </c>
      <c r="E38" s="392">
        <f>C38*I10/K10</f>
        <v>71.5493506994585</v>
      </c>
      <c r="F38" s="392">
        <f>C38*J10/K10</f>
        <v>70.2210818736014</v>
      </c>
      <c r="G38" s="394">
        <f t="shared" ref="G38:G41" si="7">ROUND(B38/8,0)*8</f>
        <v>1688</v>
      </c>
      <c r="H38" s="394">
        <f t="shared" ref="H38:H41" si="8">ROUND(C38/8,0)*8</f>
        <v>232</v>
      </c>
      <c r="I38" s="394">
        <f t="shared" ref="I38:K38" si="9">ROUND(D38/8,0)*8</f>
        <v>88</v>
      </c>
      <c r="J38" s="394">
        <f t="shared" si="9"/>
        <v>72</v>
      </c>
      <c r="K38" s="394">
        <f t="shared" si="9"/>
        <v>72</v>
      </c>
    </row>
    <row r="39" spans="1:11">
      <c r="A39" t="s">
        <v>10</v>
      </c>
      <c r="B39">
        <v>1656</v>
      </c>
      <c r="C39">
        <v>140</v>
      </c>
      <c r="D39" s="392">
        <f>C39*H11/K11</f>
        <v>84.8622549718177</v>
      </c>
      <c r="E39" s="392">
        <f>C39*I11/K11</f>
        <v>47.545593745371</v>
      </c>
      <c r="F39" s="392">
        <f>C39*J11/K11</f>
        <v>7.59215128281122</v>
      </c>
      <c r="G39" s="394">
        <f t="shared" si="7"/>
        <v>1656</v>
      </c>
      <c r="H39" s="394">
        <f t="shared" si="8"/>
        <v>144</v>
      </c>
      <c r="I39" s="394">
        <f t="shared" ref="I39:K39" si="10">ROUND(D39/8,0)*8</f>
        <v>88</v>
      </c>
      <c r="J39" s="394">
        <f t="shared" si="10"/>
        <v>48</v>
      </c>
      <c r="K39" s="394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92">
        <f>C40*H12/K12</f>
        <v>108.571873838867</v>
      </c>
      <c r="E40" s="392">
        <f>C40*I12/K12</f>
        <v>105.352761676528</v>
      </c>
      <c r="F40" s="392">
        <f>C40*J12/K12</f>
        <v>7.07536448460526</v>
      </c>
      <c r="G40" s="394">
        <f t="shared" si="7"/>
        <v>1096</v>
      </c>
      <c r="H40" s="394">
        <f t="shared" si="8"/>
        <v>224</v>
      </c>
      <c r="I40" s="394">
        <f t="shared" ref="I40:K40" si="11">ROUND(D40/8,0)*8</f>
        <v>112</v>
      </c>
      <c r="J40" s="394">
        <f t="shared" si="11"/>
        <v>104</v>
      </c>
      <c r="K40" s="394">
        <f t="shared" si="11"/>
        <v>8</v>
      </c>
    </row>
    <row r="41" spans="1:11">
      <c r="A41" t="s">
        <v>12</v>
      </c>
      <c r="B41">
        <v>1288</v>
      </c>
      <c r="C41">
        <v>127</v>
      </c>
      <c r="D41" s="392">
        <f>C41*H13/K13</f>
        <v>55.6481730225074</v>
      </c>
      <c r="E41" s="392">
        <f>C41*I13/K13</f>
        <v>66.7778076270089</v>
      </c>
      <c r="F41" s="392">
        <f>C41*J13/K13</f>
        <v>4.57401935048377</v>
      </c>
      <c r="G41" s="394">
        <f t="shared" si="7"/>
        <v>1288</v>
      </c>
      <c r="H41" s="394">
        <f t="shared" si="8"/>
        <v>128</v>
      </c>
      <c r="I41" s="394">
        <f t="shared" ref="I41:K41" si="12">ROUND(D41/8,0)*8</f>
        <v>56</v>
      </c>
      <c r="J41" s="394">
        <f t="shared" si="12"/>
        <v>64</v>
      </c>
      <c r="K41" s="394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392"/>
      <c r="I42" s="394"/>
      <c r="J42" s="394"/>
      <c r="K42" s="394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66"/>
  <sheetViews>
    <sheetView tabSelected="1" zoomScale="85" zoomScaleNormal="85" workbookViewId="0">
      <pane xSplit="1" ySplit="2" topLeftCell="H3" activePane="bottomRight" state="frozen"/>
      <selection/>
      <selection pane="topRight"/>
      <selection pane="bottomLeft"/>
      <selection pane="bottomRight" activeCell="S7" sqref="S7"/>
    </sheetView>
  </sheetViews>
  <sheetFormatPr defaultColWidth="9" defaultRowHeight="13.5"/>
  <cols>
    <col min="1" max="1" width="12.4181818181818" style="136" customWidth="1"/>
    <col min="2" max="2" width="15.8" style="136" customWidth="1"/>
    <col min="3" max="3" width="17.7272727272727" style="136" customWidth="1"/>
    <col min="4" max="4" width="13.8909090909091" style="136" customWidth="1"/>
    <col min="5" max="5" width="13.1181818181818" style="136" customWidth="1"/>
    <col min="6" max="6" width="14.4090909090909" style="136" customWidth="1"/>
    <col min="7" max="7" width="15.9636363636364" style="136" customWidth="1"/>
    <col min="8" max="8" width="13.7272727272727" style="136" customWidth="1"/>
    <col min="9" max="9" width="14.2090909090909" style="136" customWidth="1"/>
    <col min="10" max="10" width="18.0545454545455" style="136" customWidth="1"/>
    <col min="11" max="11" width="15.8363636363636" style="136" customWidth="1"/>
    <col min="12" max="12" width="14.8636363636364" style="136" customWidth="1"/>
    <col min="13" max="13" width="10.4545454545455" style="136" customWidth="1"/>
    <col min="14" max="15" width="8.09090909090909" style="136" customWidth="1"/>
    <col min="16" max="16" width="3.63636363636364" style="136" customWidth="1"/>
    <col min="17" max="17" width="8.12727272727273" style="136" customWidth="1"/>
    <col min="18" max="18" width="14.4363636363636" style="136" customWidth="1"/>
    <col min="19" max="19" width="13.7090909090909" style="136" customWidth="1"/>
    <col min="20" max="20" width="4.12727272727273" style="136" customWidth="1"/>
    <col min="21" max="21" width="6.11818181818182" style="136" customWidth="1"/>
    <col min="22" max="22" width="8.5" style="136" customWidth="1"/>
    <col min="23" max="23" width="16.5272727272727" style="136" customWidth="1"/>
    <col min="24" max="987" width="8.5" style="136" customWidth="1"/>
    <col min="988" max="1020" width="8.5" customWidth="1"/>
    <col min="1021" max="1022" width="10.9" customWidth="1"/>
  </cols>
  <sheetData>
    <row r="1" spans="1:15">
      <c r="A1" s="42"/>
      <c r="B1" s="43"/>
      <c r="C1" s="44" t="s">
        <v>25</v>
      </c>
      <c r="D1" s="44"/>
      <c r="E1" s="44"/>
      <c r="F1" s="44"/>
      <c r="G1" s="44" t="s">
        <v>10</v>
      </c>
      <c r="H1" s="44"/>
      <c r="I1" s="44"/>
      <c r="J1" s="44" t="s">
        <v>11</v>
      </c>
      <c r="K1" s="44"/>
      <c r="L1" s="44"/>
      <c r="M1" s="116" t="s">
        <v>12</v>
      </c>
      <c r="N1" s="116"/>
      <c r="O1" s="116"/>
    </row>
    <row r="2" ht="14.25" spans="1:988">
      <c r="A2" s="137"/>
      <c r="B2" s="138"/>
      <c r="C2" s="138" t="s">
        <v>18</v>
      </c>
      <c r="D2" s="138" t="s">
        <v>4</v>
      </c>
      <c r="E2" s="138" t="s">
        <v>5</v>
      </c>
      <c r="F2" s="138" t="s">
        <v>6</v>
      </c>
      <c r="G2" s="138" t="s">
        <v>18</v>
      </c>
      <c r="H2" s="138" t="s">
        <v>4</v>
      </c>
      <c r="I2" s="138" t="s">
        <v>5</v>
      </c>
      <c r="J2" s="138" t="s">
        <v>18</v>
      </c>
      <c r="K2" s="138" t="s">
        <v>4</v>
      </c>
      <c r="L2" s="138" t="s">
        <v>5</v>
      </c>
      <c r="M2" s="138" t="s">
        <v>18</v>
      </c>
      <c r="N2" s="138" t="s">
        <v>4</v>
      </c>
      <c r="O2" s="230" t="s">
        <v>5</v>
      </c>
      <c r="Q2" s="136" t="s">
        <v>28</v>
      </c>
      <c r="R2" s="136" t="s">
        <v>29</v>
      </c>
      <c r="S2" s="136" t="s">
        <v>30</v>
      </c>
      <c r="U2" s="136" t="s">
        <v>28</v>
      </c>
      <c r="V2" s="136" t="s">
        <v>29</v>
      </c>
      <c r="W2" s="136" t="s">
        <v>30</v>
      </c>
      <c r="Y2" s="136" t="s">
        <v>28</v>
      </c>
      <c r="Z2" s="136" t="s">
        <v>29</v>
      </c>
      <c r="AA2" s="136" t="s">
        <v>30</v>
      </c>
      <c r="AKZ2" s="136"/>
    </row>
    <row r="3" ht="60" customHeight="1" spans="1:988">
      <c r="A3" s="47" t="s">
        <v>25</v>
      </c>
      <c r="B3" s="44" t="s">
        <v>18</v>
      </c>
      <c r="C3" s="139" t="s">
        <v>31</v>
      </c>
      <c r="D3" s="342" t="s">
        <v>32</v>
      </c>
      <c r="E3" s="178" t="s">
        <v>33</v>
      </c>
      <c r="F3" s="179" t="s">
        <v>34</v>
      </c>
      <c r="G3" s="180" t="s">
        <v>35</v>
      </c>
      <c r="H3" s="140"/>
      <c r="I3" s="180"/>
      <c r="J3" s="139" t="s">
        <v>36</v>
      </c>
      <c r="K3" s="208"/>
      <c r="L3" s="208"/>
      <c r="M3" s="139" t="s">
        <v>37</v>
      </c>
      <c r="N3" s="180"/>
      <c r="O3" s="231"/>
      <c r="Q3" s="136" t="s">
        <v>38</v>
      </c>
      <c r="R3" s="384" t="s">
        <v>39</v>
      </c>
      <c r="S3" s="136" t="s">
        <v>40</v>
      </c>
      <c r="U3" s="136" t="s">
        <v>41</v>
      </c>
      <c r="V3" s="387" t="s">
        <v>42</v>
      </c>
      <c r="W3" s="385" t="s">
        <v>43</v>
      </c>
      <c r="Y3" s="389" t="s">
        <v>44</v>
      </c>
      <c r="Z3" s="390" t="s">
        <v>45</v>
      </c>
      <c r="AA3" s="389" t="s">
        <v>46</v>
      </c>
      <c r="AB3" s="388"/>
      <c r="AC3" s="388" t="s">
        <v>47</v>
      </c>
      <c r="AKZ3" s="136"/>
    </row>
    <row r="4" ht="37" customHeight="1" spans="1:988">
      <c r="A4" s="56"/>
      <c r="B4" s="50" t="s">
        <v>4</v>
      </c>
      <c r="C4" s="141" t="s">
        <v>48</v>
      </c>
      <c r="D4" s="182" t="s">
        <v>49</v>
      </c>
      <c r="E4" s="147" t="s">
        <v>50</v>
      </c>
      <c r="F4" s="181" t="s">
        <v>51</v>
      </c>
      <c r="G4" s="150"/>
      <c r="H4" s="147"/>
      <c r="I4" s="147"/>
      <c r="J4" s="209"/>
      <c r="K4" s="142"/>
      <c r="L4" s="142"/>
      <c r="M4" s="141"/>
      <c r="N4" s="147"/>
      <c r="O4" s="232"/>
      <c r="Q4" s="136" t="s">
        <v>52</v>
      </c>
      <c r="R4" s="384" t="s">
        <v>53</v>
      </c>
      <c r="S4" s="385" t="s">
        <v>54</v>
      </c>
      <c r="U4" s="136" t="s">
        <v>55</v>
      </c>
      <c r="V4" s="306" t="s">
        <v>56</v>
      </c>
      <c r="W4" s="136" t="s">
        <v>57</v>
      </c>
      <c r="Y4" s="389"/>
      <c r="Z4" s="390" t="s">
        <v>58</v>
      </c>
      <c r="AA4" s="389"/>
      <c r="AKZ4" s="136"/>
    </row>
    <row r="5" ht="38" customHeight="1" spans="1:988">
      <c r="A5" s="56"/>
      <c r="B5" s="50" t="s">
        <v>5</v>
      </c>
      <c r="C5" s="141" t="s">
        <v>59</v>
      </c>
      <c r="D5" s="343" t="s">
        <v>60</v>
      </c>
      <c r="E5" s="182" t="s">
        <v>61</v>
      </c>
      <c r="F5" s="183" t="s">
        <v>62</v>
      </c>
      <c r="G5" s="147"/>
      <c r="H5" s="147"/>
      <c r="I5" s="147"/>
      <c r="J5" s="209"/>
      <c r="K5" s="142"/>
      <c r="L5" s="142"/>
      <c r="M5" s="141"/>
      <c r="N5" s="147"/>
      <c r="O5" s="232"/>
      <c r="Q5" s="136" t="s">
        <v>63</v>
      </c>
      <c r="R5" s="384" t="s">
        <v>64</v>
      </c>
      <c r="S5" s="136" t="s">
        <v>40</v>
      </c>
      <c r="U5" s="136" t="s">
        <v>65</v>
      </c>
      <c r="V5" s="388" t="s">
        <v>66</v>
      </c>
      <c r="W5" s="136" t="s">
        <v>67</v>
      </c>
      <c r="Y5" s="389"/>
      <c r="Z5" s="390" t="s">
        <v>68</v>
      </c>
      <c r="AA5" s="389" t="s">
        <v>69</v>
      </c>
      <c r="AKZ5" s="136"/>
    </row>
    <row r="6" ht="32" customHeight="1" spans="1:988">
      <c r="A6" s="56"/>
      <c r="B6" s="50" t="s">
        <v>6</v>
      </c>
      <c r="C6" s="143" t="s">
        <v>70</v>
      </c>
      <c r="D6" s="144" t="s">
        <v>71</v>
      </c>
      <c r="E6" s="144" t="s">
        <v>72</v>
      </c>
      <c r="F6" s="184" t="s">
        <v>73</v>
      </c>
      <c r="G6" s="147"/>
      <c r="H6" s="147"/>
      <c r="I6" s="147"/>
      <c r="J6" s="210"/>
      <c r="K6" s="145"/>
      <c r="L6" s="145"/>
      <c r="M6" s="233"/>
      <c r="N6" s="234"/>
      <c r="O6" s="235"/>
      <c r="R6" s="384"/>
      <c r="Z6" s="385" t="s">
        <v>74</v>
      </c>
      <c r="AKZ6" s="136"/>
    </row>
    <row r="7" ht="45" customHeight="1" spans="1:988">
      <c r="A7" s="56" t="s">
        <v>10</v>
      </c>
      <c r="B7" s="50" t="s">
        <v>18</v>
      </c>
      <c r="C7" s="141" t="s">
        <v>75</v>
      </c>
      <c r="D7" s="145"/>
      <c r="E7" s="147"/>
      <c r="F7" s="185"/>
      <c r="G7" s="148" t="s">
        <v>76</v>
      </c>
      <c r="H7" s="151" t="s">
        <v>77</v>
      </c>
      <c r="I7" s="151" t="s">
        <v>78</v>
      </c>
      <c r="J7" s="148" t="s">
        <v>79</v>
      </c>
      <c r="K7" s="151"/>
      <c r="L7" s="151"/>
      <c r="M7" s="148" t="s">
        <v>80</v>
      </c>
      <c r="N7" s="151"/>
      <c r="O7" s="236"/>
      <c r="Q7" s="136" t="s">
        <v>81</v>
      </c>
      <c r="R7" s="384" t="s">
        <v>82</v>
      </c>
      <c r="S7" s="136" t="s">
        <v>83</v>
      </c>
      <c r="Z7" s="385" t="s">
        <v>84</v>
      </c>
      <c r="AKZ7" s="136"/>
    </row>
    <row r="8" ht="48" customHeight="1" spans="1:988">
      <c r="A8" s="56"/>
      <c r="B8" s="50" t="s">
        <v>4</v>
      </c>
      <c r="C8" s="146"/>
      <c r="D8" s="147"/>
      <c r="E8" s="147"/>
      <c r="F8" s="185"/>
      <c r="G8" s="141"/>
      <c r="H8" s="147" t="s">
        <v>85</v>
      </c>
      <c r="I8" s="147" t="s">
        <v>86</v>
      </c>
      <c r="J8" s="141"/>
      <c r="K8" s="147"/>
      <c r="L8" s="147"/>
      <c r="M8" s="141"/>
      <c r="N8" s="147"/>
      <c r="O8" s="232"/>
      <c r="Q8" s="136" t="s">
        <v>87</v>
      </c>
      <c r="R8" s="384" t="s">
        <v>88</v>
      </c>
      <c r="S8" s="136" t="s">
        <v>54</v>
      </c>
      <c r="Z8" s="385" t="s">
        <v>89</v>
      </c>
      <c r="AKZ8" s="136"/>
    </row>
    <row r="9" ht="37" customHeight="1" spans="1:988">
      <c r="A9" s="56"/>
      <c r="B9" s="50" t="s">
        <v>5</v>
      </c>
      <c r="C9" s="141"/>
      <c r="D9" s="147"/>
      <c r="E9" s="147"/>
      <c r="F9" s="185"/>
      <c r="G9" s="186" t="s">
        <v>90</v>
      </c>
      <c r="H9" s="147" t="s">
        <v>91</v>
      </c>
      <c r="I9" s="147" t="s">
        <v>92</v>
      </c>
      <c r="J9" s="141"/>
      <c r="K9" s="147"/>
      <c r="L9" s="147"/>
      <c r="M9" s="141"/>
      <c r="N9" s="147"/>
      <c r="O9" s="232"/>
      <c r="Q9" s="136" t="s">
        <v>93</v>
      </c>
      <c r="R9" s="384" t="s">
        <v>94</v>
      </c>
      <c r="S9" s="136"/>
      <c r="Z9" s="385"/>
      <c r="AKZ9" s="136"/>
    </row>
    <row r="10" ht="57" customHeight="1" spans="1:988">
      <c r="A10" s="56" t="s">
        <v>11</v>
      </c>
      <c r="B10" s="50" t="s">
        <v>18</v>
      </c>
      <c r="C10" s="148" t="s">
        <v>95</v>
      </c>
      <c r="D10" s="149"/>
      <c r="E10" s="149"/>
      <c r="F10" s="187"/>
      <c r="G10" s="148" t="s">
        <v>96</v>
      </c>
      <c r="H10" s="151"/>
      <c r="I10" s="151"/>
      <c r="J10" s="148" t="s">
        <v>97</v>
      </c>
      <c r="K10" s="365" t="s">
        <v>98</v>
      </c>
      <c r="L10" s="366" t="s">
        <v>99</v>
      </c>
      <c r="M10" s="148" t="s">
        <v>100</v>
      </c>
      <c r="N10" s="151"/>
      <c r="O10" s="236"/>
      <c r="R10" s="384"/>
      <c r="AKZ10" s="136"/>
    </row>
    <row r="11" ht="24" customHeight="1" spans="1:988">
      <c r="A11" s="56"/>
      <c r="B11" s="50" t="s">
        <v>4</v>
      </c>
      <c r="C11" s="146"/>
      <c r="D11" s="150"/>
      <c r="E11" s="150"/>
      <c r="F11" s="188"/>
      <c r="G11" s="141"/>
      <c r="H11" s="147"/>
      <c r="I11" s="147"/>
      <c r="J11" s="146"/>
      <c r="K11" s="182" t="s">
        <v>101</v>
      </c>
      <c r="L11" s="212" t="s">
        <v>102</v>
      </c>
      <c r="M11" s="141"/>
      <c r="N11" s="147"/>
      <c r="O11" s="232"/>
      <c r="Q11" s="136" t="s">
        <v>103</v>
      </c>
      <c r="R11" s="384" t="s">
        <v>104</v>
      </c>
      <c r="AKZ11" s="136"/>
    </row>
    <row r="12" ht="26" customHeight="1" spans="1:988">
      <c r="A12" s="56"/>
      <c r="B12" s="50" t="s">
        <v>5</v>
      </c>
      <c r="C12" s="146"/>
      <c r="D12" s="150"/>
      <c r="E12" s="150"/>
      <c r="F12" s="189"/>
      <c r="G12" s="141"/>
      <c r="H12" s="147"/>
      <c r="I12" s="147"/>
      <c r="J12" s="143" t="s">
        <v>105</v>
      </c>
      <c r="K12" s="214" t="s">
        <v>106</v>
      </c>
      <c r="L12" s="215" t="s">
        <v>107</v>
      </c>
      <c r="M12" s="141"/>
      <c r="N12" s="147"/>
      <c r="O12" s="232"/>
      <c r="Q12" s="136" t="s">
        <v>108</v>
      </c>
      <c r="R12" s="384" t="s">
        <v>109</v>
      </c>
      <c r="AKZ12" s="136"/>
    </row>
    <row r="13" ht="31" customHeight="1" spans="1:988">
      <c r="A13" s="61" t="s">
        <v>12</v>
      </c>
      <c r="B13" s="50" t="s">
        <v>18</v>
      </c>
      <c r="C13" s="148" t="s">
        <v>110</v>
      </c>
      <c r="D13" s="151"/>
      <c r="E13" s="151"/>
      <c r="F13" s="190"/>
      <c r="G13" s="148" t="s">
        <v>111</v>
      </c>
      <c r="H13" s="151"/>
      <c r="I13" s="190"/>
      <c r="J13" s="147" t="s">
        <v>112</v>
      </c>
      <c r="K13" s="147"/>
      <c r="L13" s="147"/>
      <c r="M13" s="148" t="s">
        <v>113</v>
      </c>
      <c r="N13" s="151"/>
      <c r="O13" s="236"/>
      <c r="Q13" s="136" t="s">
        <v>114</v>
      </c>
      <c r="R13" s="386" t="s">
        <v>115</v>
      </c>
      <c r="S13" s="385" t="s">
        <v>116</v>
      </c>
      <c r="AKZ13" s="136"/>
    </row>
    <row r="14" ht="26" customHeight="1" spans="1:988">
      <c r="A14" s="61"/>
      <c r="B14" s="50" t="s">
        <v>4</v>
      </c>
      <c r="C14" s="141"/>
      <c r="D14" s="147"/>
      <c r="E14" s="147"/>
      <c r="F14" s="185"/>
      <c r="G14" s="141"/>
      <c r="H14" s="147"/>
      <c r="I14" s="185"/>
      <c r="J14" s="147"/>
      <c r="K14" s="147"/>
      <c r="L14" s="147"/>
      <c r="M14" s="141"/>
      <c r="N14" s="147"/>
      <c r="O14" s="232"/>
      <c r="AKZ14" s="136"/>
    </row>
    <row r="15" ht="26" customHeight="1" spans="1:988">
      <c r="A15" s="61"/>
      <c r="B15" s="64" t="s">
        <v>5</v>
      </c>
      <c r="C15" s="152"/>
      <c r="D15" s="153"/>
      <c r="E15" s="153"/>
      <c r="F15" s="191"/>
      <c r="G15" s="152"/>
      <c r="H15" s="153"/>
      <c r="I15" s="191"/>
      <c r="J15" s="153"/>
      <c r="K15" s="153"/>
      <c r="L15" s="153"/>
      <c r="M15" s="152"/>
      <c r="N15" s="153"/>
      <c r="O15" s="237"/>
      <c r="R15" s="255"/>
      <c r="AKZ15" s="136"/>
    </row>
    <row r="16" ht="23" customHeight="1" spans="1:988">
      <c r="A16" s="40"/>
      <c r="B16" s="40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AKZ16" s="136"/>
    </row>
    <row r="17" spans="1:3">
      <c r="A17" s="154">
        <v>44027</v>
      </c>
      <c r="B17" s="136" t="s">
        <v>117</v>
      </c>
      <c r="C17" s="344" t="s">
        <v>118</v>
      </c>
    </row>
    <row r="18" hidden="1" spans="1:15">
      <c r="A18" s="256"/>
      <c r="B18" s="257"/>
      <c r="C18" s="258" t="s">
        <v>25</v>
      </c>
      <c r="D18" s="258"/>
      <c r="E18" s="258"/>
      <c r="F18" s="258"/>
      <c r="G18" s="258" t="s">
        <v>10</v>
      </c>
      <c r="H18" s="258"/>
      <c r="I18" s="258"/>
      <c r="J18" s="258" t="s">
        <v>11</v>
      </c>
      <c r="K18" s="258"/>
      <c r="L18" s="258"/>
      <c r="M18" s="284" t="s">
        <v>12</v>
      </c>
      <c r="N18" s="284"/>
      <c r="O18" s="284"/>
    </row>
    <row r="19" ht="14.25" hidden="1" spans="1:15">
      <c r="A19" s="259"/>
      <c r="B19" s="260"/>
      <c r="C19" s="260" t="s">
        <v>18</v>
      </c>
      <c r="D19" s="260" t="s">
        <v>4</v>
      </c>
      <c r="E19" s="260" t="s">
        <v>5</v>
      </c>
      <c r="F19" s="260" t="s">
        <v>6</v>
      </c>
      <c r="G19" s="260" t="s">
        <v>18</v>
      </c>
      <c r="H19" s="260" t="s">
        <v>4</v>
      </c>
      <c r="I19" s="260" t="s">
        <v>5</v>
      </c>
      <c r="J19" s="260" t="s">
        <v>18</v>
      </c>
      <c r="K19" s="260" t="s">
        <v>4</v>
      </c>
      <c r="L19" s="260" t="s">
        <v>5</v>
      </c>
      <c r="M19" s="260" t="s">
        <v>18</v>
      </c>
      <c r="N19" s="260" t="s">
        <v>4</v>
      </c>
      <c r="O19" s="285" t="s">
        <v>5</v>
      </c>
    </row>
    <row r="20" hidden="1" spans="1:15">
      <c r="A20" s="261" t="s">
        <v>25</v>
      </c>
      <c r="B20" s="258" t="s">
        <v>18</v>
      </c>
      <c r="C20" s="156">
        <v>0.118161925601751</v>
      </c>
      <c r="D20" s="345">
        <f>H24</f>
        <v>0.63</v>
      </c>
      <c r="E20" s="352">
        <f>35/56</f>
        <v>0.625</v>
      </c>
      <c r="F20" s="359">
        <f>3/58</f>
        <v>0.0517241379310345</v>
      </c>
      <c r="G20" s="49">
        <v>0.131578947368421</v>
      </c>
      <c r="H20" s="157"/>
      <c r="I20" s="49"/>
      <c r="J20" s="216">
        <v>0.0263620386643234</v>
      </c>
      <c r="K20" s="277"/>
      <c r="L20" s="277"/>
      <c r="M20" s="156"/>
      <c r="N20" s="49"/>
      <c r="O20" s="238"/>
    </row>
    <row r="21" hidden="1" spans="1:15">
      <c r="A21" s="263"/>
      <c r="B21" s="264" t="s">
        <v>4</v>
      </c>
      <c r="C21" s="346">
        <f>23/45</f>
        <v>0.511111111111111</v>
      </c>
      <c r="D21" s="159">
        <f>17/44</f>
        <v>0.386363636363636</v>
      </c>
      <c r="E21" s="159">
        <f>(9+4)/(31+36)</f>
        <v>0.194029850746269</v>
      </c>
      <c r="F21" s="360">
        <f>2/30</f>
        <v>0.0666666666666667</v>
      </c>
      <c r="G21" s="158"/>
      <c r="H21" s="53"/>
      <c r="I21" s="53"/>
      <c r="J21" s="166"/>
      <c r="K21" s="278"/>
      <c r="L21" s="278"/>
      <c r="M21" s="51"/>
      <c r="N21" s="53"/>
      <c r="O21" s="239"/>
    </row>
    <row r="22" hidden="1" spans="1:15">
      <c r="A22" s="263"/>
      <c r="B22" s="264" t="s">
        <v>5</v>
      </c>
      <c r="C22" s="346">
        <f>18/59</f>
        <v>0.305084745762712</v>
      </c>
      <c r="D22" s="159">
        <f>(12+11)/(21+38)</f>
        <v>0.389830508474576</v>
      </c>
      <c r="E22" s="159">
        <f>0/32</f>
        <v>0</v>
      </c>
      <c r="F22" s="360">
        <f>(11+18)/(31+45)</f>
        <v>0.381578947368421</v>
      </c>
      <c r="G22" s="53"/>
      <c r="H22" s="53"/>
      <c r="I22" s="53"/>
      <c r="J22" s="166"/>
      <c r="K22" s="278"/>
      <c r="L22" s="278"/>
      <c r="M22" s="51"/>
      <c r="N22" s="53"/>
      <c r="O22" s="239"/>
    </row>
    <row r="23" hidden="1" spans="1:15">
      <c r="A23" s="263"/>
      <c r="B23" s="264" t="s">
        <v>6</v>
      </c>
      <c r="C23" s="347">
        <f>5/28</f>
        <v>0.178571428571429</v>
      </c>
      <c r="D23" s="348">
        <f>7/28</f>
        <v>0.25</v>
      </c>
      <c r="E23" s="348">
        <f>27/48</f>
        <v>0.5625</v>
      </c>
      <c r="F23" s="361">
        <f>6/79</f>
        <v>0.0759493670886076</v>
      </c>
      <c r="G23" s="53"/>
      <c r="H23" s="53"/>
      <c r="I23" s="53"/>
      <c r="J23" s="217"/>
      <c r="K23" s="206"/>
      <c r="L23" s="206"/>
      <c r="M23" s="217"/>
      <c r="N23" s="197"/>
      <c r="O23" s="240"/>
    </row>
    <row r="24" hidden="1" spans="1:15">
      <c r="A24" s="263" t="s">
        <v>10</v>
      </c>
      <c r="B24" s="264" t="s">
        <v>18</v>
      </c>
      <c r="C24" s="51">
        <v>0.0158730158730159</v>
      </c>
      <c r="D24" s="206"/>
      <c r="E24" s="53"/>
      <c r="F24" s="195"/>
      <c r="G24" s="62">
        <v>0.24282982791587</v>
      </c>
      <c r="H24" s="63">
        <f>0.63</f>
        <v>0.63</v>
      </c>
      <c r="I24" s="63">
        <f>0.38</f>
        <v>0.38</v>
      </c>
      <c r="J24" s="167">
        <v>0.00728155339805825</v>
      </c>
      <c r="K24" s="63"/>
      <c r="L24" s="63"/>
      <c r="M24" s="62"/>
      <c r="N24" s="63"/>
      <c r="O24" s="241"/>
    </row>
    <row r="25" hidden="1" spans="1:15">
      <c r="A25" s="263"/>
      <c r="B25" s="264" t="s">
        <v>4</v>
      </c>
      <c r="C25" s="166"/>
      <c r="D25" s="53"/>
      <c r="E25" s="53"/>
      <c r="F25" s="195"/>
      <c r="G25" s="362">
        <f>C21</f>
        <v>0.511111111111111</v>
      </c>
      <c r="H25" s="53">
        <f>0.48</f>
        <v>0.48</v>
      </c>
      <c r="I25" s="53">
        <f>0.56</f>
        <v>0.56</v>
      </c>
      <c r="J25" s="51"/>
      <c r="K25" s="53"/>
      <c r="L25" s="53"/>
      <c r="M25" s="51"/>
      <c r="N25" s="53"/>
      <c r="O25" s="239"/>
    </row>
    <row r="26" hidden="1" spans="1:15">
      <c r="A26" s="263"/>
      <c r="B26" s="264" t="s">
        <v>5</v>
      </c>
      <c r="C26" s="51"/>
      <c r="D26" s="53"/>
      <c r="E26" s="53"/>
      <c r="F26" s="195"/>
      <c r="G26" s="51">
        <f>(12+8)/(30+64)</f>
        <v>0.212765957446809</v>
      </c>
      <c r="H26" s="53">
        <f>0.61</f>
        <v>0.61</v>
      </c>
      <c r="I26" s="53">
        <f>2/52</f>
        <v>0.0384615384615385</v>
      </c>
      <c r="J26" s="51"/>
      <c r="K26" s="53"/>
      <c r="L26" s="53"/>
      <c r="M26" s="51"/>
      <c r="N26" s="53"/>
      <c r="O26" s="239"/>
    </row>
    <row r="27" hidden="1" spans="1:15">
      <c r="A27" s="263" t="s">
        <v>11</v>
      </c>
      <c r="B27" s="264" t="s">
        <v>18</v>
      </c>
      <c r="C27" s="62">
        <v>0.0947368421052632</v>
      </c>
      <c r="D27" s="165"/>
      <c r="E27" s="165"/>
      <c r="F27" s="275"/>
      <c r="G27" s="62">
        <v>0.104368932038835</v>
      </c>
      <c r="H27" s="63"/>
      <c r="I27" s="63"/>
      <c r="J27" s="62">
        <v>0.127856365614799</v>
      </c>
      <c r="K27" s="367">
        <f t="shared" ref="K27:K29" si="0">AVERAGE(D20,H24)</f>
        <v>0.63</v>
      </c>
      <c r="L27" s="367">
        <f t="shared" ref="L27:L29" si="1">AVERAGE(E20,I24)</f>
        <v>0.5025</v>
      </c>
      <c r="M27" s="62">
        <v>0.0115384615384615</v>
      </c>
      <c r="N27" s="63"/>
      <c r="O27" s="241"/>
    </row>
    <row r="28" hidden="1" spans="1:15">
      <c r="A28" s="263"/>
      <c r="B28" s="264" t="s">
        <v>4</v>
      </c>
      <c r="C28" s="166"/>
      <c r="D28" s="158"/>
      <c r="E28" s="158"/>
      <c r="F28" s="276"/>
      <c r="G28" s="51"/>
      <c r="H28" s="53"/>
      <c r="I28" s="53"/>
      <c r="J28" s="362">
        <f>AVERAGE(C21,G25)</f>
        <v>0.511111111111111</v>
      </c>
      <c r="K28" s="368">
        <f t="shared" si="0"/>
        <v>0.433181818181818</v>
      </c>
      <c r="L28" s="199">
        <f t="shared" si="1"/>
        <v>0.377014925373134</v>
      </c>
      <c r="M28" s="51"/>
      <c r="N28" s="53"/>
      <c r="O28" s="239"/>
    </row>
    <row r="29" hidden="1" spans="1:15">
      <c r="A29" s="263"/>
      <c r="B29" s="264" t="s">
        <v>5</v>
      </c>
      <c r="C29" s="166"/>
      <c r="D29" s="158"/>
      <c r="E29" s="158"/>
      <c r="F29" s="201"/>
      <c r="G29" s="51"/>
      <c r="H29" s="53"/>
      <c r="I29" s="53"/>
      <c r="J29" s="369">
        <f>AVERAGE(C22,G26)</f>
        <v>0.25892535160476</v>
      </c>
      <c r="K29" s="370">
        <f t="shared" si="0"/>
        <v>0.499915254237288</v>
      </c>
      <c r="L29" s="371">
        <f t="shared" si="1"/>
        <v>0.0192307692307692</v>
      </c>
      <c r="M29" s="51"/>
      <c r="N29" s="53"/>
      <c r="O29" s="239"/>
    </row>
    <row r="30" ht="14.25" hidden="1" spans="1:15">
      <c r="A30" s="268" t="s">
        <v>12</v>
      </c>
      <c r="B30" s="264" t="s">
        <v>18</v>
      </c>
      <c r="C30" s="62"/>
      <c r="D30" s="63"/>
      <c r="E30" s="63"/>
      <c r="F30" s="198"/>
      <c r="G30" s="167">
        <v>0.032258064516129</v>
      </c>
      <c r="H30" s="63"/>
      <c r="I30" s="198"/>
      <c r="J30" s="169">
        <v>0.0465116279069767</v>
      </c>
      <c r="K30" s="53"/>
      <c r="L30" s="53"/>
      <c r="M30" s="62">
        <v>0.0281954887218045</v>
      </c>
      <c r="N30" s="367">
        <f t="shared" ref="N30:N32" si="2">AVERAGE(D20,H24)</f>
        <v>0.63</v>
      </c>
      <c r="O30" s="373">
        <f t="shared" ref="O30:O32" si="3">AVERAGE(E20,I24)</f>
        <v>0.5025</v>
      </c>
    </row>
    <row r="31" ht="14.25" hidden="1" spans="1:15">
      <c r="A31" s="268"/>
      <c r="B31" s="264" t="s">
        <v>4</v>
      </c>
      <c r="C31" s="51"/>
      <c r="D31" s="53"/>
      <c r="E31" s="53"/>
      <c r="F31" s="195"/>
      <c r="G31" s="51"/>
      <c r="H31" s="53"/>
      <c r="I31" s="195"/>
      <c r="J31" s="53"/>
      <c r="K31" s="53"/>
      <c r="L31" s="53"/>
      <c r="M31" s="362">
        <f>AVERAGE(C21,G25)</f>
        <v>0.511111111111111</v>
      </c>
      <c r="N31" s="368">
        <f t="shared" si="2"/>
        <v>0.433181818181818</v>
      </c>
      <c r="O31" s="374">
        <f t="shared" si="3"/>
        <v>0.377014925373134</v>
      </c>
    </row>
    <row r="32" ht="14.25" hidden="1" spans="1:15">
      <c r="A32" s="268"/>
      <c r="B32" s="269" t="s">
        <v>5</v>
      </c>
      <c r="C32" s="65"/>
      <c r="D32" s="66"/>
      <c r="E32" s="66"/>
      <c r="F32" s="223"/>
      <c r="G32" s="65"/>
      <c r="H32" s="66"/>
      <c r="I32" s="223"/>
      <c r="J32" s="66"/>
      <c r="K32" s="66"/>
      <c r="L32" s="66"/>
      <c r="M32" s="375">
        <f>AVERAGE(C22,G26)</f>
        <v>0.25892535160476</v>
      </c>
      <c r="N32" s="376">
        <f t="shared" si="2"/>
        <v>0.499915254237288</v>
      </c>
      <c r="O32" s="377">
        <f t="shared" si="3"/>
        <v>0.0192307692307692</v>
      </c>
    </row>
    <row r="34" spans="1:2">
      <c r="A34" s="154">
        <v>44152</v>
      </c>
      <c r="B34" s="136" t="s">
        <v>119</v>
      </c>
    </row>
    <row r="35" hidden="1" spans="1:15">
      <c r="A35" s="256"/>
      <c r="B35" s="257"/>
      <c r="C35" s="258" t="s">
        <v>25</v>
      </c>
      <c r="D35" s="258"/>
      <c r="E35" s="258"/>
      <c r="F35" s="258"/>
      <c r="G35" s="258" t="s">
        <v>10</v>
      </c>
      <c r="H35" s="258"/>
      <c r="I35" s="258"/>
      <c r="J35" s="258" t="s">
        <v>11</v>
      </c>
      <c r="K35" s="258"/>
      <c r="L35" s="258"/>
      <c r="M35" s="284" t="s">
        <v>12</v>
      </c>
      <c r="N35" s="284"/>
      <c r="O35" s="284"/>
    </row>
    <row r="36" ht="14.25" hidden="1" spans="1:15">
      <c r="A36" s="349"/>
      <c r="B36" s="350"/>
      <c r="C36" s="350" t="s">
        <v>18</v>
      </c>
      <c r="D36" s="350" t="s">
        <v>4</v>
      </c>
      <c r="E36" s="350" t="s">
        <v>5</v>
      </c>
      <c r="F36" s="350" t="s">
        <v>6</v>
      </c>
      <c r="G36" s="350" t="s">
        <v>18</v>
      </c>
      <c r="H36" s="350" t="s">
        <v>4</v>
      </c>
      <c r="I36" s="350" t="s">
        <v>5</v>
      </c>
      <c r="J36" s="350" t="s">
        <v>18</v>
      </c>
      <c r="K36" s="350" t="s">
        <v>4</v>
      </c>
      <c r="L36" s="350" t="s">
        <v>5</v>
      </c>
      <c r="M36" s="350" t="s">
        <v>18</v>
      </c>
      <c r="N36" s="350" t="s">
        <v>4</v>
      </c>
      <c r="O36" s="378" t="s">
        <v>5</v>
      </c>
    </row>
    <row r="37" hidden="1" spans="1:15">
      <c r="A37" s="261" t="s">
        <v>25</v>
      </c>
      <c r="B37" s="258" t="s">
        <v>18</v>
      </c>
      <c r="C37" s="351">
        <v>0.118161925601751</v>
      </c>
      <c r="D37" s="352">
        <f>H41</f>
        <v>0.63</v>
      </c>
      <c r="E37" s="352">
        <f>35/56</f>
        <v>0.625</v>
      </c>
      <c r="F37" s="359">
        <f>3/58</f>
        <v>0.0517241379310345</v>
      </c>
      <c r="G37" s="352">
        <v>0.131578947368421</v>
      </c>
      <c r="H37" s="352"/>
      <c r="I37" s="352"/>
      <c r="J37" s="351">
        <v>0.0263620386643234</v>
      </c>
      <c r="K37" s="352"/>
      <c r="L37" s="352"/>
      <c r="M37" s="351"/>
      <c r="N37" s="352"/>
      <c r="O37" s="379"/>
    </row>
    <row r="38" hidden="1" spans="1:15">
      <c r="A38" s="263"/>
      <c r="B38" s="264" t="s">
        <v>4</v>
      </c>
      <c r="C38" s="346">
        <f>23/45</f>
        <v>0.511111111111111</v>
      </c>
      <c r="D38" s="159">
        <f>17/44</f>
        <v>0.386363636363636</v>
      </c>
      <c r="E38" s="159">
        <f>(9+4)/(31+36)</f>
        <v>0.194029850746269</v>
      </c>
      <c r="F38" s="360">
        <f>2/30</f>
        <v>0.0666666666666667</v>
      </c>
      <c r="G38" s="159"/>
      <c r="H38" s="159"/>
      <c r="I38" s="159"/>
      <c r="J38" s="346"/>
      <c r="K38" s="159"/>
      <c r="L38" s="159"/>
      <c r="M38" s="346"/>
      <c r="N38" s="159"/>
      <c r="O38" s="380"/>
    </row>
    <row r="39" hidden="1" spans="1:15">
      <c r="A39" s="263"/>
      <c r="B39" s="264" t="s">
        <v>5</v>
      </c>
      <c r="C39" s="346">
        <f>18/59</f>
        <v>0.305084745762712</v>
      </c>
      <c r="D39" s="159">
        <f>(12+11)/(21+38)</f>
        <v>0.389830508474576</v>
      </c>
      <c r="E39" s="159">
        <f>0/32</f>
        <v>0</v>
      </c>
      <c r="F39" s="360">
        <f>(11+18)/(31+45)</f>
        <v>0.381578947368421</v>
      </c>
      <c r="G39" s="159"/>
      <c r="H39" s="159"/>
      <c r="I39" s="159"/>
      <c r="J39" s="346"/>
      <c r="K39" s="159"/>
      <c r="L39" s="159"/>
      <c r="M39" s="346"/>
      <c r="N39" s="159"/>
      <c r="O39" s="380"/>
    </row>
    <row r="40" hidden="1" spans="1:15">
      <c r="A40" s="263"/>
      <c r="B40" s="264" t="s">
        <v>6</v>
      </c>
      <c r="C40" s="347">
        <f>5/28</f>
        <v>0.178571428571429</v>
      </c>
      <c r="D40" s="348">
        <f>7/28</f>
        <v>0.25</v>
      </c>
      <c r="E40" s="348">
        <f>27/48</f>
        <v>0.5625</v>
      </c>
      <c r="F40" s="361">
        <f>6/79</f>
        <v>0.0759493670886076</v>
      </c>
      <c r="G40" s="159"/>
      <c r="H40" s="159"/>
      <c r="I40" s="159"/>
      <c r="J40" s="347"/>
      <c r="K40" s="159"/>
      <c r="L40" s="159"/>
      <c r="M40" s="347"/>
      <c r="N40" s="348"/>
      <c r="O40" s="381"/>
    </row>
    <row r="41" hidden="1" spans="1:15">
      <c r="A41" s="263" t="s">
        <v>10</v>
      </c>
      <c r="B41" s="264" t="s">
        <v>18</v>
      </c>
      <c r="C41" s="346">
        <v>0.0158730158730159</v>
      </c>
      <c r="D41" s="159"/>
      <c r="E41" s="159"/>
      <c r="F41" s="360"/>
      <c r="G41" s="353">
        <v>0.24282982791587</v>
      </c>
      <c r="H41" s="354">
        <f>0.63</f>
        <v>0.63</v>
      </c>
      <c r="I41" s="372">
        <f>((31+17)/(89+64)+0.38)/2</f>
        <v>0.346862745098039</v>
      </c>
      <c r="J41" s="353">
        <v>0.00728155339805825</v>
      </c>
      <c r="K41" s="354"/>
      <c r="L41" s="354"/>
      <c r="M41" s="353"/>
      <c r="N41" s="354"/>
      <c r="O41" s="382"/>
    </row>
    <row r="42" hidden="1" spans="1:15">
      <c r="A42" s="263"/>
      <c r="B42" s="264" t="s">
        <v>4</v>
      </c>
      <c r="C42" s="346"/>
      <c r="D42" s="159"/>
      <c r="E42" s="159"/>
      <c r="F42" s="360"/>
      <c r="G42" s="346">
        <f>C38</f>
        <v>0.511111111111111</v>
      </c>
      <c r="H42" s="163">
        <f>AVERAGE(0.48,48/88)</f>
        <v>0.512727272727273</v>
      </c>
      <c r="I42" s="163">
        <f>((37+10)/(60+30)+0.56)/2</f>
        <v>0.541111111111111</v>
      </c>
      <c r="J42" s="346"/>
      <c r="K42" s="159"/>
      <c r="L42" s="159"/>
      <c r="M42" s="346"/>
      <c r="N42" s="159"/>
      <c r="O42" s="380"/>
    </row>
    <row r="43" hidden="1" spans="1:15">
      <c r="A43" s="263"/>
      <c r="B43" s="264" t="s">
        <v>5</v>
      </c>
      <c r="C43" s="346"/>
      <c r="D43" s="159"/>
      <c r="E43" s="159"/>
      <c r="F43" s="360"/>
      <c r="G43" s="346">
        <f>(12+8)/(30+64)</f>
        <v>0.212765957446809</v>
      </c>
      <c r="H43" s="163">
        <f>AVERAGE(0.61,5/30)</f>
        <v>0.388333333333333</v>
      </c>
      <c r="I43" s="159">
        <f>2/52</f>
        <v>0.0384615384615385</v>
      </c>
      <c r="J43" s="346"/>
      <c r="K43" s="159"/>
      <c r="L43" s="159"/>
      <c r="M43" s="346"/>
      <c r="N43" s="159"/>
      <c r="O43" s="380"/>
    </row>
    <row r="44" hidden="1" spans="1:15">
      <c r="A44" s="263" t="s">
        <v>11</v>
      </c>
      <c r="B44" s="264" t="s">
        <v>18</v>
      </c>
      <c r="C44" s="353">
        <v>0.0947368421052632</v>
      </c>
      <c r="D44" s="354"/>
      <c r="E44" s="354"/>
      <c r="F44" s="363"/>
      <c r="G44" s="353">
        <v>0.104368932038835</v>
      </c>
      <c r="H44" s="354"/>
      <c r="I44" s="354"/>
      <c r="J44" s="353">
        <v>0.127856365614799</v>
      </c>
      <c r="K44" s="354">
        <f t="shared" ref="K44:K46" si="4">AVERAGE(D37,H41)</f>
        <v>0.63</v>
      </c>
      <c r="L44" s="354">
        <f t="shared" ref="L44:L46" si="5">AVERAGE(E37,I41)</f>
        <v>0.48593137254902</v>
      </c>
      <c r="M44" s="353">
        <v>0.0115384615384615</v>
      </c>
      <c r="N44" s="354"/>
      <c r="O44" s="382"/>
    </row>
    <row r="45" hidden="1" spans="1:15">
      <c r="A45" s="263"/>
      <c r="B45" s="264" t="s">
        <v>4</v>
      </c>
      <c r="C45" s="346"/>
      <c r="D45" s="159"/>
      <c r="E45" s="159"/>
      <c r="F45" s="360"/>
      <c r="G45" s="346"/>
      <c r="H45" s="159"/>
      <c r="I45" s="159"/>
      <c r="J45" s="346">
        <f>AVERAGE(C38,G42)</f>
        <v>0.511111111111111</v>
      </c>
      <c r="K45" s="159">
        <f t="shared" si="4"/>
        <v>0.449545454545455</v>
      </c>
      <c r="L45" s="360">
        <f t="shared" si="5"/>
        <v>0.36757048092869</v>
      </c>
      <c r="M45" s="346"/>
      <c r="N45" s="159"/>
      <c r="O45" s="380"/>
    </row>
    <row r="46" hidden="1" spans="1:15">
      <c r="A46" s="263"/>
      <c r="B46" s="264" t="s">
        <v>5</v>
      </c>
      <c r="C46" s="346"/>
      <c r="D46" s="159"/>
      <c r="E46" s="159"/>
      <c r="F46" s="360"/>
      <c r="G46" s="346"/>
      <c r="H46" s="159"/>
      <c r="I46" s="159"/>
      <c r="J46" s="347">
        <f>AVERAGE(C39,G43)</f>
        <v>0.25892535160476</v>
      </c>
      <c r="K46" s="348">
        <f t="shared" si="4"/>
        <v>0.389081920903955</v>
      </c>
      <c r="L46" s="361">
        <f t="shared" si="5"/>
        <v>0.0192307692307692</v>
      </c>
      <c r="M46" s="346"/>
      <c r="N46" s="159"/>
      <c r="O46" s="380"/>
    </row>
    <row r="47" ht="14.25" hidden="1" spans="1:15">
      <c r="A47" s="268" t="s">
        <v>12</v>
      </c>
      <c r="B47" s="264" t="s">
        <v>18</v>
      </c>
      <c r="C47" s="353"/>
      <c r="D47" s="354"/>
      <c r="E47" s="354"/>
      <c r="F47" s="363"/>
      <c r="G47" s="353">
        <v>0.032258064516129</v>
      </c>
      <c r="H47" s="354"/>
      <c r="I47" s="363"/>
      <c r="J47" s="159">
        <v>0.0465116279069767</v>
      </c>
      <c r="K47" s="159"/>
      <c r="L47" s="159"/>
      <c r="M47" s="353">
        <v>0.0281954887218045</v>
      </c>
      <c r="N47" s="354">
        <f t="shared" ref="N47:N49" si="6">AVERAGE(D37,H41)</f>
        <v>0.63</v>
      </c>
      <c r="O47" s="382">
        <f t="shared" ref="O47:O49" si="7">AVERAGE(E37,I41)</f>
        <v>0.48593137254902</v>
      </c>
    </row>
    <row r="48" ht="14.25" hidden="1" spans="1:15">
      <c r="A48" s="268"/>
      <c r="B48" s="264" t="s">
        <v>4</v>
      </c>
      <c r="C48" s="346"/>
      <c r="D48" s="159"/>
      <c r="E48" s="159"/>
      <c r="F48" s="360"/>
      <c r="G48" s="346"/>
      <c r="H48" s="159"/>
      <c r="I48" s="360"/>
      <c r="J48" s="159"/>
      <c r="K48" s="159"/>
      <c r="L48" s="159"/>
      <c r="M48" s="346">
        <f>AVERAGE(C38,G42)</f>
        <v>0.511111111111111</v>
      </c>
      <c r="N48" s="159">
        <f t="shared" si="6"/>
        <v>0.449545454545455</v>
      </c>
      <c r="O48" s="380">
        <f t="shared" si="7"/>
        <v>0.36757048092869</v>
      </c>
    </row>
    <row r="49" ht="14.25" hidden="1" spans="1:15">
      <c r="A49" s="268"/>
      <c r="B49" s="269" t="s">
        <v>5</v>
      </c>
      <c r="C49" s="355"/>
      <c r="D49" s="356"/>
      <c r="E49" s="356"/>
      <c r="F49" s="364"/>
      <c r="G49" s="355"/>
      <c r="H49" s="356"/>
      <c r="I49" s="364"/>
      <c r="J49" s="356"/>
      <c r="K49" s="356"/>
      <c r="L49" s="356"/>
      <c r="M49" s="355">
        <f>AVERAGE(C39,G43)</f>
        <v>0.25892535160476</v>
      </c>
      <c r="N49" s="356">
        <f t="shared" si="6"/>
        <v>0.389081920903955</v>
      </c>
      <c r="O49" s="383">
        <f t="shared" si="7"/>
        <v>0.0192307692307692</v>
      </c>
    </row>
    <row r="50" spans="1:15">
      <c r="A50" s="357"/>
      <c r="B50" s="357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</row>
    <row r="51" ht="14.25" spans="1:1">
      <c r="A51" s="154">
        <v>44192</v>
      </c>
    </row>
    <row r="52" spans="1:15">
      <c r="A52" s="256"/>
      <c r="B52" s="257"/>
      <c r="C52" s="258" t="s">
        <v>25</v>
      </c>
      <c r="D52" s="258"/>
      <c r="E52" s="258"/>
      <c r="F52" s="258"/>
      <c r="G52" s="258" t="s">
        <v>10</v>
      </c>
      <c r="H52" s="258"/>
      <c r="I52" s="258"/>
      <c r="J52" s="258" t="s">
        <v>11</v>
      </c>
      <c r="K52" s="258"/>
      <c r="L52" s="258"/>
      <c r="M52" s="284" t="s">
        <v>12</v>
      </c>
      <c r="N52" s="284"/>
      <c r="O52" s="284"/>
    </row>
    <row r="53" ht="14.25" spans="1:15">
      <c r="A53" s="259"/>
      <c r="B53" s="260"/>
      <c r="C53" s="260" t="s">
        <v>18</v>
      </c>
      <c r="D53" s="260" t="s">
        <v>4</v>
      </c>
      <c r="E53" s="260" t="s">
        <v>5</v>
      </c>
      <c r="F53" s="260" t="s">
        <v>6</v>
      </c>
      <c r="G53" s="260" t="s">
        <v>18</v>
      </c>
      <c r="H53" s="260" t="s">
        <v>4</v>
      </c>
      <c r="I53" s="260" t="s">
        <v>5</v>
      </c>
      <c r="J53" s="260" t="s">
        <v>18</v>
      </c>
      <c r="K53" s="260" t="s">
        <v>4</v>
      </c>
      <c r="L53" s="260" t="s">
        <v>5</v>
      </c>
      <c r="M53" s="260" t="s">
        <v>18</v>
      </c>
      <c r="N53" s="260" t="s">
        <v>4</v>
      </c>
      <c r="O53" s="285" t="s">
        <v>5</v>
      </c>
    </row>
    <row r="54" spans="1:15">
      <c r="A54" s="261" t="s">
        <v>25</v>
      </c>
      <c r="B54" s="258" t="s">
        <v>18</v>
      </c>
      <c r="C54" s="351">
        <v>0.118161925601751</v>
      </c>
      <c r="D54" s="352">
        <f>0.43</f>
        <v>0.43</v>
      </c>
      <c r="E54" s="352">
        <f>35/56</f>
        <v>0.625</v>
      </c>
      <c r="F54" s="359">
        <f>3/58</f>
        <v>0.0517241379310345</v>
      </c>
      <c r="G54" s="352">
        <v>0.131578947368421</v>
      </c>
      <c r="H54" s="352"/>
      <c r="I54" s="352"/>
      <c r="J54" s="351">
        <v>0.0263620386643234</v>
      </c>
      <c r="K54" s="352"/>
      <c r="L54" s="352"/>
      <c r="M54" s="351"/>
      <c r="N54" s="352"/>
      <c r="O54" s="379"/>
    </row>
    <row r="55" spans="1:15">
      <c r="A55" s="263"/>
      <c r="B55" s="264" t="s">
        <v>4</v>
      </c>
      <c r="C55" s="346">
        <f>23/45</f>
        <v>0.511111111111111</v>
      </c>
      <c r="D55" s="159">
        <f>17/44</f>
        <v>0.386363636363636</v>
      </c>
      <c r="E55" s="159">
        <f>AVERAGE(9/31,4/36)</f>
        <v>0.200716845878136</v>
      </c>
      <c r="F55" s="360">
        <f>2/30</f>
        <v>0.0666666666666667</v>
      </c>
      <c r="G55" s="159"/>
      <c r="H55" s="159"/>
      <c r="I55" s="159"/>
      <c r="J55" s="346"/>
      <c r="K55" s="159"/>
      <c r="L55" s="159"/>
      <c r="M55" s="346"/>
      <c r="N55" s="159"/>
      <c r="O55" s="380"/>
    </row>
    <row r="56" spans="1:15">
      <c r="A56" s="263"/>
      <c r="B56" s="264" t="s">
        <v>5</v>
      </c>
      <c r="C56" s="346">
        <f>18/59</f>
        <v>0.305084745762712</v>
      </c>
      <c r="D56" s="159">
        <f>AVERAGE(12/21,11/38)</f>
        <v>0.430451127819549</v>
      </c>
      <c r="E56" s="159">
        <f>0</f>
        <v>0</v>
      </c>
      <c r="F56" s="360">
        <f>AVERAGE(11/31,18/45)</f>
        <v>0.37741935483871</v>
      </c>
      <c r="G56" s="159"/>
      <c r="H56" s="159"/>
      <c r="I56" s="159"/>
      <c r="J56" s="346"/>
      <c r="K56" s="159"/>
      <c r="L56" s="159"/>
      <c r="M56" s="346"/>
      <c r="N56" s="159"/>
      <c r="O56" s="380"/>
    </row>
    <row r="57" spans="1:15">
      <c r="A57" s="263"/>
      <c r="B57" s="264" t="s">
        <v>6</v>
      </c>
      <c r="C57" s="347">
        <f>5/28</f>
        <v>0.178571428571429</v>
      </c>
      <c r="D57" s="348">
        <f>7/28</f>
        <v>0.25</v>
      </c>
      <c r="E57" s="348">
        <f>27/48</f>
        <v>0.5625</v>
      </c>
      <c r="F57" s="361">
        <f>6/79</f>
        <v>0.0759493670886076</v>
      </c>
      <c r="G57" s="159"/>
      <c r="H57" s="159"/>
      <c r="I57" s="159"/>
      <c r="J57" s="347"/>
      <c r="K57" s="159"/>
      <c r="L57" s="159"/>
      <c r="M57" s="347"/>
      <c r="N57" s="348"/>
      <c r="O57" s="381"/>
    </row>
    <row r="58" spans="1:15">
      <c r="A58" s="263" t="s">
        <v>10</v>
      </c>
      <c r="B58" s="264" t="s">
        <v>18</v>
      </c>
      <c r="C58" s="346">
        <v>0.0158730158730159</v>
      </c>
      <c r="D58" s="159"/>
      <c r="E58" s="159"/>
      <c r="F58" s="360"/>
      <c r="G58" s="353">
        <v>0.24282982791587</v>
      </c>
      <c r="H58" s="354">
        <f>0.63</f>
        <v>0.63</v>
      </c>
      <c r="I58" s="354">
        <f>AVERAGE(0.38,31/89,17/64)</f>
        <v>0.331313202247191</v>
      </c>
      <c r="J58" s="353">
        <v>0.00728155339805825</v>
      </c>
      <c r="K58" s="354"/>
      <c r="L58" s="354"/>
      <c r="M58" s="353"/>
      <c r="N58" s="354"/>
      <c r="O58" s="382"/>
    </row>
    <row r="59" spans="1:15">
      <c r="A59" s="263"/>
      <c r="B59" s="264" t="s">
        <v>4</v>
      </c>
      <c r="C59" s="346"/>
      <c r="D59" s="159"/>
      <c r="E59" s="159"/>
      <c r="F59" s="360"/>
      <c r="G59" s="58">
        <f>0.63</f>
        <v>0.63</v>
      </c>
      <c r="H59" s="159">
        <f>AVERAGE(0.48,31/44)</f>
        <v>0.592272727272727</v>
      </c>
      <c r="I59" s="159">
        <f>AVERAGE(0.56,37/60,10/30)</f>
        <v>0.503333333333333</v>
      </c>
      <c r="J59" s="346"/>
      <c r="K59" s="159"/>
      <c r="L59" s="159"/>
      <c r="M59" s="346"/>
      <c r="N59" s="159"/>
      <c r="O59" s="380"/>
    </row>
    <row r="60" spans="1:15">
      <c r="A60" s="263"/>
      <c r="B60" s="264" t="s">
        <v>5</v>
      </c>
      <c r="C60" s="346"/>
      <c r="D60" s="159"/>
      <c r="E60" s="159"/>
      <c r="F60" s="360"/>
      <c r="G60" s="346">
        <f>AVERAGE(12/30,8/64)</f>
        <v>0.2625</v>
      </c>
      <c r="H60" s="159">
        <f>AVERAGE(0.61,5/30)</f>
        <v>0.388333333333333</v>
      </c>
      <c r="I60" s="159">
        <f>2/52</f>
        <v>0.0384615384615385</v>
      </c>
      <c r="J60" s="346"/>
      <c r="K60" s="159"/>
      <c r="L60" s="159"/>
      <c r="M60" s="346"/>
      <c r="N60" s="159"/>
      <c r="O60" s="380"/>
    </row>
    <row r="61" spans="1:15">
      <c r="A61" s="263" t="s">
        <v>11</v>
      </c>
      <c r="B61" s="264" t="s">
        <v>18</v>
      </c>
      <c r="C61" s="353">
        <v>0.0947368421052632</v>
      </c>
      <c r="D61" s="354"/>
      <c r="E61" s="354"/>
      <c r="F61" s="363"/>
      <c r="G61" s="353">
        <v>0.104368932038835</v>
      </c>
      <c r="H61" s="354"/>
      <c r="I61" s="354"/>
      <c r="J61" s="353">
        <v>0.127856365614799</v>
      </c>
      <c r="K61" s="354">
        <f>0.67</f>
        <v>0.67</v>
      </c>
      <c r="L61" s="354">
        <f>AVERAGE(13/39,7/18)</f>
        <v>0.361111111111111</v>
      </c>
      <c r="M61" s="353">
        <v>0.0115384615384615</v>
      </c>
      <c r="N61" s="354"/>
      <c r="O61" s="382"/>
    </row>
    <row r="62" spans="1:15">
      <c r="A62" s="263"/>
      <c r="B62" s="264" t="s">
        <v>4</v>
      </c>
      <c r="C62" s="346"/>
      <c r="D62" s="159"/>
      <c r="E62" s="159"/>
      <c r="F62" s="360"/>
      <c r="G62" s="346"/>
      <c r="H62" s="159"/>
      <c r="I62" s="159"/>
      <c r="J62" s="58">
        <f>0.67</f>
        <v>0.67</v>
      </c>
      <c r="K62" s="159">
        <f>18/23</f>
        <v>0.782608695652174</v>
      </c>
      <c r="L62" s="360">
        <f>26/75</f>
        <v>0.346666666666667</v>
      </c>
      <c r="M62" s="346"/>
      <c r="N62" s="159"/>
      <c r="O62" s="380"/>
    </row>
    <row r="63" spans="1:15">
      <c r="A63" s="263"/>
      <c r="B63" s="264" t="s">
        <v>5</v>
      </c>
      <c r="C63" s="346"/>
      <c r="D63" s="159"/>
      <c r="E63" s="159"/>
      <c r="F63" s="360"/>
      <c r="G63" s="346"/>
      <c r="H63" s="159"/>
      <c r="I63" s="159"/>
      <c r="J63" s="347">
        <f>7/18</f>
        <v>0.388888888888889</v>
      </c>
      <c r="K63" s="348">
        <f>12/76</f>
        <v>0.157894736842105</v>
      </c>
      <c r="L63" s="361">
        <f>0/92</f>
        <v>0</v>
      </c>
      <c r="M63" s="346"/>
      <c r="N63" s="159"/>
      <c r="O63" s="380"/>
    </row>
    <row r="64" ht="14.25" spans="1:15">
      <c r="A64" s="268" t="s">
        <v>12</v>
      </c>
      <c r="B64" s="264" t="s">
        <v>18</v>
      </c>
      <c r="C64" s="353"/>
      <c r="D64" s="354"/>
      <c r="E64" s="354"/>
      <c r="F64" s="363"/>
      <c r="G64" s="353">
        <v>0.032258064516129</v>
      </c>
      <c r="H64" s="354"/>
      <c r="I64" s="363"/>
      <c r="J64" s="159">
        <v>0.0465116279069767</v>
      </c>
      <c r="K64" s="159"/>
      <c r="L64" s="159"/>
      <c r="M64" s="353">
        <v>0.0281954887218045</v>
      </c>
      <c r="N64" s="60">
        <v>0.67</v>
      </c>
      <c r="O64" s="125">
        <v>0.361111111111111</v>
      </c>
    </row>
    <row r="65" ht="14.25" spans="1:15">
      <c r="A65" s="268"/>
      <c r="B65" s="264" t="s">
        <v>4</v>
      </c>
      <c r="C65" s="346"/>
      <c r="D65" s="159"/>
      <c r="E65" s="159"/>
      <c r="F65" s="360"/>
      <c r="G65" s="346"/>
      <c r="H65" s="159"/>
      <c r="I65" s="360"/>
      <c r="J65" s="159"/>
      <c r="K65" s="159"/>
      <c r="L65" s="159"/>
      <c r="M65" s="58">
        <v>0.67</v>
      </c>
      <c r="N65" s="52">
        <v>0.782608695652174</v>
      </c>
      <c r="O65" s="124">
        <v>0.346666666666667</v>
      </c>
    </row>
    <row r="66" ht="14.25" spans="1:15">
      <c r="A66" s="268"/>
      <c r="B66" s="269" t="s">
        <v>5</v>
      </c>
      <c r="C66" s="355"/>
      <c r="D66" s="356"/>
      <c r="E66" s="356"/>
      <c r="F66" s="364"/>
      <c r="G66" s="355"/>
      <c r="H66" s="356"/>
      <c r="I66" s="364"/>
      <c r="J66" s="356"/>
      <c r="K66" s="356"/>
      <c r="L66" s="356"/>
      <c r="M66" s="126">
        <v>0.388888888888889</v>
      </c>
      <c r="N66" s="107">
        <v>0.157894736842105</v>
      </c>
      <c r="O66" s="127">
        <v>0</v>
      </c>
    </row>
  </sheetData>
  <mergeCells count="32">
    <mergeCell ref="C1:F1"/>
    <mergeCell ref="G1:I1"/>
    <mergeCell ref="J1:L1"/>
    <mergeCell ref="M1:O1"/>
    <mergeCell ref="C18:F18"/>
    <mergeCell ref="G18:I18"/>
    <mergeCell ref="J18:L18"/>
    <mergeCell ref="M18:O18"/>
    <mergeCell ref="C35:F35"/>
    <mergeCell ref="G35:I35"/>
    <mergeCell ref="J35:L35"/>
    <mergeCell ref="M35:O35"/>
    <mergeCell ref="C52:F52"/>
    <mergeCell ref="G52:I52"/>
    <mergeCell ref="J52:L52"/>
    <mergeCell ref="M52:O52"/>
    <mergeCell ref="A3:A6"/>
    <mergeCell ref="A7:A9"/>
    <mergeCell ref="A10:A12"/>
    <mergeCell ref="A13:A15"/>
    <mergeCell ref="A20:A23"/>
    <mergeCell ref="A24:A26"/>
    <mergeCell ref="A27:A29"/>
    <mergeCell ref="A30:A32"/>
    <mergeCell ref="A37:A40"/>
    <mergeCell ref="A41:A43"/>
    <mergeCell ref="A44:A46"/>
    <mergeCell ref="A47:A49"/>
    <mergeCell ref="A54:A57"/>
    <mergeCell ref="A58:A60"/>
    <mergeCell ref="A61:A63"/>
    <mergeCell ref="A64:A66"/>
  </mergeCells>
  <hyperlinks>
    <hyperlink ref="V3" r:id="rId2" display="Electrical and chemical synapses among parvalbumin fast-spiking GABAergic interneurons in adult mouse neocortex"/>
    <hyperlink ref="V4" r:id="rId3" display="Diversity and connectivity of layer 5 somatostatin-expressing interneurons in the mouse barrel cortex"/>
    <hyperlink ref="V5" r:id="rId4" display="Chrna2-Martinotti Cells Synchronize Layer 5&#10;Type A Pyramidal Cells via Rebound Excitation&#10;"/>
    <hyperlink ref="AC3" r:id="rId5" display="Interlaminar Connections in the Neocorte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M7" sqref="M7"/>
    </sheetView>
  </sheetViews>
  <sheetFormatPr defaultColWidth="8.9" defaultRowHeight="14.5" outlineLevelCol="7"/>
  <cols>
    <col min="1" max="1" width="30.3" style="329" customWidth="1"/>
    <col min="2" max="2" width="16.8909090909091" style="329" customWidth="1"/>
    <col min="3" max="3" width="7" style="329" customWidth="1"/>
    <col min="4" max="4" width="6.10909090909091" style="329" customWidth="1"/>
    <col min="5" max="5" width="7.44545454545455" style="329" customWidth="1"/>
    <col min="6" max="6" width="9.33636363636364" style="329" customWidth="1"/>
    <col min="7" max="7" width="7.89090909090909" style="329" customWidth="1"/>
    <col min="8" max="16384" width="8.9" style="329"/>
  </cols>
  <sheetData>
    <row r="1" spans="1:8">
      <c r="A1" s="329" t="s">
        <v>29</v>
      </c>
      <c r="B1" s="329" t="s">
        <v>120</v>
      </c>
      <c r="C1" s="329" t="s">
        <v>121</v>
      </c>
      <c r="D1" s="329" t="s">
        <v>122</v>
      </c>
      <c r="E1" s="329" t="s">
        <v>123</v>
      </c>
      <c r="F1" s="329" t="s">
        <v>124</v>
      </c>
      <c r="G1" s="329" t="s">
        <v>125</v>
      </c>
      <c r="H1" s="329" t="s">
        <v>126</v>
      </c>
    </row>
    <row r="2" spans="1:8">
      <c r="A2" s="330" t="s">
        <v>127</v>
      </c>
      <c r="B2" s="331" t="s">
        <v>128</v>
      </c>
      <c r="C2" s="331">
        <v>39</v>
      </c>
      <c r="D2" s="330"/>
      <c r="E2" s="330"/>
      <c r="F2" s="330"/>
      <c r="G2" s="330" t="s">
        <v>129</v>
      </c>
      <c r="H2" s="330" t="s">
        <v>130</v>
      </c>
    </row>
    <row r="3" spans="1:8">
      <c r="A3" s="330" t="s">
        <v>131</v>
      </c>
      <c r="B3" s="332" t="s">
        <v>132</v>
      </c>
      <c r="C3" s="332">
        <v>39</v>
      </c>
      <c r="D3" s="330"/>
      <c r="E3" s="330"/>
      <c r="F3" s="330"/>
      <c r="G3" s="330" t="s">
        <v>133</v>
      </c>
      <c r="H3" s="330"/>
    </row>
    <row r="4" spans="1:8">
      <c r="A4" s="330"/>
      <c r="B4" s="333" t="s">
        <v>134</v>
      </c>
      <c r="C4" s="333">
        <v>157</v>
      </c>
      <c r="D4" s="330"/>
      <c r="E4" s="330"/>
      <c r="F4" s="330"/>
      <c r="G4" s="330" t="s">
        <v>135</v>
      </c>
      <c r="H4" s="330"/>
    </row>
    <row r="5" spans="1:8">
      <c r="A5" s="330"/>
      <c r="B5" s="330" t="s">
        <v>136</v>
      </c>
      <c r="C5" s="330">
        <v>104</v>
      </c>
      <c r="D5" s="330"/>
      <c r="E5" s="330"/>
      <c r="F5" s="330"/>
      <c r="G5" s="330" t="s">
        <v>137</v>
      </c>
      <c r="H5" s="330"/>
    </row>
    <row r="6" spans="2:7">
      <c r="B6" s="333"/>
      <c r="C6" s="333"/>
      <c r="D6" s="330"/>
      <c r="E6" s="330"/>
      <c r="F6" s="330"/>
      <c r="G6" s="330"/>
    </row>
    <row r="7" ht="72.5" spans="1:7">
      <c r="A7" s="334" t="s">
        <v>138</v>
      </c>
      <c r="B7" s="335" t="s">
        <v>139</v>
      </c>
      <c r="C7" s="335">
        <v>48</v>
      </c>
      <c r="D7" s="335">
        <f t="shared" ref="D7:D18" si="0">1000*E7/C7</f>
        <v>245.833333333333</v>
      </c>
      <c r="E7" s="335">
        <v>11.8</v>
      </c>
      <c r="F7" s="335">
        <v>-63.5</v>
      </c>
      <c r="G7" s="335">
        <v>-44.8</v>
      </c>
    </row>
    <row r="8" spans="1:7">
      <c r="A8" s="330" t="s">
        <v>140</v>
      </c>
      <c r="B8" s="335" t="s">
        <v>141</v>
      </c>
      <c r="C8" s="335">
        <v>27.1</v>
      </c>
      <c r="D8" s="335">
        <f t="shared" si="0"/>
        <v>612.546125461255</v>
      </c>
      <c r="E8" s="335">
        <v>16.6</v>
      </c>
      <c r="F8" s="335">
        <v>-59</v>
      </c>
      <c r="G8" s="335">
        <v>-50.5</v>
      </c>
    </row>
    <row r="9" spans="1:7">
      <c r="A9" s="330"/>
      <c r="B9" s="335" t="s">
        <v>142</v>
      </c>
      <c r="C9" s="335">
        <v>45.7</v>
      </c>
      <c r="D9" s="335">
        <f t="shared" si="0"/>
        <v>229.759299781182</v>
      </c>
      <c r="E9" s="335">
        <v>10.5</v>
      </c>
      <c r="F9" s="335">
        <v>-67.4</v>
      </c>
      <c r="G9" s="335">
        <v>-41.5</v>
      </c>
    </row>
    <row r="10" spans="1:7">
      <c r="A10" s="330"/>
      <c r="B10" s="336" t="s">
        <v>143</v>
      </c>
      <c r="C10" s="336">
        <v>49.4</v>
      </c>
      <c r="D10" s="336">
        <f t="shared" si="0"/>
        <v>80.9716599190283</v>
      </c>
      <c r="E10" s="336">
        <v>4</v>
      </c>
      <c r="F10" s="336">
        <v>-67.1</v>
      </c>
      <c r="G10" s="336">
        <v>-42.3</v>
      </c>
    </row>
    <row r="11" spans="1:7">
      <c r="A11" s="330"/>
      <c r="B11" s="336" t="s">
        <v>144</v>
      </c>
      <c r="C11" s="336">
        <v>33</v>
      </c>
      <c r="D11" s="336">
        <f t="shared" si="0"/>
        <v>93.9393939393939</v>
      </c>
      <c r="E11" s="336">
        <v>3.1</v>
      </c>
      <c r="F11" s="336">
        <v>-66.4</v>
      </c>
      <c r="G11" s="336">
        <v>-41.6</v>
      </c>
    </row>
    <row r="12" spans="1:7">
      <c r="A12" s="330"/>
      <c r="B12" s="337" t="s">
        <v>145</v>
      </c>
      <c r="C12" s="337">
        <v>79.7</v>
      </c>
      <c r="D12" s="337">
        <f t="shared" si="0"/>
        <v>146.800501882058</v>
      </c>
      <c r="E12" s="337">
        <v>11.7</v>
      </c>
      <c r="F12" s="337">
        <v>-63.2</v>
      </c>
      <c r="G12" s="337">
        <v>-48.1</v>
      </c>
    </row>
    <row r="13" spans="1:7">
      <c r="A13" s="330"/>
      <c r="B13" s="337" t="s">
        <v>146</v>
      </c>
      <c r="C13" s="337">
        <v>95.7</v>
      </c>
      <c r="D13" s="337">
        <f t="shared" si="0"/>
        <v>123.301985370951</v>
      </c>
      <c r="E13" s="337">
        <v>11.8</v>
      </c>
      <c r="F13" s="337">
        <v>-59.9</v>
      </c>
      <c r="G13" s="337">
        <v>-41.8</v>
      </c>
    </row>
    <row r="14" spans="1:7">
      <c r="A14" s="330"/>
      <c r="B14" s="338" t="s">
        <v>147</v>
      </c>
      <c r="C14" s="338">
        <v>126</v>
      </c>
      <c r="D14" s="338">
        <f t="shared" si="0"/>
        <v>86.5079365079365</v>
      </c>
      <c r="E14" s="338">
        <v>10.9</v>
      </c>
      <c r="F14" s="338">
        <v>-65.7</v>
      </c>
      <c r="G14" s="338">
        <v>-43.7</v>
      </c>
    </row>
    <row r="15" spans="2:7">
      <c r="B15" s="331" t="s">
        <v>148</v>
      </c>
      <c r="C15" s="331">
        <f>AVERAGE(C7:C9)</f>
        <v>40.2666666666667</v>
      </c>
      <c r="D15" s="331">
        <f t="shared" si="0"/>
        <v>322.019867549669</v>
      </c>
      <c r="E15" s="331">
        <f>AVERAGE(E7:E9)</f>
        <v>12.9666666666667</v>
      </c>
      <c r="F15" s="331">
        <f>AVERAGE(F7:F9)</f>
        <v>-63.3</v>
      </c>
      <c r="G15" s="331">
        <f>AVERAGE(G7:G9)</f>
        <v>-45.6</v>
      </c>
    </row>
    <row r="16" spans="2:7">
      <c r="B16" s="332" t="s">
        <v>149</v>
      </c>
      <c r="C16" s="332">
        <f>AVERAGE(C10:C11)</f>
        <v>41.2</v>
      </c>
      <c r="D16" s="332">
        <f t="shared" si="0"/>
        <v>86.1650485436893</v>
      </c>
      <c r="E16" s="332">
        <f>AVERAGE(E10:E11)</f>
        <v>3.55</v>
      </c>
      <c r="F16" s="332">
        <f>AVERAGE(F10:F11)</f>
        <v>-66.75</v>
      </c>
      <c r="G16" s="332">
        <f>AVERAGE(G10:G11)</f>
        <v>-41.95</v>
      </c>
    </row>
    <row r="17" spans="2:7">
      <c r="B17" s="333" t="s">
        <v>150</v>
      </c>
      <c r="C17" s="333">
        <f>AVERAGE(C12:C13)</f>
        <v>87.7</v>
      </c>
      <c r="D17" s="333">
        <f t="shared" si="0"/>
        <v>133.979475484607</v>
      </c>
      <c r="E17" s="333">
        <f>AVERAGE(E12:E13)</f>
        <v>11.75</v>
      </c>
      <c r="F17" s="333">
        <f>AVERAGE(F12:F13)</f>
        <v>-61.55</v>
      </c>
      <c r="G17" s="333">
        <f>AVERAGE(G12:G13)</f>
        <v>-44.95</v>
      </c>
    </row>
    <row r="18" spans="2:7">
      <c r="B18" s="339" t="s">
        <v>151</v>
      </c>
      <c r="C18" s="339">
        <f>C14</f>
        <v>126</v>
      </c>
      <c r="D18" s="339">
        <f t="shared" si="0"/>
        <v>86.5079365079365</v>
      </c>
      <c r="E18" s="339">
        <f>E14</f>
        <v>10.9</v>
      </c>
      <c r="F18" s="339">
        <f>F14</f>
        <v>-65.7</v>
      </c>
      <c r="G18" s="339">
        <f>G14</f>
        <v>-43.7</v>
      </c>
    </row>
    <row r="19" spans="2:7">
      <c r="B19" s="339"/>
      <c r="C19" s="339"/>
      <c r="D19" s="339"/>
      <c r="E19" s="339"/>
      <c r="F19" s="339"/>
      <c r="G19" s="339"/>
    </row>
    <row r="20" ht="26" customHeight="1" spans="1:8">
      <c r="A20" s="340" t="s">
        <v>152</v>
      </c>
      <c r="B20" s="337" t="s">
        <v>153</v>
      </c>
      <c r="C20" s="337">
        <v>132</v>
      </c>
      <c r="E20" s="329" t="s">
        <v>154</v>
      </c>
      <c r="F20" s="329">
        <v>-64.6</v>
      </c>
      <c r="G20" s="329">
        <v>-43.1</v>
      </c>
      <c r="H20" s="329" t="s">
        <v>155</v>
      </c>
    </row>
    <row r="21" spans="2:7">
      <c r="B21" s="337" t="s">
        <v>156</v>
      </c>
      <c r="C21" s="337">
        <v>122</v>
      </c>
      <c r="E21" s="329" t="s">
        <v>157</v>
      </c>
      <c r="F21" s="329">
        <v>-64.9</v>
      </c>
      <c r="G21" s="329">
        <v>-41.2</v>
      </c>
    </row>
    <row r="22" spans="2:7">
      <c r="B22" s="337" t="s">
        <v>158</v>
      </c>
      <c r="C22" s="337">
        <v>251</v>
      </c>
      <c r="E22" s="329" t="s">
        <v>159</v>
      </c>
      <c r="F22" s="329">
        <v>-59.5</v>
      </c>
      <c r="G22" s="329">
        <v>-42.3</v>
      </c>
    </row>
    <row r="23" spans="2:7">
      <c r="B23" s="337" t="s">
        <v>160</v>
      </c>
      <c r="C23" s="337">
        <v>265</v>
      </c>
      <c r="E23" s="329" t="s">
        <v>161</v>
      </c>
      <c r="F23" s="329">
        <v>-59.6</v>
      </c>
      <c r="G23" s="329">
        <v>-43</v>
      </c>
    </row>
    <row r="24" spans="3:3">
      <c r="C24" s="338"/>
    </row>
    <row r="25" ht="26.5" customHeight="1" spans="1:8">
      <c r="A25" s="340" t="s">
        <v>162</v>
      </c>
      <c r="B25" s="337" t="s">
        <v>163</v>
      </c>
      <c r="C25" s="337">
        <v>70.48</v>
      </c>
      <c r="E25" s="329">
        <v>8.1</v>
      </c>
      <c r="F25" s="329">
        <v>-61.76</v>
      </c>
      <c r="G25" s="329">
        <v>-39</v>
      </c>
      <c r="H25" s="329" t="s">
        <v>164</v>
      </c>
    </row>
    <row r="26" spans="1:7">
      <c r="A26" s="329" t="s">
        <v>165</v>
      </c>
      <c r="B26" s="341" t="s">
        <v>166</v>
      </c>
      <c r="C26" s="341">
        <v>226.15</v>
      </c>
      <c r="E26" s="329">
        <v>13.51</v>
      </c>
      <c r="F26" s="329">
        <v>-71.43</v>
      </c>
      <c r="G26" s="329">
        <v>-43.65</v>
      </c>
    </row>
    <row r="27" spans="2:7">
      <c r="B27" s="329" t="s">
        <v>167</v>
      </c>
      <c r="C27" s="329">
        <v>151.28</v>
      </c>
      <c r="E27" s="329">
        <v>12.55</v>
      </c>
      <c r="F27" s="329">
        <v>-67.64</v>
      </c>
      <c r="G27" s="329">
        <v>-33.93</v>
      </c>
    </row>
    <row r="29" spans="1:8">
      <c r="A29" s="329" t="s">
        <v>168</v>
      </c>
      <c r="B29" s="335" t="s">
        <v>142</v>
      </c>
      <c r="C29" s="335">
        <v>238</v>
      </c>
      <c r="E29" s="329" t="s">
        <v>169</v>
      </c>
      <c r="F29" s="329">
        <v>-75</v>
      </c>
      <c r="G29" s="329">
        <v>-51.5</v>
      </c>
      <c r="H29" s="329" t="s">
        <v>170</v>
      </c>
    </row>
    <row r="30" spans="2:7">
      <c r="B30" s="329" t="s">
        <v>171</v>
      </c>
      <c r="C30" s="329">
        <v>84</v>
      </c>
      <c r="E30" s="329" t="s">
        <v>154</v>
      </c>
      <c r="F30" s="329">
        <v>-70</v>
      </c>
      <c r="G30" s="329">
        <v>-41.6</v>
      </c>
    </row>
    <row r="32" ht="25" customHeight="1" spans="1:8">
      <c r="A32" s="340" t="s">
        <v>172</v>
      </c>
      <c r="B32" s="329" t="s">
        <v>173</v>
      </c>
      <c r="C32" s="329">
        <v>407</v>
      </c>
      <c r="F32" s="329">
        <v>-68.8</v>
      </c>
      <c r="G32" s="329">
        <v>-39</v>
      </c>
      <c r="H32" s="329" t="s">
        <v>174</v>
      </c>
    </row>
    <row r="33" spans="2:7">
      <c r="B33" s="336" t="s">
        <v>175</v>
      </c>
      <c r="C33" s="336">
        <v>474</v>
      </c>
      <c r="F33" s="329">
        <v>-72.2</v>
      </c>
      <c r="G33" s="329">
        <v>-36.6</v>
      </c>
    </row>
    <row r="35" ht="37.5" customHeight="1" spans="1:8">
      <c r="A35" s="340" t="s">
        <v>176</v>
      </c>
      <c r="B35" s="336" t="s">
        <v>177</v>
      </c>
      <c r="C35" s="336">
        <v>70.6</v>
      </c>
      <c r="E35" s="329">
        <v>2.8</v>
      </c>
      <c r="H35" s="329" t="s">
        <v>178</v>
      </c>
    </row>
    <row r="37" spans="1:6">
      <c r="A37" s="329" t="s">
        <v>179</v>
      </c>
      <c r="B37" s="335" t="s">
        <v>180</v>
      </c>
      <c r="C37" s="335">
        <v>133</v>
      </c>
      <c r="E37" s="329">
        <v>17</v>
      </c>
      <c r="F37" s="329">
        <v>-66</v>
      </c>
    </row>
    <row r="38" spans="2:6">
      <c r="B38" s="336" t="s">
        <v>181</v>
      </c>
      <c r="C38" s="336">
        <v>55</v>
      </c>
      <c r="E38" s="329">
        <v>8.8</v>
      </c>
      <c r="F38" s="329">
        <v>-64</v>
      </c>
    </row>
    <row r="39" spans="2:6">
      <c r="B39" s="337" t="s">
        <v>182</v>
      </c>
      <c r="C39" s="337">
        <v>82</v>
      </c>
      <c r="E39" s="329">
        <v>16.4</v>
      </c>
      <c r="F39" s="329">
        <v>-59</v>
      </c>
    </row>
    <row r="41" spans="2:7">
      <c r="B41" s="330"/>
      <c r="C41" s="330"/>
      <c r="D41" s="330"/>
      <c r="E41" s="330"/>
      <c r="F41" s="330"/>
      <c r="G41" s="330"/>
    </row>
    <row r="42" spans="1:7">
      <c r="A42" s="329" t="s">
        <v>183</v>
      </c>
      <c r="B42" s="335" t="s">
        <v>184</v>
      </c>
      <c r="C42" s="335"/>
      <c r="G42" s="329" t="s">
        <v>185</v>
      </c>
    </row>
    <row r="43" spans="2:7">
      <c r="B43" s="335" t="s">
        <v>186</v>
      </c>
      <c r="C43" s="335"/>
      <c r="G43" s="329" t="s">
        <v>187</v>
      </c>
    </row>
    <row r="44" spans="2:7">
      <c r="B44" s="335" t="s">
        <v>188</v>
      </c>
      <c r="C44" s="335"/>
      <c r="G44" s="329" t="s">
        <v>189</v>
      </c>
    </row>
    <row r="45" spans="2:7">
      <c r="B45" s="335" t="s">
        <v>190</v>
      </c>
      <c r="C45" s="335"/>
      <c r="G45" s="329" t="s">
        <v>191</v>
      </c>
    </row>
    <row r="48" spans="1:7">
      <c r="A48" s="329" t="s">
        <v>192</v>
      </c>
      <c r="B48" s="337" t="s">
        <v>193</v>
      </c>
      <c r="C48" s="337">
        <v>195.3</v>
      </c>
      <c r="F48" s="329">
        <v>-63.6</v>
      </c>
      <c r="G48" s="329">
        <v>-45.2</v>
      </c>
    </row>
    <row r="49" spans="1:7">
      <c r="A49" s="329" t="s">
        <v>194</v>
      </c>
      <c r="B49" s="337" t="s">
        <v>195</v>
      </c>
      <c r="C49" s="337">
        <v>282.3</v>
      </c>
      <c r="F49" s="329">
        <v>-63.3</v>
      </c>
      <c r="G49" s="329">
        <v>-52.7</v>
      </c>
    </row>
    <row r="50" spans="2:7">
      <c r="B50" s="337" t="s">
        <v>196</v>
      </c>
      <c r="C50" s="337">
        <v>83.2</v>
      </c>
      <c r="F50" s="329">
        <v>-63.9</v>
      </c>
      <c r="G50" s="329">
        <v>-46.3</v>
      </c>
    </row>
    <row r="53" spans="1:7">
      <c r="A53" s="329" t="s">
        <v>197</v>
      </c>
      <c r="B53" s="337" t="s">
        <v>198</v>
      </c>
      <c r="C53" s="337">
        <v>126.1</v>
      </c>
      <c r="E53" s="329">
        <v>9.1</v>
      </c>
      <c r="F53" s="329">
        <v>-66.3</v>
      </c>
      <c r="G53" s="329">
        <v>-42.2</v>
      </c>
    </row>
    <row r="54" spans="1:7">
      <c r="A54" s="329" t="s">
        <v>199</v>
      </c>
      <c r="B54" s="337" t="s">
        <v>200</v>
      </c>
      <c r="C54" s="337">
        <v>141.8</v>
      </c>
      <c r="E54" s="329">
        <v>9.1</v>
      </c>
      <c r="F54" s="329">
        <v>-66.6</v>
      </c>
      <c r="G54" s="329">
        <v>-48.2</v>
      </c>
    </row>
    <row r="55" spans="2:7">
      <c r="B55" s="336" t="s">
        <v>201</v>
      </c>
      <c r="C55" s="336">
        <v>84.5</v>
      </c>
      <c r="E55" s="329">
        <v>3.9</v>
      </c>
      <c r="F55" s="329">
        <v>-68.1</v>
      </c>
      <c r="G55" s="329">
        <v>-44.1</v>
      </c>
    </row>
    <row r="56" spans="2:7">
      <c r="B56" s="336" t="s">
        <v>202</v>
      </c>
      <c r="C56" s="336">
        <v>95.8</v>
      </c>
      <c r="E56" s="329">
        <v>4.9</v>
      </c>
      <c r="F56" s="329">
        <v>-68</v>
      </c>
      <c r="G56" s="329">
        <v>-47.1</v>
      </c>
    </row>
    <row r="57" spans="2:7">
      <c r="B57" s="329" t="s">
        <v>203</v>
      </c>
      <c r="C57" s="329">
        <v>131.6</v>
      </c>
      <c r="E57" s="329">
        <v>5.8</v>
      </c>
      <c r="F57" s="329">
        <v>-66.5</v>
      </c>
      <c r="G57" s="329">
        <v>-44.2</v>
      </c>
    </row>
    <row r="58" spans="2:7">
      <c r="B58" s="329" t="s">
        <v>204</v>
      </c>
      <c r="C58" s="329">
        <v>131.2</v>
      </c>
      <c r="E58" s="329">
        <v>4.2</v>
      </c>
      <c r="F58" s="329">
        <v>-77.4</v>
      </c>
      <c r="G58" s="329">
        <v>-46.4</v>
      </c>
    </row>
    <row r="59" spans="2:7">
      <c r="B59" s="329" t="s">
        <v>205</v>
      </c>
      <c r="C59" s="329">
        <v>76.7</v>
      </c>
      <c r="E59" s="329">
        <v>4.6</v>
      </c>
      <c r="F59" s="329">
        <v>-67.6</v>
      </c>
      <c r="G59" s="329">
        <v>-41.9</v>
      </c>
    </row>
    <row r="61" spans="2:7">
      <c r="B61" s="329" t="s">
        <v>120</v>
      </c>
      <c r="C61" s="329" t="s">
        <v>121</v>
      </c>
      <c r="D61" s="329" t="s">
        <v>122</v>
      </c>
      <c r="E61" s="329" t="s">
        <v>123</v>
      </c>
      <c r="F61" s="329" t="s">
        <v>124</v>
      </c>
      <c r="G61" s="329" t="s">
        <v>125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I13" sqref="I13"/>
    </sheetView>
  </sheetViews>
  <sheetFormatPr defaultColWidth="9" defaultRowHeight="14"/>
  <cols>
    <col min="1" max="1" width="11.1818181818182" style="307" customWidth="1"/>
    <col min="2" max="2" width="14.1" style="307" customWidth="1"/>
    <col min="3" max="3" width="8.97272727272727" style="307" customWidth="1"/>
    <col min="4" max="4" width="10.4636363636364" style="307" customWidth="1"/>
    <col min="5" max="18" width="8.97272727272727" style="307" customWidth="1"/>
    <col min="19" max="19" width="12.5" style="307" customWidth="1"/>
    <col min="20" max="1025" width="8.5" style="307" customWidth="1"/>
    <col min="1026" max="16384" width="9" style="307"/>
  </cols>
  <sheetData>
    <row r="1" spans="1:8">
      <c r="A1" s="308" t="s">
        <v>206</v>
      </c>
      <c r="H1" s="323"/>
    </row>
    <row r="2" spans="1:12">
      <c r="A2" s="307" t="s">
        <v>207</v>
      </c>
      <c r="B2" s="309" t="s">
        <v>208</v>
      </c>
      <c r="C2" s="310" t="s">
        <v>209</v>
      </c>
      <c r="D2" s="310" t="s">
        <v>210</v>
      </c>
      <c r="E2" s="307" t="s">
        <v>211</v>
      </c>
      <c r="F2" s="308" t="s">
        <v>212</v>
      </c>
      <c r="G2" s="308" t="s">
        <v>213</v>
      </c>
      <c r="H2" s="310" t="s">
        <v>214</v>
      </c>
      <c r="I2" s="310" t="s">
        <v>209</v>
      </c>
      <c r="J2" s="307" t="s">
        <v>215</v>
      </c>
      <c r="K2" s="307" t="s">
        <v>211</v>
      </c>
      <c r="L2" s="307" t="s">
        <v>216</v>
      </c>
    </row>
    <row r="3" spans="1:12">
      <c r="A3" s="311" t="s">
        <v>217</v>
      </c>
      <c r="B3" s="312">
        <v>2.7</v>
      </c>
      <c r="C3" s="313">
        <v>3.7</v>
      </c>
      <c r="D3" s="313">
        <v>5</v>
      </c>
      <c r="E3" s="324">
        <f>C3/SQRT(D3)</f>
        <v>1.65469030334984</v>
      </c>
      <c r="F3" s="325">
        <f>MAX(0,B3-C3)</f>
        <v>0</v>
      </c>
      <c r="G3" s="325">
        <f>B3+C3</f>
        <v>6.4</v>
      </c>
      <c r="H3" s="312">
        <v>2.5</v>
      </c>
      <c r="I3" s="313">
        <v>3.9</v>
      </c>
      <c r="J3" s="307">
        <v>0.743</v>
      </c>
      <c r="K3" s="307">
        <f>(J3-B3)^2</f>
        <v>3.829849</v>
      </c>
      <c r="L3" s="307">
        <f>SQRT(AVERAGE(K3:K15))</f>
        <v>5.62939349103641</v>
      </c>
    </row>
    <row r="4" spans="1:11">
      <c r="A4" s="314" t="s">
        <v>218</v>
      </c>
      <c r="B4" s="315">
        <v>13.8</v>
      </c>
      <c r="C4" s="316">
        <v>8.9</v>
      </c>
      <c r="D4" s="316">
        <v>8</v>
      </c>
      <c r="E4" s="324">
        <f t="shared" ref="E4:E15" si="0">C4/SQRT(D4)</f>
        <v>3.14662517628014</v>
      </c>
      <c r="F4" s="325">
        <f t="shared" ref="F4:F15" si="1">MAX(0,B4-C4)</f>
        <v>4.9</v>
      </c>
      <c r="G4" s="325">
        <f t="shared" ref="G4:G15" si="2">B4+C4</f>
        <v>22.7</v>
      </c>
      <c r="H4" s="315">
        <v>14.4</v>
      </c>
      <c r="I4" s="316">
        <v>11.9</v>
      </c>
      <c r="J4" s="307">
        <v>8.152</v>
      </c>
      <c r="K4" s="307">
        <f t="shared" ref="K4:K15" si="3">(J4-B4)^2</f>
        <v>31.899904</v>
      </c>
    </row>
    <row r="5" spans="1:11">
      <c r="A5" s="317" t="s">
        <v>219</v>
      </c>
      <c r="B5" s="318">
        <v>2.6</v>
      </c>
      <c r="C5" s="319">
        <v>3.6</v>
      </c>
      <c r="D5" s="319">
        <v>9</v>
      </c>
      <c r="E5" s="324">
        <f t="shared" si="0"/>
        <v>1.2</v>
      </c>
      <c r="F5" s="325">
        <f t="shared" si="1"/>
        <v>0</v>
      </c>
      <c r="G5" s="325">
        <f t="shared" si="2"/>
        <v>6.2</v>
      </c>
      <c r="H5" s="318">
        <v>1.3</v>
      </c>
      <c r="I5" s="319">
        <v>1.7</v>
      </c>
      <c r="J5" s="307">
        <v>1.283</v>
      </c>
      <c r="K5" s="307">
        <f t="shared" si="3"/>
        <v>1.734489</v>
      </c>
    </row>
    <row r="6" spans="1:11">
      <c r="A6" s="320" t="s">
        <v>6</v>
      </c>
      <c r="B6" s="320">
        <v>14.6</v>
      </c>
      <c r="C6" s="321">
        <v>7.3</v>
      </c>
      <c r="D6" s="321">
        <v>9</v>
      </c>
      <c r="E6" s="324">
        <f t="shared" si="0"/>
        <v>2.43333333333333</v>
      </c>
      <c r="F6" s="325">
        <f t="shared" si="1"/>
        <v>7.3</v>
      </c>
      <c r="G6" s="325">
        <f t="shared" si="2"/>
        <v>21.9</v>
      </c>
      <c r="H6" s="320">
        <v>23</v>
      </c>
      <c r="I6" s="321">
        <v>13.2</v>
      </c>
      <c r="J6" s="307">
        <v>4.603</v>
      </c>
      <c r="K6" s="307">
        <f t="shared" si="3"/>
        <v>99.940009</v>
      </c>
    </row>
    <row r="7" spans="1:11">
      <c r="A7" s="311" t="s">
        <v>220</v>
      </c>
      <c r="B7" s="312">
        <v>0.5</v>
      </c>
      <c r="C7" s="313">
        <v>0.8</v>
      </c>
      <c r="D7" s="313">
        <v>95</v>
      </c>
      <c r="E7" s="324">
        <f t="shared" si="0"/>
        <v>0.0820782681668123</v>
      </c>
      <c r="F7" s="325">
        <f t="shared" si="1"/>
        <v>0</v>
      </c>
      <c r="G7" s="325">
        <f t="shared" si="2"/>
        <v>1.3</v>
      </c>
      <c r="H7" s="312">
        <v>0.7</v>
      </c>
      <c r="I7" s="313">
        <v>1.2</v>
      </c>
      <c r="J7" s="307">
        <v>1.271</v>
      </c>
      <c r="K7" s="307">
        <f t="shared" si="3"/>
        <v>0.594441</v>
      </c>
    </row>
    <row r="8" spans="1:11">
      <c r="A8" s="314" t="s">
        <v>221</v>
      </c>
      <c r="B8" s="315">
        <v>10.2</v>
      </c>
      <c r="C8" s="316">
        <v>7.2</v>
      </c>
      <c r="D8" s="316">
        <v>43</v>
      </c>
      <c r="E8" s="324">
        <f t="shared" si="0"/>
        <v>1.09798970639475</v>
      </c>
      <c r="F8" s="325">
        <f t="shared" si="1"/>
        <v>3</v>
      </c>
      <c r="G8" s="325">
        <f t="shared" si="2"/>
        <v>17.4</v>
      </c>
      <c r="H8" s="315">
        <v>21.3</v>
      </c>
      <c r="I8" s="316">
        <v>14.6</v>
      </c>
      <c r="J8" s="307">
        <v>17.561</v>
      </c>
      <c r="K8" s="307">
        <f t="shared" si="3"/>
        <v>54.184321</v>
      </c>
    </row>
    <row r="9" spans="1:11">
      <c r="A9" s="317" t="s">
        <v>222</v>
      </c>
      <c r="B9" s="318">
        <v>2.6</v>
      </c>
      <c r="C9" s="319">
        <v>3.2</v>
      </c>
      <c r="D9" s="319">
        <v>27</v>
      </c>
      <c r="E9" s="324">
        <f t="shared" si="0"/>
        <v>0.615840287135601</v>
      </c>
      <c r="F9" s="325">
        <f t="shared" si="1"/>
        <v>0</v>
      </c>
      <c r="G9" s="325">
        <f t="shared" si="2"/>
        <v>5.8</v>
      </c>
      <c r="H9" s="318">
        <v>3</v>
      </c>
      <c r="I9" s="319">
        <v>3.4</v>
      </c>
      <c r="J9" s="307">
        <v>3.057</v>
      </c>
      <c r="K9" s="307">
        <f t="shared" si="3"/>
        <v>0.208849</v>
      </c>
    </row>
    <row r="10" spans="1:11">
      <c r="A10" s="311" t="s">
        <v>223</v>
      </c>
      <c r="B10" s="312">
        <v>6.8</v>
      </c>
      <c r="C10" s="313">
        <v>5.2</v>
      </c>
      <c r="D10" s="313">
        <v>23</v>
      </c>
      <c r="E10" s="324">
        <f t="shared" si="0"/>
        <v>1.08427495309679</v>
      </c>
      <c r="F10" s="325">
        <f t="shared" si="1"/>
        <v>1.6</v>
      </c>
      <c r="G10" s="325">
        <f t="shared" si="2"/>
        <v>12</v>
      </c>
      <c r="H10" s="312">
        <v>7.7</v>
      </c>
      <c r="I10" s="313">
        <v>6.2</v>
      </c>
      <c r="J10" s="307">
        <v>0.788</v>
      </c>
      <c r="K10" s="307">
        <f t="shared" si="3"/>
        <v>36.144144</v>
      </c>
    </row>
    <row r="11" spans="1:11">
      <c r="A11" s="314" t="s">
        <v>224</v>
      </c>
      <c r="B11" s="315">
        <v>7.5</v>
      </c>
      <c r="C11" s="316">
        <v>5.2</v>
      </c>
      <c r="D11" s="316">
        <v>7</v>
      </c>
      <c r="E11" s="324">
        <f t="shared" si="0"/>
        <v>1.96541525964798</v>
      </c>
      <c r="F11" s="325">
        <f t="shared" si="1"/>
        <v>2.3</v>
      </c>
      <c r="G11" s="325">
        <f t="shared" si="2"/>
        <v>12.7</v>
      </c>
      <c r="H11" s="315">
        <v>20.6</v>
      </c>
      <c r="I11" s="316">
        <v>32.7</v>
      </c>
      <c r="J11" s="307">
        <v>8.332</v>
      </c>
      <c r="K11" s="307">
        <f t="shared" si="3"/>
        <v>0.692224000000001</v>
      </c>
    </row>
    <row r="12" spans="1:11">
      <c r="A12" s="317" t="s">
        <v>225</v>
      </c>
      <c r="B12" s="318">
        <v>2.8</v>
      </c>
      <c r="C12" s="319">
        <v>4.5</v>
      </c>
      <c r="D12" s="319">
        <v>18</v>
      </c>
      <c r="E12" s="324">
        <f t="shared" si="0"/>
        <v>1.06066017177982</v>
      </c>
      <c r="F12" s="325">
        <f t="shared" si="1"/>
        <v>0</v>
      </c>
      <c r="G12" s="325">
        <f t="shared" si="2"/>
        <v>7.3</v>
      </c>
      <c r="H12" s="318">
        <v>2.8</v>
      </c>
      <c r="I12" s="319">
        <v>5.4</v>
      </c>
      <c r="J12" s="307">
        <v>2.464</v>
      </c>
      <c r="K12" s="307">
        <f t="shared" si="3"/>
        <v>0.112896</v>
      </c>
    </row>
    <row r="13" spans="1:11">
      <c r="A13" s="311" t="s">
        <v>226</v>
      </c>
      <c r="B13" s="312">
        <v>6.1</v>
      </c>
      <c r="C13" s="313">
        <v>6.9</v>
      </c>
      <c r="D13" s="313">
        <v>30</v>
      </c>
      <c r="E13" s="324">
        <f t="shared" si="0"/>
        <v>1.25976188226188</v>
      </c>
      <c r="F13" s="325">
        <f t="shared" si="1"/>
        <v>0</v>
      </c>
      <c r="G13" s="325">
        <f t="shared" si="2"/>
        <v>13</v>
      </c>
      <c r="H13" s="312">
        <v>7.8</v>
      </c>
      <c r="I13" s="313">
        <v>10.6</v>
      </c>
      <c r="J13" s="307">
        <v>2.962</v>
      </c>
      <c r="K13" s="307">
        <f t="shared" si="3"/>
        <v>9.847044</v>
      </c>
    </row>
    <row r="14" spans="1:11">
      <c r="A14" s="314" t="s">
        <v>227</v>
      </c>
      <c r="B14" s="315">
        <v>16.9</v>
      </c>
      <c r="C14" s="316">
        <v>14.3</v>
      </c>
      <c r="D14" s="316">
        <v>15</v>
      </c>
      <c r="E14" s="324">
        <f t="shared" si="0"/>
        <v>3.6922441233844</v>
      </c>
      <c r="F14" s="325">
        <f t="shared" si="1"/>
        <v>2.6</v>
      </c>
      <c r="G14" s="325">
        <f t="shared" si="2"/>
        <v>31.2</v>
      </c>
      <c r="H14" s="315">
        <v>24.3</v>
      </c>
      <c r="I14" s="316">
        <v>11.7</v>
      </c>
      <c r="J14" s="307">
        <v>27.155</v>
      </c>
      <c r="K14" s="307">
        <f t="shared" si="3"/>
        <v>105.165025</v>
      </c>
    </row>
    <row r="15" spans="1:11">
      <c r="A15" s="317" t="s">
        <v>228</v>
      </c>
      <c r="B15" s="318">
        <v>3.9</v>
      </c>
      <c r="C15" s="319">
        <v>4.9</v>
      </c>
      <c r="D15" s="319">
        <v>26</v>
      </c>
      <c r="E15" s="324">
        <f t="shared" si="0"/>
        <v>0.960969062177102</v>
      </c>
      <c r="F15" s="325">
        <f t="shared" si="1"/>
        <v>0</v>
      </c>
      <c r="G15" s="325">
        <f t="shared" si="2"/>
        <v>8.8</v>
      </c>
      <c r="H15" s="318">
        <v>6.1</v>
      </c>
      <c r="I15" s="319">
        <v>7.5</v>
      </c>
      <c r="J15" s="307">
        <v>12.123</v>
      </c>
      <c r="K15" s="307">
        <f t="shared" si="3"/>
        <v>67.617729</v>
      </c>
    </row>
    <row r="17" spans="1:1">
      <c r="A17" s="307" t="s">
        <v>229</v>
      </c>
    </row>
    <row r="18" spans="2:4">
      <c r="B18" s="307" t="s">
        <v>230</v>
      </c>
      <c r="C18" s="307" t="s">
        <v>231</v>
      </c>
      <c r="D18" s="307" t="s">
        <v>232</v>
      </c>
    </row>
    <row r="19" spans="1:5">
      <c r="A19" s="307" t="s">
        <v>219</v>
      </c>
      <c r="B19" s="307" t="s">
        <v>233</v>
      </c>
      <c r="C19" s="318" t="s">
        <v>234</v>
      </c>
      <c r="D19" s="307" t="s">
        <v>235</v>
      </c>
      <c r="E19" s="326"/>
    </row>
    <row r="20" spans="1:5">
      <c r="A20" s="307" t="s">
        <v>218</v>
      </c>
      <c r="B20" s="307" t="s">
        <v>236</v>
      </c>
      <c r="C20" s="315" t="s">
        <v>237</v>
      </c>
      <c r="D20" s="307" t="s">
        <v>238</v>
      </c>
      <c r="E20" s="326"/>
    </row>
    <row r="21" spans="1:5">
      <c r="A21" s="307" t="s">
        <v>239</v>
      </c>
      <c r="B21" s="307" t="s">
        <v>240</v>
      </c>
      <c r="C21" s="320" t="s">
        <v>241</v>
      </c>
      <c r="D21" s="307" t="s">
        <v>242</v>
      </c>
      <c r="E21" s="326"/>
    </row>
    <row r="22" ht="17" customHeight="1" spans="1:6">
      <c r="A22" s="307" t="s">
        <v>243</v>
      </c>
      <c r="B22" s="307" t="s">
        <v>244</v>
      </c>
      <c r="C22" s="322" t="s">
        <v>245</v>
      </c>
      <c r="D22" s="307" t="s">
        <v>246</v>
      </c>
      <c r="E22" s="327"/>
      <c r="F22" s="328"/>
    </row>
    <row r="23" ht="17" customHeight="1" spans="3:6">
      <c r="C23" s="322"/>
      <c r="E23" s="327"/>
      <c r="F23" s="328"/>
    </row>
    <row r="24" spans="1:1">
      <c r="A24" s="323" t="s">
        <v>247</v>
      </c>
    </row>
    <row r="25" spans="1:2">
      <c r="A25" s="323"/>
      <c r="B25" s="307" t="s">
        <v>231</v>
      </c>
    </row>
    <row r="26" spans="1:5">
      <c r="A26" s="323" t="s">
        <v>25</v>
      </c>
      <c r="B26" s="312">
        <v>0.31</v>
      </c>
      <c r="C26" s="312"/>
      <c r="E26" s="326"/>
    </row>
    <row r="27" spans="1:5">
      <c r="A27" s="323" t="s">
        <v>10</v>
      </c>
      <c r="B27" s="312">
        <v>1.93</v>
      </c>
      <c r="C27" s="312"/>
      <c r="E27" s="326"/>
    </row>
    <row r="28" spans="1:5">
      <c r="A28" s="323" t="s">
        <v>248</v>
      </c>
      <c r="B28" s="312">
        <v>1.62</v>
      </c>
      <c r="C28" s="312"/>
      <c r="E28" s="326"/>
    </row>
    <row r="29" spans="1:5">
      <c r="A29" s="323" t="s">
        <v>249</v>
      </c>
      <c r="B29" s="312">
        <v>4.12</v>
      </c>
      <c r="C29" s="312"/>
      <c r="E29" s="326"/>
    </row>
    <row r="30" spans="1:5">
      <c r="A30" s="323" t="s">
        <v>12</v>
      </c>
      <c r="B30" s="312">
        <v>0.52</v>
      </c>
      <c r="C30" s="312"/>
      <c r="E30" s="32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E62" sqref="E62"/>
    </sheetView>
  </sheetViews>
  <sheetFormatPr defaultColWidth="8.89090909090909" defaultRowHeight="16.5" outlineLevelCol="4"/>
  <cols>
    <col min="1" max="1" width="12.3363636363636" style="291" customWidth="1"/>
    <col min="2" max="2" width="13.0363636363636" style="291" customWidth="1"/>
    <col min="3" max="4" width="17.1090909090909" style="291"/>
    <col min="5" max="5" width="17.1818181818182" style="291" customWidth="1"/>
    <col min="6" max="16384" width="8.89090909090909" style="291"/>
  </cols>
  <sheetData>
    <row r="1" spans="1:1">
      <c r="A1" s="291" t="s">
        <v>250</v>
      </c>
    </row>
    <row r="2" spans="1:2">
      <c r="A2" s="292" t="s">
        <v>251</v>
      </c>
      <c r="B2" s="292" t="s">
        <v>252</v>
      </c>
    </row>
    <row r="3" spans="1:2">
      <c r="A3" s="293">
        <f>23/62</f>
        <v>0.370967741935484</v>
      </c>
      <c r="B3" s="293">
        <f>36/57</f>
        <v>0.631578947368421</v>
      </c>
    </row>
    <row r="4" spans="1:1">
      <c r="A4" s="294" t="s">
        <v>253</v>
      </c>
    </row>
    <row r="19" spans="1:1">
      <c r="A19" s="291" t="s">
        <v>254</v>
      </c>
    </row>
    <row r="20" ht="26" customHeight="1" spans="1:5">
      <c r="A20" s="292"/>
      <c r="B20" s="292" t="s">
        <v>255</v>
      </c>
      <c r="C20" s="292" t="s">
        <v>256</v>
      </c>
      <c r="D20" s="295" t="s">
        <v>257</v>
      </c>
      <c r="E20" s="295" t="s">
        <v>258</v>
      </c>
    </row>
    <row r="21" spans="1:5">
      <c r="A21" s="292" t="s">
        <v>25</v>
      </c>
      <c r="B21" s="296">
        <f>(6*1095+66*1605)/(1095+1605)</f>
        <v>41.6666666666667</v>
      </c>
      <c r="C21" s="297">
        <f>B21/$B$22</f>
        <v>0.155606920284682</v>
      </c>
      <c r="D21" s="298">
        <f>C21*$A$3</f>
        <v>0.0577251478475433</v>
      </c>
      <c r="E21" s="298">
        <f>C21*$B$3</f>
        <v>0.0982780549166413</v>
      </c>
    </row>
    <row r="22" spans="1:5">
      <c r="A22" s="292" t="s">
        <v>10</v>
      </c>
      <c r="B22" s="296">
        <f>(341*459+278*2570+246*2752)/(459+2570+2752)</f>
        <v>267.76872513406</v>
      </c>
      <c r="C22" s="297">
        <f>B22/$B$22</f>
        <v>1</v>
      </c>
      <c r="D22" s="299">
        <f>C22*$A$3</f>
        <v>0.370967741935484</v>
      </c>
      <c r="E22" s="299">
        <f>C22*$B$3</f>
        <v>0.631578947368421</v>
      </c>
    </row>
    <row r="23" spans="1:5">
      <c r="A23" s="292" t="s">
        <v>11</v>
      </c>
      <c r="B23" s="296">
        <f>(165*999+195*1613)/(999+1613)</f>
        <v>183.526033690658</v>
      </c>
      <c r="C23" s="297">
        <f>B23/$B$22</f>
        <v>0.685390101471989</v>
      </c>
      <c r="D23" s="298">
        <f>C23*$A$3</f>
        <v>0.254257618287996</v>
      </c>
      <c r="E23" s="298">
        <f>C23*$B$3</f>
        <v>0.432877958824414</v>
      </c>
    </row>
    <row r="24" spans="1:5">
      <c r="A24" s="292" t="s">
        <v>12</v>
      </c>
      <c r="B24" s="296">
        <f>(131*1661+139*2226)/(1661+2226)</f>
        <v>135.5814252637</v>
      </c>
      <c r="C24" s="297">
        <f>B24/$B$22</f>
        <v>0.506337792794211</v>
      </c>
      <c r="D24" s="298">
        <f>C24*$A$3</f>
        <v>0.187834987649465</v>
      </c>
      <c r="E24" s="298">
        <f>C24*$B$3</f>
        <v>0.319792290185817</v>
      </c>
    </row>
    <row r="25" spans="1:1">
      <c r="A25" s="294" t="s">
        <v>259</v>
      </c>
    </row>
    <row r="37" spans="1:1">
      <c r="A37" s="291" t="s">
        <v>260</v>
      </c>
    </row>
    <row r="38" spans="1:5">
      <c r="A38" s="300"/>
      <c r="B38" s="292" t="s">
        <v>261</v>
      </c>
      <c r="C38" s="292" t="s">
        <v>255</v>
      </c>
      <c r="D38" s="292" t="s">
        <v>262</v>
      </c>
      <c r="E38" s="292" t="s">
        <v>263</v>
      </c>
    </row>
    <row r="39" spans="1:5">
      <c r="A39" s="292" t="s">
        <v>264</v>
      </c>
      <c r="B39" s="296">
        <f>(0.2*29+0.46*45)/(29+45)</f>
        <v>0.358108108108108</v>
      </c>
      <c r="C39" s="296">
        <v>41.6666666666667</v>
      </c>
      <c r="D39" s="296">
        <f t="shared" ref="D39:D46" si="0">B39/C39</f>
        <v>0.00859459459459459</v>
      </c>
      <c r="E39" s="296">
        <f>0.49*D39/$D$40</f>
        <v>1.12766818244295</v>
      </c>
    </row>
    <row r="40" spans="1:5">
      <c r="A40" s="292" t="s">
        <v>265</v>
      </c>
      <c r="B40" s="296">
        <v>1</v>
      </c>
      <c r="C40" s="296">
        <v>267.76872513406</v>
      </c>
      <c r="D40" s="296">
        <f t="shared" si="0"/>
        <v>0.00373456608683237</v>
      </c>
      <c r="E40" s="296">
        <f>0.49*D40/$D$40</f>
        <v>0.49</v>
      </c>
    </row>
    <row r="41" spans="1:5">
      <c r="A41" s="292" t="s">
        <v>266</v>
      </c>
      <c r="B41" s="296">
        <f>(0.14*39+0.17*44)/(39+44)</f>
        <v>0.155903614457831</v>
      </c>
      <c r="C41" s="296">
        <v>183.526033690658</v>
      </c>
      <c r="D41" s="296">
        <f t="shared" si="0"/>
        <v>0.000849490458234465</v>
      </c>
      <c r="E41" s="296">
        <f>0.49*D41/$D$40</f>
        <v>0.111458818737346</v>
      </c>
    </row>
    <row r="42" spans="1:5">
      <c r="A42" s="292" t="s">
        <v>267</v>
      </c>
      <c r="B42" s="296">
        <v>0.39</v>
      </c>
      <c r="C42" s="296">
        <v>135.5814252637</v>
      </c>
      <c r="D42" s="296">
        <f t="shared" si="0"/>
        <v>0.00287650022295803</v>
      </c>
      <c r="E42" s="296">
        <f>0.49*D42/$D$40</f>
        <v>0.377416030799162</v>
      </c>
    </row>
    <row r="43" spans="1:5">
      <c r="A43" s="292" t="s">
        <v>144</v>
      </c>
      <c r="B43" s="296">
        <f>(0.04*3+0.35*9)/(3+9)</f>
        <v>0.2725</v>
      </c>
      <c r="C43" s="298">
        <v>41.6666666666667</v>
      </c>
      <c r="D43" s="298">
        <f t="shared" si="0"/>
        <v>0.00654</v>
      </c>
      <c r="E43" s="298">
        <f>0.49*D43/$D$44</f>
        <v>0.746166657882268</v>
      </c>
    </row>
    <row r="44" spans="1:5">
      <c r="A44" s="292" t="s">
        <v>268</v>
      </c>
      <c r="B44" s="296">
        <v>1.15</v>
      </c>
      <c r="C44" s="298">
        <v>267.76872513406</v>
      </c>
      <c r="D44" s="298">
        <f t="shared" si="0"/>
        <v>0.00429475099985723</v>
      </c>
      <c r="E44" s="298">
        <f>0.49*D44/$D$44</f>
        <v>0.49</v>
      </c>
    </row>
    <row r="45" spans="1:5">
      <c r="A45" s="292" t="s">
        <v>143</v>
      </c>
      <c r="B45" s="296">
        <f>(0.12*5+0.04*11)/(5+11)</f>
        <v>0.065</v>
      </c>
      <c r="C45" s="298">
        <v>183.526033690658</v>
      </c>
      <c r="D45" s="298">
        <f t="shared" si="0"/>
        <v>0.000354173185639486</v>
      </c>
      <c r="E45" s="298">
        <f>0.49*D45/$D$44</f>
        <v>0.040408596672803</v>
      </c>
    </row>
    <row r="46" spans="1:5">
      <c r="A46" s="292" t="s">
        <v>269</v>
      </c>
      <c r="B46" s="296">
        <f>0.17</f>
        <v>0.17</v>
      </c>
      <c r="C46" s="298">
        <v>135.5814252637</v>
      </c>
      <c r="D46" s="298">
        <f t="shared" si="0"/>
        <v>0.00125385907154581</v>
      </c>
      <c r="E46" s="298">
        <f>0.49*D46/$D$44</f>
        <v>0.143056243558211</v>
      </c>
    </row>
    <row r="47" spans="1:1">
      <c r="A47" s="294" t="s">
        <v>270</v>
      </c>
    </row>
    <row r="64" spans="1:4">
      <c r="A64" s="292"/>
      <c r="B64" s="292" t="s">
        <v>256</v>
      </c>
      <c r="C64" s="300" t="s">
        <v>271</v>
      </c>
      <c r="D64" s="301"/>
    </row>
    <row r="65" spans="1:4">
      <c r="A65" s="292" t="s">
        <v>264</v>
      </c>
      <c r="B65" s="302">
        <v>0.155606920284682</v>
      </c>
      <c r="C65" s="303">
        <f>C66*B65</f>
        <v>0.0622427681138728</v>
      </c>
      <c r="D65" s="304"/>
    </row>
    <row r="66" spans="1:4">
      <c r="A66" s="292" t="s">
        <v>265</v>
      </c>
      <c r="B66" s="302">
        <v>1</v>
      </c>
      <c r="C66" s="305">
        <v>0.4</v>
      </c>
      <c r="D66" s="304" t="s">
        <v>272</v>
      </c>
    </row>
    <row r="67" spans="1:4">
      <c r="A67" s="292" t="s">
        <v>266</v>
      </c>
      <c r="B67" s="302">
        <v>0.685390101471989</v>
      </c>
      <c r="C67" s="305">
        <f>7/27</f>
        <v>0.259259259259259</v>
      </c>
      <c r="D67" s="304"/>
    </row>
    <row r="68" spans="1:4">
      <c r="A68" s="292" t="s">
        <v>267</v>
      </c>
      <c r="B68" s="302">
        <v>0.506337792794211</v>
      </c>
      <c r="C68" s="305">
        <f>1/11</f>
        <v>0.0909090909090909</v>
      </c>
      <c r="D68" s="304"/>
    </row>
    <row r="69" ht="13.5" spans="1:1">
      <c r="A69" s="306" t="s">
        <v>273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54"/>
  <sheetViews>
    <sheetView zoomScale="85" zoomScaleNormal="85" topLeftCell="A78" workbookViewId="0">
      <selection activeCell="D99" sqref="D99"/>
    </sheetView>
  </sheetViews>
  <sheetFormatPr defaultColWidth="8.89090909090909" defaultRowHeight="13.5"/>
  <cols>
    <col min="1" max="1" width="12.0818181818182" customWidth="1"/>
    <col min="3" max="3" width="15.8181818181818" customWidth="1"/>
    <col min="4" max="4" width="12.8363636363636" customWidth="1"/>
    <col min="5" max="5" width="14.1090909090909" customWidth="1"/>
    <col min="7" max="7" width="12.1909090909091" customWidth="1"/>
    <col min="8" max="8" width="12.3" customWidth="1"/>
    <col min="9" max="9" width="13.9" customWidth="1"/>
  </cols>
  <sheetData>
    <row r="1" ht="15.25" spans="1:19">
      <c r="A1" s="2" t="s">
        <v>274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4.5" spans="1:19">
      <c r="A2" s="3"/>
      <c r="B2" s="4"/>
      <c r="C2" s="5" t="s">
        <v>25</v>
      </c>
      <c r="D2" s="5"/>
      <c r="E2" s="5"/>
      <c r="F2" s="5"/>
      <c r="G2" s="5" t="s">
        <v>10</v>
      </c>
      <c r="H2" s="5"/>
      <c r="I2" s="5"/>
      <c r="J2" s="5"/>
      <c r="K2" s="5" t="s">
        <v>11</v>
      </c>
      <c r="L2" s="5"/>
      <c r="M2" s="5"/>
      <c r="N2" s="5"/>
      <c r="O2" s="108" t="s">
        <v>12</v>
      </c>
      <c r="P2" s="108"/>
      <c r="Q2" s="108"/>
      <c r="R2" s="108"/>
      <c r="S2" s="2"/>
    </row>
    <row r="3" ht="15.25" spans="1:19">
      <c r="A3" s="6" t="s">
        <v>275</v>
      </c>
      <c r="B3" s="7"/>
      <c r="C3" s="7" t="s">
        <v>18</v>
      </c>
      <c r="D3" s="7" t="s">
        <v>4</v>
      </c>
      <c r="E3" s="7" t="s">
        <v>5</v>
      </c>
      <c r="F3" s="7" t="s">
        <v>6</v>
      </c>
      <c r="G3" s="7" t="s">
        <v>18</v>
      </c>
      <c r="H3" s="7" t="s">
        <v>4</v>
      </c>
      <c r="I3" s="7" t="s">
        <v>5</v>
      </c>
      <c r="J3" s="7" t="s">
        <v>6</v>
      </c>
      <c r="K3" s="7" t="s">
        <v>18</v>
      </c>
      <c r="L3" s="7" t="s">
        <v>4</v>
      </c>
      <c r="M3" s="7" t="s">
        <v>5</v>
      </c>
      <c r="N3" s="7" t="s">
        <v>6</v>
      </c>
      <c r="O3" s="7" t="s">
        <v>18</v>
      </c>
      <c r="P3" s="7" t="s">
        <v>4</v>
      </c>
      <c r="Q3" s="7" t="s">
        <v>5</v>
      </c>
      <c r="R3" s="128" t="s">
        <v>6</v>
      </c>
      <c r="S3" s="2"/>
    </row>
    <row r="4" ht="34" customHeight="1" spans="1:20">
      <c r="A4" s="8" t="s">
        <v>25</v>
      </c>
      <c r="B4" s="5" t="s">
        <v>18</v>
      </c>
      <c r="C4" s="9" t="s">
        <v>276</v>
      </c>
      <c r="D4" s="10"/>
      <c r="E4" s="10"/>
      <c r="F4" s="67"/>
      <c r="G4" s="10"/>
      <c r="H4" s="68"/>
      <c r="I4" s="68"/>
      <c r="J4" s="68"/>
      <c r="K4" s="100"/>
      <c r="L4" s="68"/>
      <c r="M4" s="68"/>
      <c r="N4" s="109"/>
      <c r="O4" s="100"/>
      <c r="P4" s="68"/>
      <c r="Q4" s="68"/>
      <c r="R4" s="129"/>
      <c r="S4" s="2"/>
      <c r="T4" s="30"/>
    </row>
    <row r="5" ht="34" customHeight="1" spans="1:19">
      <c r="A5" s="8"/>
      <c r="B5" s="11" t="s">
        <v>4</v>
      </c>
      <c r="C5" s="12" t="s">
        <v>277</v>
      </c>
      <c r="D5" s="13"/>
      <c r="E5" s="20"/>
      <c r="F5" s="69"/>
      <c r="G5" s="20"/>
      <c r="H5" s="20"/>
      <c r="I5" s="20"/>
      <c r="J5" s="20"/>
      <c r="K5" s="21"/>
      <c r="L5" s="20"/>
      <c r="M5" s="20"/>
      <c r="N5" s="14"/>
      <c r="O5" s="21"/>
      <c r="P5" s="20"/>
      <c r="Q5" s="20"/>
      <c r="R5" s="130"/>
      <c r="S5" s="2"/>
    </row>
    <row r="6" ht="33" customHeight="1" spans="1:19">
      <c r="A6" s="8"/>
      <c r="B6" s="11" t="s">
        <v>5</v>
      </c>
      <c r="C6" s="14" t="s">
        <v>278</v>
      </c>
      <c r="D6" s="15" t="s">
        <v>279</v>
      </c>
      <c r="E6" s="70" t="s">
        <v>280</v>
      </c>
      <c r="F6" s="14"/>
      <c r="G6" s="20"/>
      <c r="H6" s="20"/>
      <c r="I6" s="20"/>
      <c r="J6" s="20"/>
      <c r="K6" s="21"/>
      <c r="L6" s="20"/>
      <c r="M6" s="20"/>
      <c r="N6" s="14"/>
      <c r="O6" s="21"/>
      <c r="P6" s="20"/>
      <c r="Q6" s="20"/>
      <c r="R6" s="130"/>
      <c r="S6" s="2"/>
    </row>
    <row r="7" ht="14.5" spans="1:19">
      <c r="A7" s="8"/>
      <c r="B7" s="11" t="s">
        <v>6</v>
      </c>
      <c r="C7" s="16"/>
      <c r="D7" s="17"/>
      <c r="E7" s="17"/>
      <c r="F7" s="71"/>
      <c r="G7" s="72"/>
      <c r="H7" s="73"/>
      <c r="I7" s="73"/>
      <c r="J7" s="73"/>
      <c r="K7" s="101"/>
      <c r="L7" s="73"/>
      <c r="M7" s="73"/>
      <c r="N7" s="110"/>
      <c r="O7" s="101"/>
      <c r="P7" s="73"/>
      <c r="Q7" s="73"/>
      <c r="R7" s="131"/>
      <c r="S7" s="2"/>
    </row>
    <row r="8" ht="44" customHeight="1" spans="1:20">
      <c r="A8" s="18" t="s">
        <v>10</v>
      </c>
      <c r="B8" s="11" t="s">
        <v>18</v>
      </c>
      <c r="C8" s="19"/>
      <c r="D8" s="20"/>
      <c r="E8" s="20"/>
      <c r="F8" s="14"/>
      <c r="G8" s="74" t="s">
        <v>281</v>
      </c>
      <c r="H8" s="75" t="s">
        <v>282</v>
      </c>
      <c r="I8" s="102" t="s">
        <v>283</v>
      </c>
      <c r="J8" s="103"/>
      <c r="K8" s="22"/>
      <c r="L8" s="23"/>
      <c r="M8" s="23"/>
      <c r="N8" s="23"/>
      <c r="O8" s="22"/>
      <c r="P8" s="23"/>
      <c r="Q8" s="23"/>
      <c r="R8" s="132"/>
      <c r="S8" s="2"/>
      <c r="T8" s="2"/>
    </row>
    <row r="9" ht="37" customHeight="1" spans="1:19">
      <c r="A9" s="18"/>
      <c r="B9" s="11" t="s">
        <v>4</v>
      </c>
      <c r="C9" s="21"/>
      <c r="D9" s="20"/>
      <c r="E9" s="20"/>
      <c r="F9" s="14"/>
      <c r="G9" s="76" t="s">
        <v>284</v>
      </c>
      <c r="H9" s="77" t="s">
        <v>285</v>
      </c>
      <c r="I9" s="77" t="s">
        <v>286</v>
      </c>
      <c r="J9" s="80"/>
      <c r="K9" s="21"/>
      <c r="L9" s="20"/>
      <c r="M9" s="20"/>
      <c r="N9" s="20"/>
      <c r="O9" s="21"/>
      <c r="P9" s="20"/>
      <c r="Q9" s="20"/>
      <c r="R9" s="130"/>
      <c r="S9" s="2"/>
    </row>
    <row r="10" ht="35.5" customHeight="1" spans="1:20">
      <c r="A10" s="18"/>
      <c r="B10" s="11" t="s">
        <v>5</v>
      </c>
      <c r="C10" s="21"/>
      <c r="D10" s="20"/>
      <c r="E10" s="20"/>
      <c r="F10" s="14"/>
      <c r="G10" s="78" t="s">
        <v>287</v>
      </c>
      <c r="H10" s="77" t="s">
        <v>288</v>
      </c>
      <c r="I10" s="104"/>
      <c r="J10" s="80"/>
      <c r="K10" s="21"/>
      <c r="L10" s="20"/>
      <c r="M10" s="20"/>
      <c r="N10" s="20"/>
      <c r="O10" s="21"/>
      <c r="P10" s="20"/>
      <c r="Q10" s="20"/>
      <c r="R10" s="130"/>
      <c r="S10" s="2"/>
      <c r="T10" s="2"/>
    </row>
    <row r="11" ht="14.5" spans="1:19">
      <c r="A11" s="18"/>
      <c r="B11" s="11" t="s">
        <v>6</v>
      </c>
      <c r="C11" s="21"/>
      <c r="D11" s="20"/>
      <c r="E11" s="20"/>
      <c r="F11" s="14"/>
      <c r="G11" s="79"/>
      <c r="H11" s="80"/>
      <c r="I11" s="80"/>
      <c r="J11" s="80"/>
      <c r="K11" s="101"/>
      <c r="L11" s="73"/>
      <c r="M11" s="73"/>
      <c r="N11" s="73"/>
      <c r="O11" s="101"/>
      <c r="P11" s="73"/>
      <c r="Q11" s="73"/>
      <c r="R11" s="131"/>
      <c r="S11" s="2"/>
    </row>
    <row r="12" ht="14.5" spans="1:20">
      <c r="A12" s="18" t="s">
        <v>11</v>
      </c>
      <c r="B12" s="11" t="s">
        <v>18</v>
      </c>
      <c r="C12" s="22"/>
      <c r="D12" s="23"/>
      <c r="E12" s="23"/>
      <c r="F12" s="12"/>
      <c r="G12" s="22"/>
      <c r="H12" s="23"/>
      <c r="I12" s="23"/>
      <c r="J12" s="12"/>
      <c r="K12" s="20"/>
      <c r="L12" s="20"/>
      <c r="M12" s="20"/>
      <c r="N12" s="111"/>
      <c r="O12" s="22"/>
      <c r="P12" s="23"/>
      <c r="Q12" s="23"/>
      <c r="R12" s="132"/>
      <c r="S12" s="2"/>
      <c r="T12" s="2"/>
    </row>
    <row r="13" ht="29" spans="1:19">
      <c r="A13" s="18"/>
      <c r="B13" s="11" t="s">
        <v>4</v>
      </c>
      <c r="C13" s="21"/>
      <c r="D13" s="20"/>
      <c r="E13" s="20"/>
      <c r="F13" s="14"/>
      <c r="G13" s="21"/>
      <c r="H13" s="20"/>
      <c r="I13" s="20"/>
      <c r="J13" s="14"/>
      <c r="K13" s="13"/>
      <c r="L13" s="70" t="s">
        <v>289</v>
      </c>
      <c r="M13" s="13"/>
      <c r="N13" s="111"/>
      <c r="O13" s="21"/>
      <c r="P13" s="20"/>
      <c r="Q13" s="20"/>
      <c r="R13" s="130"/>
      <c r="S13" s="2"/>
    </row>
    <row r="14" ht="14.5" spans="1:19">
      <c r="A14" s="18"/>
      <c r="B14" s="11" t="s">
        <v>5</v>
      </c>
      <c r="C14" s="21"/>
      <c r="D14" s="20"/>
      <c r="E14" s="20"/>
      <c r="F14" s="14"/>
      <c r="G14" s="21"/>
      <c r="H14" s="20"/>
      <c r="I14" s="20"/>
      <c r="J14" s="14"/>
      <c r="K14" s="13"/>
      <c r="L14" s="13"/>
      <c r="M14" s="13"/>
      <c r="N14" s="111"/>
      <c r="O14" s="21"/>
      <c r="P14" s="20"/>
      <c r="Q14" s="20"/>
      <c r="R14" s="130"/>
      <c r="S14" s="2"/>
    </row>
    <row r="15" ht="14.5" spans="1:19">
      <c r="A15" s="18"/>
      <c r="B15" s="11" t="s">
        <v>6</v>
      </c>
      <c r="C15" s="21"/>
      <c r="D15" s="20"/>
      <c r="E15" s="20"/>
      <c r="F15" s="14"/>
      <c r="G15" s="21"/>
      <c r="H15" s="20"/>
      <c r="I15" s="20"/>
      <c r="J15" s="14"/>
      <c r="K15" s="17"/>
      <c r="L15" s="17"/>
      <c r="M15" s="17"/>
      <c r="N15" s="112"/>
      <c r="O15" s="101"/>
      <c r="P15" s="73"/>
      <c r="Q15" s="73"/>
      <c r="R15" s="131"/>
      <c r="S15" s="2"/>
    </row>
    <row r="16" ht="15.25" spans="1:19">
      <c r="A16" s="24" t="s">
        <v>12</v>
      </c>
      <c r="B16" s="11" t="s">
        <v>18</v>
      </c>
      <c r="C16" s="22"/>
      <c r="D16" s="23"/>
      <c r="E16" s="23"/>
      <c r="F16" s="12"/>
      <c r="G16" s="22"/>
      <c r="H16" s="23"/>
      <c r="I16" s="23"/>
      <c r="J16" s="12"/>
      <c r="K16" s="105"/>
      <c r="L16" s="20"/>
      <c r="M16" s="20"/>
      <c r="N16" s="20"/>
      <c r="O16" s="22"/>
      <c r="P16" s="103"/>
      <c r="Q16" s="103"/>
      <c r="R16" s="133"/>
      <c r="S16" s="2"/>
    </row>
    <row r="17" ht="15.25" spans="1:19">
      <c r="A17" s="24"/>
      <c r="B17" s="11" t="s">
        <v>4</v>
      </c>
      <c r="C17" s="21"/>
      <c r="D17" s="20"/>
      <c r="E17" s="20"/>
      <c r="F17" s="14"/>
      <c r="G17" s="21"/>
      <c r="H17" s="20"/>
      <c r="I17" s="20"/>
      <c r="J17" s="14"/>
      <c r="K17" s="20"/>
      <c r="L17" s="20"/>
      <c r="M17" s="20"/>
      <c r="N17" s="20"/>
      <c r="O17" s="79"/>
      <c r="P17" s="80"/>
      <c r="Q17" s="80"/>
      <c r="R17" s="134"/>
      <c r="S17" s="2"/>
    </row>
    <row r="18" ht="15.25" spans="1:19">
      <c r="A18" s="24"/>
      <c r="B18" s="11" t="s">
        <v>5</v>
      </c>
      <c r="C18" s="21"/>
      <c r="D18" s="20"/>
      <c r="E18" s="20"/>
      <c r="F18" s="14"/>
      <c r="G18" s="21"/>
      <c r="H18" s="20"/>
      <c r="I18" s="20"/>
      <c r="J18" s="14"/>
      <c r="K18" s="20"/>
      <c r="L18" s="20"/>
      <c r="M18" s="20"/>
      <c r="N18" s="20"/>
      <c r="O18" s="79"/>
      <c r="P18" s="80"/>
      <c r="Q18" s="80"/>
      <c r="R18" s="134"/>
      <c r="S18" s="2"/>
    </row>
    <row r="19" ht="15.25" spans="1:19">
      <c r="A19" s="24"/>
      <c r="B19" s="25" t="s">
        <v>6</v>
      </c>
      <c r="C19" s="26"/>
      <c r="D19" s="27"/>
      <c r="E19" s="27"/>
      <c r="F19" s="81"/>
      <c r="G19" s="26"/>
      <c r="H19" s="27"/>
      <c r="I19" s="27"/>
      <c r="J19" s="81"/>
      <c r="K19" s="27"/>
      <c r="L19" s="27"/>
      <c r="M19" s="27"/>
      <c r="N19" s="27"/>
      <c r="O19" s="113"/>
      <c r="P19" s="114"/>
      <c r="Q19" s="114"/>
      <c r="R19" s="135"/>
      <c r="S19" s="2"/>
    </row>
    <row r="20" ht="14.5" spans="1:19">
      <c r="A20" s="28"/>
      <c r="B20" s="2" t="s">
        <v>290</v>
      </c>
      <c r="C20" s="2" t="s">
        <v>29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4.5" spans="1:19">
      <c r="A21" s="2" t="s">
        <v>291</v>
      </c>
      <c r="B21" s="2">
        <v>0</v>
      </c>
      <c r="C21" s="2" t="s">
        <v>64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4.5" spans="1:19">
      <c r="A22" s="2" t="s">
        <v>292</v>
      </c>
      <c r="B22" s="2">
        <v>-50</v>
      </c>
      <c r="C22" s="2" t="s">
        <v>293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4.5" spans="1:19">
      <c r="A23" s="2" t="s">
        <v>294</v>
      </c>
      <c r="B23" s="2">
        <v>-60</v>
      </c>
      <c r="C23" s="2" t="s">
        <v>295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4.5" spans="1:19">
      <c r="A24" s="2" t="s">
        <v>296</v>
      </c>
      <c r="B24" s="2">
        <v>0</v>
      </c>
      <c r="C24" s="2" t="s">
        <v>297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5" customHeight="1" spans="1:19">
      <c r="A25" s="2" t="s">
        <v>298</v>
      </c>
      <c r="B25" s="2">
        <v>-50</v>
      </c>
      <c r="C25" s="29" t="s">
        <v>42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="1" customFormat="1" ht="14" customHeight="1" spans="1:19">
      <c r="A26" s="2" t="s">
        <v>299</v>
      </c>
      <c r="B26" s="2" t="s">
        <v>300</v>
      </c>
      <c r="C26" s="29" t="s">
        <v>301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4.5" spans="1:18">
      <c r="A27" s="2"/>
      <c r="B27" s="2"/>
      <c r="C27" s="2"/>
      <c r="D27" s="3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4.5" spans="1:18">
      <c r="A28" s="3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4.5" spans="1:18">
      <c r="A29" s="2" t="s">
        <v>302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4.5" spans="1:18">
      <c r="A30" s="32"/>
      <c r="B30" s="32" t="s">
        <v>298</v>
      </c>
      <c r="C30" s="32" t="s">
        <v>303</v>
      </c>
      <c r="D30" s="32" t="s">
        <v>304</v>
      </c>
      <c r="E30" s="32" t="s">
        <v>305</v>
      </c>
      <c r="F30" s="33" t="s">
        <v>306</v>
      </c>
      <c r="G30" s="32" t="s">
        <v>303</v>
      </c>
      <c r="H30" s="32" t="s">
        <v>304</v>
      </c>
      <c r="I30" s="32" t="s">
        <v>305</v>
      </c>
      <c r="J30" s="33" t="s">
        <v>306</v>
      </c>
      <c r="K30" s="32" t="s">
        <v>303</v>
      </c>
      <c r="L30" s="32" t="s">
        <v>304</v>
      </c>
      <c r="M30" s="32" t="s">
        <v>305</v>
      </c>
      <c r="N30" s="33" t="s">
        <v>306</v>
      </c>
      <c r="O30" s="32" t="s">
        <v>303</v>
      </c>
      <c r="P30" s="32" t="s">
        <v>304</v>
      </c>
      <c r="Q30" s="32" t="s">
        <v>305</v>
      </c>
      <c r="R30" s="2"/>
    </row>
    <row r="31" ht="14.5" spans="1:17">
      <c r="A31" s="33" t="s">
        <v>306</v>
      </c>
      <c r="B31" s="34">
        <f>5/80</f>
        <v>0.0625</v>
      </c>
      <c r="C31" s="35">
        <f>19/50</f>
        <v>0.38</v>
      </c>
      <c r="D31" s="35">
        <f>16/59</f>
        <v>0.271186440677966</v>
      </c>
      <c r="E31" s="82">
        <f>9/51</f>
        <v>0.176470588235294</v>
      </c>
      <c r="F31" s="34">
        <f>1/29</f>
        <v>0.0344827586206897</v>
      </c>
      <c r="G31" s="35">
        <f>5/16</f>
        <v>0.3125</v>
      </c>
      <c r="H31" s="35">
        <f>1/11</f>
        <v>0.0909090909090909</v>
      </c>
      <c r="I31" s="82">
        <f>0/10</f>
        <v>0</v>
      </c>
      <c r="J31" s="34">
        <f>2/(10+13)</f>
        <v>0.0869565217391304</v>
      </c>
      <c r="K31" s="35"/>
      <c r="L31" s="35">
        <f>0/17</f>
        <v>0</v>
      </c>
      <c r="M31" s="82"/>
      <c r="N31" s="35">
        <f>0/14</f>
        <v>0</v>
      </c>
      <c r="O31" s="35">
        <f>0/12</f>
        <v>0</v>
      </c>
      <c r="P31" s="35"/>
      <c r="Q31" s="82"/>
    </row>
    <row r="32" ht="14.5" spans="1:17">
      <c r="A32" s="32" t="s">
        <v>303</v>
      </c>
      <c r="B32" s="36">
        <f>17/49</f>
        <v>0.346938775510204</v>
      </c>
      <c r="C32" s="37">
        <f>36/97</f>
        <v>0.371134020618557</v>
      </c>
      <c r="D32" s="37">
        <f>5/68</f>
        <v>0.0735294117647059</v>
      </c>
      <c r="E32" s="83">
        <f>0/47</f>
        <v>0</v>
      </c>
      <c r="F32" s="36">
        <f>2/16</f>
        <v>0.125</v>
      </c>
      <c r="G32" s="37">
        <f>3/17</f>
        <v>0.176470588235294</v>
      </c>
      <c r="H32" s="37"/>
      <c r="I32" s="83"/>
      <c r="J32" s="36">
        <f>1/(11+17)</f>
        <v>0.0357142857142857</v>
      </c>
      <c r="K32" s="106">
        <f>2/16</f>
        <v>0.125</v>
      </c>
      <c r="L32" s="106"/>
      <c r="M32" s="83"/>
      <c r="N32" s="37"/>
      <c r="O32" s="37"/>
      <c r="P32" s="37"/>
      <c r="Q32" s="83"/>
    </row>
    <row r="33" ht="14.5" spans="1:17">
      <c r="A33" s="32" t="s">
        <v>304</v>
      </c>
      <c r="B33" s="36">
        <f>11/53</f>
        <v>0.207547169811321</v>
      </c>
      <c r="C33" s="37">
        <f>10/64</f>
        <v>0.15625</v>
      </c>
      <c r="D33" s="37">
        <f>4/112</f>
        <v>0.0357142857142857</v>
      </c>
      <c r="E33" s="83">
        <f>4/27</f>
        <v>0.148148148148148</v>
      </c>
      <c r="F33" s="36">
        <f>1/23</f>
        <v>0.0434782608695652</v>
      </c>
      <c r="G33" s="37"/>
      <c r="H33" s="37"/>
      <c r="I33" s="83"/>
      <c r="J33" s="36"/>
      <c r="K33" s="106"/>
      <c r="L33" s="106">
        <f>0/17</f>
        <v>0</v>
      </c>
      <c r="M33" s="83"/>
      <c r="N33" s="37"/>
      <c r="O33" s="37"/>
      <c r="P33" s="37">
        <f>0/10</f>
        <v>0</v>
      </c>
      <c r="Q33" s="83"/>
    </row>
    <row r="34" ht="14.5" spans="1:17">
      <c r="A34" s="32" t="s">
        <v>305</v>
      </c>
      <c r="B34" s="38">
        <f>1/48</f>
        <v>0.0208333333333333</v>
      </c>
      <c r="C34" s="39">
        <f>1/47</f>
        <v>0.0212765957446809</v>
      </c>
      <c r="D34" s="39">
        <f>4/27</f>
        <v>0.148148148148148</v>
      </c>
      <c r="E34" s="84">
        <f>0/118</f>
        <v>0</v>
      </c>
      <c r="F34" s="38">
        <f>0/19</f>
        <v>0</v>
      </c>
      <c r="G34" s="39">
        <f>0/12</f>
        <v>0</v>
      </c>
      <c r="H34" s="39">
        <f>4/24</f>
        <v>0.166666666666667</v>
      </c>
      <c r="I34" s="84">
        <f>0/22</f>
        <v>0</v>
      </c>
      <c r="J34" s="38">
        <f>0/(6+8)</f>
        <v>0</v>
      </c>
      <c r="K34" s="39">
        <f>1/11</f>
        <v>0.0909090909090909</v>
      </c>
      <c r="L34" s="39">
        <f>0/20</f>
        <v>0</v>
      </c>
      <c r="M34" s="84">
        <f>1/16</f>
        <v>0.0625</v>
      </c>
      <c r="N34" s="39"/>
      <c r="O34" s="39"/>
      <c r="P34" s="39"/>
      <c r="Q34" s="84"/>
    </row>
    <row r="35" ht="14.5" spans="1:17">
      <c r="A35" s="33" t="s">
        <v>306</v>
      </c>
      <c r="B35" s="34">
        <f>1/27</f>
        <v>0.037037037037037</v>
      </c>
      <c r="C35" s="35">
        <f>4/16</f>
        <v>0.25</v>
      </c>
      <c r="D35" s="35"/>
      <c r="E35" s="82">
        <f>1/22</f>
        <v>0.0454545454545455</v>
      </c>
      <c r="F35" s="34">
        <f>17/236</f>
        <v>0.0720338983050847</v>
      </c>
      <c r="G35" s="35">
        <f>4/33</f>
        <v>0.121212121212121</v>
      </c>
      <c r="H35" s="35">
        <f>0/13</f>
        <v>0</v>
      </c>
      <c r="I35" s="82">
        <f>0/14</f>
        <v>0</v>
      </c>
      <c r="J35" s="34"/>
      <c r="K35" s="35">
        <f>3/13</f>
        <v>0.230769230769231</v>
      </c>
      <c r="L35" s="35">
        <f>0/20</f>
        <v>0</v>
      </c>
      <c r="M35" s="82">
        <f>0/16</f>
        <v>0</v>
      </c>
      <c r="N35" s="35"/>
      <c r="O35" s="35"/>
      <c r="P35" s="35"/>
      <c r="Q35" s="82"/>
    </row>
    <row r="36" ht="14.5" spans="1:17">
      <c r="A36" s="32" t="s">
        <v>303</v>
      </c>
      <c r="B36" s="36">
        <f>7/16</f>
        <v>0.4375</v>
      </c>
      <c r="C36" s="37">
        <f>4/19</f>
        <v>0.210526315789474</v>
      </c>
      <c r="D36" s="37"/>
      <c r="E36" s="83">
        <f>0/10</f>
        <v>0</v>
      </c>
      <c r="F36" s="36">
        <f>7/34</f>
        <v>0.205882352941176</v>
      </c>
      <c r="G36" s="37">
        <f>26/55</f>
        <v>0.472727272727273</v>
      </c>
      <c r="H36" s="37">
        <f>0/2</f>
        <v>0</v>
      </c>
      <c r="I36" s="83">
        <f>0/15</f>
        <v>0</v>
      </c>
      <c r="J36" s="36">
        <f>(2+2)/(9+13)</f>
        <v>0.181818181818182</v>
      </c>
      <c r="K36" s="106">
        <f>5/28</f>
        <v>0.178571428571429</v>
      </c>
      <c r="L36" s="106"/>
      <c r="M36" s="83"/>
      <c r="N36" s="37"/>
      <c r="O36" s="37"/>
      <c r="P36" s="37"/>
      <c r="Q36" s="83"/>
    </row>
    <row r="37" ht="14.5" spans="1:17">
      <c r="A37" s="32" t="s">
        <v>304</v>
      </c>
      <c r="B37" s="36">
        <f>3/11</f>
        <v>0.272727272727273</v>
      </c>
      <c r="C37" s="37"/>
      <c r="D37" s="37"/>
      <c r="E37" s="83">
        <f>4/24</f>
        <v>0.166666666666667</v>
      </c>
      <c r="F37" s="36">
        <f>4/13</f>
        <v>0.307692307692308</v>
      </c>
      <c r="G37" s="37">
        <f>0/2</f>
        <v>0</v>
      </c>
      <c r="H37" s="37">
        <f>0/39</f>
        <v>0</v>
      </c>
      <c r="I37" s="83">
        <f>5/18</f>
        <v>0.277777777777778</v>
      </c>
      <c r="J37" s="36">
        <f>0/(7+4)</f>
        <v>0</v>
      </c>
      <c r="K37" s="106"/>
      <c r="L37" s="106">
        <f>1/34</f>
        <v>0.0294117647058824</v>
      </c>
      <c r="M37" s="83"/>
      <c r="N37" s="37"/>
      <c r="O37" s="37"/>
      <c r="P37" s="37"/>
      <c r="Q37" s="83"/>
    </row>
    <row r="38" ht="14.5" spans="1:17">
      <c r="A38" s="32" t="s">
        <v>305</v>
      </c>
      <c r="B38" s="38"/>
      <c r="C38" s="39"/>
      <c r="D38" s="39"/>
      <c r="E38" s="84">
        <f>1/24</f>
        <v>0.0416666666666667</v>
      </c>
      <c r="F38" s="38">
        <f>0/14</f>
        <v>0</v>
      </c>
      <c r="G38" s="39">
        <f>0/15</f>
        <v>0</v>
      </c>
      <c r="H38" s="39">
        <f>3/19</f>
        <v>0.157894736842105</v>
      </c>
      <c r="I38" s="84">
        <f>1/55</f>
        <v>0.0181818181818182</v>
      </c>
      <c r="J38" s="38">
        <f>0/(16+35)</f>
        <v>0</v>
      </c>
      <c r="K38" s="39">
        <f>0/12</f>
        <v>0</v>
      </c>
      <c r="L38" s="39">
        <f>2/15</f>
        <v>0.133333333333333</v>
      </c>
      <c r="M38" s="84">
        <f>3/38</f>
        <v>0.0789473684210526</v>
      </c>
      <c r="N38" s="39"/>
      <c r="O38" s="39"/>
      <c r="P38" s="39"/>
      <c r="Q38" s="84"/>
    </row>
    <row r="39" ht="14.5" spans="1:17">
      <c r="A39" s="33" t="s">
        <v>306</v>
      </c>
      <c r="B39" s="34">
        <f>0/(8+14)</f>
        <v>0</v>
      </c>
      <c r="C39" s="35">
        <f>1/(8+20)</f>
        <v>0.0357142857142857</v>
      </c>
      <c r="D39" s="35"/>
      <c r="E39" s="82">
        <f>0/(8+11)</f>
        <v>0</v>
      </c>
      <c r="F39" s="34"/>
      <c r="G39" s="35">
        <f>0/(9+15)</f>
        <v>0</v>
      </c>
      <c r="H39" s="35">
        <f>1/(7+6)</f>
        <v>0.0769230769230769</v>
      </c>
      <c r="I39" s="82">
        <f>0/(20+38)</f>
        <v>0</v>
      </c>
      <c r="J39" s="34"/>
      <c r="K39" s="35">
        <f>(4+3)/(36+38)</f>
        <v>0.0945945945945946</v>
      </c>
      <c r="L39" s="35">
        <f>(4+7)/(47+48)</f>
        <v>0.115789473684211</v>
      </c>
      <c r="M39" s="82">
        <f>1/(17+36)</f>
        <v>0.0188679245283019</v>
      </c>
      <c r="N39" s="35"/>
      <c r="O39" s="35"/>
      <c r="P39" s="35"/>
      <c r="Q39" s="82"/>
    </row>
    <row r="40" ht="14.5" spans="1:17">
      <c r="A40" s="32" t="s">
        <v>303</v>
      </c>
      <c r="B40" s="36"/>
      <c r="C40" s="37">
        <f>1/17</f>
        <v>0.0588235294117647</v>
      </c>
      <c r="D40" s="37"/>
      <c r="E40" s="83">
        <f>0/13</f>
        <v>0</v>
      </c>
      <c r="F40" s="36">
        <f>3/12</f>
        <v>0.25</v>
      </c>
      <c r="G40" s="37">
        <f>6/25</f>
        <v>0.24</v>
      </c>
      <c r="H40" s="37"/>
      <c r="I40" s="83">
        <f>1/15</f>
        <v>0.0666666666666667</v>
      </c>
      <c r="J40" s="36">
        <f>(8+2)/(38+34)</f>
        <v>0.138888888888889</v>
      </c>
      <c r="K40" s="106">
        <f>27/126</f>
        <v>0.214285714285714</v>
      </c>
      <c r="L40" s="106">
        <f>5/58</f>
        <v>0.0862068965517241</v>
      </c>
      <c r="M40" s="83">
        <f>0/20</f>
        <v>0</v>
      </c>
      <c r="N40" s="37">
        <f>0/12</f>
        <v>0</v>
      </c>
      <c r="O40" s="37">
        <f>3/31</f>
        <v>0.0967741935483871</v>
      </c>
      <c r="P40" s="37">
        <f>0/13</f>
        <v>0</v>
      </c>
      <c r="Q40" s="83"/>
    </row>
    <row r="41" ht="14.5" spans="1:17">
      <c r="A41" s="32" t="s">
        <v>304</v>
      </c>
      <c r="B41" s="36">
        <f>1/15</f>
        <v>0.0666666666666667</v>
      </c>
      <c r="C41" s="37"/>
      <c r="D41" s="37">
        <f>0/14</f>
        <v>0</v>
      </c>
      <c r="E41" s="83">
        <f>3/18</f>
        <v>0.166666666666667</v>
      </c>
      <c r="F41" s="36">
        <f>1/19</f>
        <v>0.0526315789473684</v>
      </c>
      <c r="G41" s="37"/>
      <c r="H41" s="37">
        <f>1/33</f>
        <v>0.0303030303030303</v>
      </c>
      <c r="I41" s="83">
        <f>1/16</f>
        <v>0.0625</v>
      </c>
      <c r="J41" s="36">
        <f>(13+3)/(46+37)</f>
        <v>0.192771084337349</v>
      </c>
      <c r="K41" s="106">
        <f>6/56</f>
        <v>0.107142857142857</v>
      </c>
      <c r="L41" s="106">
        <f>14/281</f>
        <v>0.0498220640569395</v>
      </c>
      <c r="M41" s="83">
        <f>2/61</f>
        <v>0.0327868852459016</v>
      </c>
      <c r="N41" s="37"/>
      <c r="O41" s="37">
        <f>3/29</f>
        <v>0.103448275862069</v>
      </c>
      <c r="P41" s="37">
        <f>2/49</f>
        <v>0.0408163265306122</v>
      </c>
      <c r="Q41" s="83">
        <f>0/16</f>
        <v>0</v>
      </c>
    </row>
    <row r="42" ht="14.5" spans="1:17">
      <c r="A42" s="32" t="s">
        <v>305</v>
      </c>
      <c r="B42" s="38"/>
      <c r="C42" s="39"/>
      <c r="D42" s="39"/>
      <c r="E42" s="84">
        <f>0/14</f>
        <v>0</v>
      </c>
      <c r="F42" s="38">
        <f>0/13</f>
        <v>0</v>
      </c>
      <c r="G42" s="39"/>
      <c r="H42" s="39"/>
      <c r="I42" s="84">
        <f>0/39</f>
        <v>0</v>
      </c>
      <c r="J42" s="38">
        <f>0/(14+33)</f>
        <v>0</v>
      </c>
      <c r="K42" s="39">
        <f>0/18</f>
        <v>0</v>
      </c>
      <c r="L42" s="39">
        <f>2/55</f>
        <v>0.0363636363636364</v>
      </c>
      <c r="M42" s="84">
        <f>2/60</f>
        <v>0.0333333333333333</v>
      </c>
      <c r="N42" s="39">
        <f>0/16</f>
        <v>0</v>
      </c>
      <c r="O42" s="39"/>
      <c r="P42" s="39">
        <f>1/19</f>
        <v>0.0526315789473684</v>
      </c>
      <c r="Q42" s="84">
        <f>0/19</f>
        <v>0</v>
      </c>
    </row>
    <row r="43" ht="14.5" spans="1:17">
      <c r="A43" s="33" t="s">
        <v>306</v>
      </c>
      <c r="B43" s="34">
        <f>0/14</f>
        <v>0</v>
      </c>
      <c r="C43" s="35">
        <f>0/11</f>
        <v>0</v>
      </c>
      <c r="D43" s="35"/>
      <c r="E43" s="82"/>
      <c r="F43" s="34"/>
      <c r="G43" s="35"/>
      <c r="H43" s="35"/>
      <c r="I43" s="82"/>
      <c r="J43" s="34"/>
      <c r="K43" s="35">
        <f>0/12</f>
        <v>0</v>
      </c>
      <c r="L43" s="35"/>
      <c r="M43" s="82">
        <f>0/15</f>
        <v>0</v>
      </c>
      <c r="N43" s="35"/>
      <c r="O43" s="35">
        <f>11/76</f>
        <v>0.144736842105263</v>
      </c>
      <c r="P43" s="35">
        <f>10/77</f>
        <v>0.12987012987013</v>
      </c>
      <c r="Q43" s="82">
        <f>0/67</f>
        <v>0</v>
      </c>
    </row>
    <row r="44" ht="14.5" spans="1:17">
      <c r="A44" s="32" t="s">
        <v>303</v>
      </c>
      <c r="B44" s="36">
        <f>0/12</f>
        <v>0</v>
      </c>
      <c r="C44" s="37"/>
      <c r="D44" s="37"/>
      <c r="E44" s="83"/>
      <c r="F44" s="36"/>
      <c r="G44" s="37"/>
      <c r="H44" s="37"/>
      <c r="I44" s="83"/>
      <c r="J44" s="36"/>
      <c r="K44" s="106">
        <f>3/30</f>
        <v>0.1</v>
      </c>
      <c r="L44" s="106">
        <f>1/28</f>
        <v>0.0357142857142857</v>
      </c>
      <c r="M44" s="83"/>
      <c r="N44" s="37">
        <f>16/69</f>
        <v>0.231884057971014</v>
      </c>
      <c r="O44" s="37">
        <f>41/118</f>
        <v>0.347457627118644</v>
      </c>
      <c r="P44" s="37">
        <f>1/82</f>
        <v>0.0121951219512195</v>
      </c>
      <c r="Q44" s="83">
        <f>2/48</f>
        <v>0.0416666666666667</v>
      </c>
    </row>
    <row r="45" ht="14.5" spans="1:17">
      <c r="A45" s="32" t="s">
        <v>304</v>
      </c>
      <c r="B45" s="36"/>
      <c r="C45" s="37"/>
      <c r="D45" s="37"/>
      <c r="E45" s="83"/>
      <c r="F45" s="36"/>
      <c r="G45" s="37"/>
      <c r="H45" s="37"/>
      <c r="I45" s="83"/>
      <c r="J45" s="36"/>
      <c r="K45" s="106">
        <f>2/13</f>
        <v>0.153846153846154</v>
      </c>
      <c r="L45" s="106">
        <f>0/47</f>
        <v>0</v>
      </c>
      <c r="M45" s="83">
        <f>0/14</f>
        <v>0</v>
      </c>
      <c r="N45" s="37">
        <f>3/68</f>
        <v>0.0441176470588235</v>
      </c>
      <c r="O45" s="37">
        <f>10/81</f>
        <v>0.123456790123457</v>
      </c>
      <c r="P45" s="37">
        <f>11/242</f>
        <v>0.0454545454545455</v>
      </c>
      <c r="Q45" s="83">
        <f>6/46</f>
        <v>0.130434782608696</v>
      </c>
    </row>
    <row r="46" ht="14.5" spans="1:17">
      <c r="A46" s="32" t="s">
        <v>305</v>
      </c>
      <c r="B46" s="38"/>
      <c r="C46" s="39"/>
      <c r="D46" s="39"/>
      <c r="E46" s="84"/>
      <c r="F46" s="38"/>
      <c r="G46" s="39"/>
      <c r="H46" s="39"/>
      <c r="I46" s="84"/>
      <c r="J46" s="38"/>
      <c r="K46" s="39"/>
      <c r="L46" s="39">
        <f>0/16</f>
        <v>0</v>
      </c>
      <c r="M46" s="84">
        <f>0/17</f>
        <v>0</v>
      </c>
      <c r="N46" s="39">
        <f>0/62</f>
        <v>0</v>
      </c>
      <c r="O46" s="39">
        <f>0/47</f>
        <v>0</v>
      </c>
      <c r="P46" s="39">
        <f>4/52</f>
        <v>0.0769230769230769</v>
      </c>
      <c r="Q46" s="84">
        <f>0/79</f>
        <v>0</v>
      </c>
    </row>
    <row r="47" ht="14.5" spans="1:1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ht="14.25" spans="1:15">
      <c r="A48" s="40" t="s">
        <v>307</v>
      </c>
      <c r="B48" s="40"/>
      <c r="C48" s="41"/>
      <c r="D48" s="41"/>
      <c r="E48" s="41"/>
      <c r="F48" s="53"/>
      <c r="G48" s="41"/>
      <c r="H48" s="41"/>
      <c r="I48" s="41"/>
      <c r="J48" s="41"/>
      <c r="K48" s="41"/>
      <c r="L48" s="41"/>
      <c r="M48" s="115"/>
      <c r="N48" s="115"/>
      <c r="O48" s="115"/>
    </row>
    <row r="49" spans="1:15">
      <c r="A49" s="42"/>
      <c r="B49" s="43"/>
      <c r="C49" s="44" t="s">
        <v>308</v>
      </c>
      <c r="D49" s="44"/>
      <c r="E49" s="44"/>
      <c r="F49" s="44"/>
      <c r="G49" s="44" t="s">
        <v>309</v>
      </c>
      <c r="H49" s="44"/>
      <c r="I49" s="44"/>
      <c r="J49" s="44" t="s">
        <v>310</v>
      </c>
      <c r="K49" s="44"/>
      <c r="L49" s="44"/>
      <c r="M49" s="116" t="s">
        <v>311</v>
      </c>
      <c r="N49" s="116"/>
      <c r="O49" s="116"/>
    </row>
    <row r="50" ht="14.25" spans="1:15">
      <c r="A50" s="45"/>
      <c r="B50" s="46"/>
      <c r="C50" s="46" t="s">
        <v>306</v>
      </c>
      <c r="D50" s="46" t="s">
        <v>4</v>
      </c>
      <c r="E50" s="46" t="s">
        <v>5</v>
      </c>
      <c r="F50" s="46" t="s">
        <v>6</v>
      </c>
      <c r="G50" s="46" t="s">
        <v>306</v>
      </c>
      <c r="H50" s="46" t="s">
        <v>4</v>
      </c>
      <c r="I50" s="46" t="s">
        <v>5</v>
      </c>
      <c r="J50" s="46" t="s">
        <v>306</v>
      </c>
      <c r="K50" s="46" t="s">
        <v>4</v>
      </c>
      <c r="L50" s="46" t="s">
        <v>5</v>
      </c>
      <c r="M50" s="46" t="s">
        <v>306</v>
      </c>
      <c r="N50" s="46" t="s">
        <v>4</v>
      </c>
      <c r="O50" s="117" t="s">
        <v>5</v>
      </c>
    </row>
    <row r="51" ht="14.25" spans="1:15">
      <c r="A51" s="47" t="s">
        <v>312</v>
      </c>
      <c r="B51" s="44" t="s">
        <v>306</v>
      </c>
      <c r="C51" s="48"/>
      <c r="D51" s="49">
        <f>17/49</f>
        <v>0.346938775510204</v>
      </c>
      <c r="E51" s="49">
        <f>11/53</f>
        <v>0.207547169811321</v>
      </c>
      <c r="F51" s="85">
        <f>1/48</f>
        <v>0.0208333333333333</v>
      </c>
      <c r="G51" s="86"/>
      <c r="H51" s="87">
        <f>7/16</f>
        <v>0.4375</v>
      </c>
      <c r="I51" s="86">
        <f>3/11</f>
        <v>0.272727272727273</v>
      </c>
      <c r="J51" s="48"/>
      <c r="K51" s="86"/>
      <c r="L51" s="87">
        <f>1/15</f>
        <v>0.0666666666666667</v>
      </c>
      <c r="M51" s="48"/>
      <c r="N51" s="87">
        <f>0/12</f>
        <v>0</v>
      </c>
      <c r="O51" s="118"/>
    </row>
    <row r="52" ht="14.25" spans="1:15">
      <c r="A52" s="47"/>
      <c r="B52" s="50" t="s">
        <v>4</v>
      </c>
      <c r="C52" s="51">
        <f>19/50</f>
        <v>0.38</v>
      </c>
      <c r="D52" s="52">
        <f>36/97</f>
        <v>0.371134020618557</v>
      </c>
      <c r="E52" s="53">
        <f>10/64</f>
        <v>0.15625</v>
      </c>
      <c r="F52" s="88">
        <f>1/47</f>
        <v>0.0212765957446809</v>
      </c>
      <c r="G52" s="52">
        <f>4/16</f>
        <v>0.25</v>
      </c>
      <c r="H52" s="52">
        <f>4/19</f>
        <v>0.210526315789474</v>
      </c>
      <c r="I52" s="89"/>
      <c r="J52" s="58">
        <f>1/(8+20)</f>
        <v>0.0357142857142857</v>
      </c>
      <c r="K52" s="52">
        <f>1/17</f>
        <v>0.0588235294117647</v>
      </c>
      <c r="L52" s="89"/>
      <c r="M52" s="58">
        <f>0/11</f>
        <v>0</v>
      </c>
      <c r="N52" s="89"/>
      <c r="O52" s="119"/>
    </row>
    <row r="53" ht="14.25" spans="1:15">
      <c r="A53" s="47"/>
      <c r="B53" s="50" t="s">
        <v>5</v>
      </c>
      <c r="C53" s="51">
        <f>16/59</f>
        <v>0.271186440677966</v>
      </c>
      <c r="D53" s="53">
        <f>5/68</f>
        <v>0.0735294117647059</v>
      </c>
      <c r="E53" s="52">
        <f>4/112</f>
        <v>0.0357142857142857</v>
      </c>
      <c r="F53" s="88">
        <f>4/27</f>
        <v>0.148148148148148</v>
      </c>
      <c r="G53" s="89"/>
      <c r="H53" s="89"/>
      <c r="I53" s="89"/>
      <c r="J53" s="57"/>
      <c r="K53" s="89"/>
      <c r="L53" s="52">
        <f>0/14</f>
        <v>0</v>
      </c>
      <c r="M53" s="57"/>
      <c r="N53" s="89"/>
      <c r="O53" s="119"/>
    </row>
    <row r="54" spans="1:15">
      <c r="A54" s="47"/>
      <c r="B54" s="50" t="s">
        <v>6</v>
      </c>
      <c r="C54" s="54">
        <f>9/51</f>
        <v>0.176470588235294</v>
      </c>
      <c r="D54" s="55">
        <f>0/47</f>
        <v>0</v>
      </c>
      <c r="E54" s="55">
        <f>4/27</f>
        <v>0.148148148148148</v>
      </c>
      <c r="F54" s="90">
        <f>0/118</f>
        <v>0</v>
      </c>
      <c r="G54" s="55">
        <f>1/22</f>
        <v>0.0454545454545455</v>
      </c>
      <c r="H54" s="55">
        <f>0/10</f>
        <v>0</v>
      </c>
      <c r="I54" s="55">
        <f>4/24</f>
        <v>0.166666666666667</v>
      </c>
      <c r="J54" s="54">
        <f>0/(8+11)</f>
        <v>0</v>
      </c>
      <c r="K54" s="55">
        <f>0/13</f>
        <v>0</v>
      </c>
      <c r="L54" s="55">
        <f>3/18</f>
        <v>0.166666666666667</v>
      </c>
      <c r="M54" s="120"/>
      <c r="N54" s="121"/>
      <c r="O54" s="122"/>
    </row>
    <row r="55" spans="1:15">
      <c r="A55" s="56" t="s">
        <v>313</v>
      </c>
      <c r="B55" s="50" t="s">
        <v>306</v>
      </c>
      <c r="C55" s="57"/>
      <c r="D55" s="52">
        <f>2/16</f>
        <v>0.125</v>
      </c>
      <c r="E55" s="89">
        <f>1/23</f>
        <v>0.0434782608695652</v>
      </c>
      <c r="F55" s="88">
        <f>0/19</f>
        <v>0</v>
      </c>
      <c r="G55" s="62"/>
      <c r="H55" s="63">
        <f>7/34</f>
        <v>0.205882352941176</v>
      </c>
      <c r="I55" s="63">
        <f>4/13</f>
        <v>0.307692307692308</v>
      </c>
      <c r="J55" s="93"/>
      <c r="K55" s="60">
        <f>3/12</f>
        <v>0.25</v>
      </c>
      <c r="L55" s="60">
        <f>1/19</f>
        <v>0.0526315789473684</v>
      </c>
      <c r="M55" s="59"/>
      <c r="N55" s="91"/>
      <c r="O55" s="123"/>
    </row>
    <row r="56" spans="1:15">
      <c r="A56" s="56"/>
      <c r="B56" s="50" t="s">
        <v>4</v>
      </c>
      <c r="C56" s="58">
        <f>5/16</f>
        <v>0.3125</v>
      </c>
      <c r="D56" s="52">
        <f>3/17</f>
        <v>0.176470588235294</v>
      </c>
      <c r="E56" s="89"/>
      <c r="F56" s="88">
        <f>0/12</f>
        <v>0</v>
      </c>
      <c r="G56" s="51">
        <f>4/33</f>
        <v>0.121212121212121</v>
      </c>
      <c r="H56" s="53">
        <f>26/55</f>
        <v>0.472727272727273</v>
      </c>
      <c r="I56" s="53">
        <f>0/2</f>
        <v>0</v>
      </c>
      <c r="J56" s="58">
        <f>0/(9+15)</f>
        <v>0</v>
      </c>
      <c r="K56" s="52">
        <f>6/25</f>
        <v>0.24</v>
      </c>
      <c r="L56" s="52"/>
      <c r="M56" s="57"/>
      <c r="N56" s="89"/>
      <c r="O56" s="119"/>
    </row>
    <row r="57" spans="1:15">
      <c r="A57" s="56"/>
      <c r="B57" s="50" t="s">
        <v>5</v>
      </c>
      <c r="C57" s="58">
        <f>1/11</f>
        <v>0.0909090909090909</v>
      </c>
      <c r="D57" s="52"/>
      <c r="E57" s="89"/>
      <c r="F57" s="88">
        <f>4/24</f>
        <v>0.166666666666667</v>
      </c>
      <c r="G57" s="51">
        <f>0/13</f>
        <v>0</v>
      </c>
      <c r="H57" s="53">
        <f>0/2</f>
        <v>0</v>
      </c>
      <c r="I57" s="53">
        <f>0/39</f>
        <v>0</v>
      </c>
      <c r="J57" s="58">
        <f>1/(7+6)</f>
        <v>0.0769230769230769</v>
      </c>
      <c r="K57" s="52"/>
      <c r="L57" s="52">
        <f>1/33</f>
        <v>0.0303030303030303</v>
      </c>
      <c r="M57" s="57"/>
      <c r="N57" s="89"/>
      <c r="O57" s="119"/>
    </row>
    <row r="58" spans="1:15">
      <c r="A58" s="56" t="s">
        <v>314</v>
      </c>
      <c r="B58" s="50" t="s">
        <v>306</v>
      </c>
      <c r="C58" s="59"/>
      <c r="D58" s="60">
        <f>1/(11+17)</f>
        <v>0.0357142857142857</v>
      </c>
      <c r="E58" s="91"/>
      <c r="F58" s="92">
        <f>0/(6+8)</f>
        <v>0</v>
      </c>
      <c r="G58" s="93"/>
      <c r="H58" s="60">
        <f>(2+2)/(9+13)</f>
        <v>0.181818181818182</v>
      </c>
      <c r="I58" s="60">
        <f>0/(7+4)</f>
        <v>0</v>
      </c>
      <c r="J58" s="59"/>
      <c r="K58" s="60">
        <f>(8+2)/(38+34)</f>
        <v>0.138888888888889</v>
      </c>
      <c r="L58" s="92">
        <f>(13+3)/(46+37)</f>
        <v>0.192771084337349</v>
      </c>
      <c r="M58" s="59"/>
      <c r="N58" s="91"/>
      <c r="O58" s="123"/>
    </row>
    <row r="59" spans="1:15">
      <c r="A59" s="56"/>
      <c r="B59" s="50" t="s">
        <v>4</v>
      </c>
      <c r="C59" s="57"/>
      <c r="D59" s="52">
        <f>2/16</f>
        <v>0.125</v>
      </c>
      <c r="E59" s="89"/>
      <c r="F59" s="88">
        <f>1/11</f>
        <v>0.0909090909090909</v>
      </c>
      <c r="G59" s="58">
        <f>3/13</f>
        <v>0.230769230769231</v>
      </c>
      <c r="H59" s="52">
        <f>5/28</f>
        <v>0.178571428571429</v>
      </c>
      <c r="I59" s="52"/>
      <c r="J59" s="58">
        <f>(4+3)/(36+38)</f>
        <v>0.0945945945945946</v>
      </c>
      <c r="K59" s="52">
        <f>27/126</f>
        <v>0.214285714285714</v>
      </c>
      <c r="L59" s="88">
        <f>6/56</f>
        <v>0.107142857142857</v>
      </c>
      <c r="M59" s="58">
        <f>0/12</f>
        <v>0</v>
      </c>
      <c r="N59" s="52">
        <f>3/30</f>
        <v>0.1</v>
      </c>
      <c r="O59" s="124">
        <f>2/13</f>
        <v>0.153846153846154</v>
      </c>
    </row>
    <row r="60" spans="1:15">
      <c r="A60" s="56"/>
      <c r="B60" s="50" t="s">
        <v>5</v>
      </c>
      <c r="C60" s="51">
        <f>0/17</f>
        <v>0</v>
      </c>
      <c r="D60" s="53"/>
      <c r="E60" s="94">
        <f>0/17</f>
        <v>0</v>
      </c>
      <c r="F60" s="88">
        <f>0/20</f>
        <v>0</v>
      </c>
      <c r="G60" s="58">
        <f>0/20</f>
        <v>0</v>
      </c>
      <c r="H60" s="52"/>
      <c r="I60" s="52">
        <f>1/34</f>
        <v>0.0294117647058824</v>
      </c>
      <c r="J60" s="54">
        <f>(4+7)/(47+48)</f>
        <v>0.115789473684211</v>
      </c>
      <c r="K60" s="55">
        <f>5/58</f>
        <v>0.0862068965517241</v>
      </c>
      <c r="L60" s="90">
        <f>14/281</f>
        <v>0.0498220640569395</v>
      </c>
      <c r="M60" s="58"/>
      <c r="N60" s="52">
        <f>1/28</f>
        <v>0.0357142857142857</v>
      </c>
      <c r="O60" s="124">
        <f>0/47</f>
        <v>0</v>
      </c>
    </row>
    <row r="61" ht="14.25" spans="1:15">
      <c r="A61" s="61" t="s">
        <v>315</v>
      </c>
      <c r="B61" s="50" t="s">
        <v>306</v>
      </c>
      <c r="C61" s="62"/>
      <c r="D61" s="63"/>
      <c r="E61" s="63"/>
      <c r="F61" s="95"/>
      <c r="G61" s="59"/>
      <c r="H61" s="91"/>
      <c r="I61" s="95"/>
      <c r="J61" s="52"/>
      <c r="K61" s="52">
        <f>0/12</f>
        <v>0</v>
      </c>
      <c r="L61" s="52"/>
      <c r="M61" s="59"/>
      <c r="N61" s="60">
        <f>16/69</f>
        <v>0.231884057971014</v>
      </c>
      <c r="O61" s="125">
        <f>3/68</f>
        <v>0.0441176470588235</v>
      </c>
    </row>
    <row r="62" ht="14.25" spans="1:15">
      <c r="A62" s="61"/>
      <c r="B62" s="50" t="s">
        <v>4</v>
      </c>
      <c r="C62" s="51">
        <f>0/12</f>
        <v>0</v>
      </c>
      <c r="D62" s="53"/>
      <c r="E62" s="53"/>
      <c r="F62" s="96"/>
      <c r="G62" s="57"/>
      <c r="H62" s="89"/>
      <c r="I62" s="96"/>
      <c r="J62" s="52"/>
      <c r="K62" s="52">
        <f>3/31</f>
        <v>0.0967741935483871</v>
      </c>
      <c r="L62" s="52">
        <f>3/29</f>
        <v>0.103448275862069</v>
      </c>
      <c r="M62" s="58">
        <f>11/76</f>
        <v>0.144736842105263</v>
      </c>
      <c r="N62" s="52">
        <f>41/118</f>
        <v>0.347457627118644</v>
      </c>
      <c r="O62" s="124">
        <f>10/81</f>
        <v>0.123456790123457</v>
      </c>
    </row>
    <row r="63" ht="14.25" spans="1:15">
      <c r="A63" s="61"/>
      <c r="B63" s="64" t="s">
        <v>5</v>
      </c>
      <c r="C63" s="65"/>
      <c r="D63" s="66"/>
      <c r="E63" s="66">
        <f>0/10</f>
        <v>0</v>
      </c>
      <c r="F63" s="97"/>
      <c r="G63" s="98"/>
      <c r="H63" s="99"/>
      <c r="I63" s="97"/>
      <c r="J63" s="107"/>
      <c r="K63" s="107">
        <f>0/13</f>
        <v>0</v>
      </c>
      <c r="L63" s="107">
        <f>2/49</f>
        <v>0.0408163265306122</v>
      </c>
      <c r="M63" s="126">
        <f>10/77</f>
        <v>0.12987012987013</v>
      </c>
      <c r="N63" s="107">
        <f>1/82</f>
        <v>0.0121951219512195</v>
      </c>
      <c r="O63" s="127">
        <f>11/242</f>
        <v>0.0454545454545455</v>
      </c>
    </row>
    <row r="64" spans="1:15">
      <c r="A64" s="40"/>
      <c r="B64" s="40"/>
      <c r="C64" s="41"/>
      <c r="D64" s="41"/>
      <c r="E64" s="41"/>
      <c r="F64" s="53"/>
      <c r="G64" s="41"/>
      <c r="H64" s="41"/>
      <c r="I64" s="41"/>
      <c r="J64" s="41"/>
      <c r="K64" s="41"/>
      <c r="L64" s="41"/>
      <c r="M64" s="115"/>
      <c r="N64" s="115"/>
      <c r="O64" s="115"/>
    </row>
    <row r="65" ht="14.25" spans="1:1">
      <c r="A65" s="136" t="s">
        <v>316</v>
      </c>
    </row>
    <row r="66" spans="1:15">
      <c r="A66" s="42"/>
      <c r="B66" s="43"/>
      <c r="C66" s="44" t="s">
        <v>25</v>
      </c>
      <c r="D66" s="44"/>
      <c r="E66" s="44"/>
      <c r="F66" s="44"/>
      <c r="G66" s="44" t="s">
        <v>10</v>
      </c>
      <c r="H66" s="44"/>
      <c r="I66" s="44"/>
      <c r="J66" s="44" t="s">
        <v>11</v>
      </c>
      <c r="K66" s="44"/>
      <c r="L66" s="44"/>
      <c r="M66" s="116" t="s">
        <v>12</v>
      </c>
      <c r="N66" s="116"/>
      <c r="O66" s="116"/>
    </row>
    <row r="67" ht="14.25" spans="1:15">
      <c r="A67" s="137"/>
      <c r="B67" s="138"/>
      <c r="C67" s="138" t="s">
        <v>18</v>
      </c>
      <c r="D67" s="138" t="s">
        <v>4</v>
      </c>
      <c r="E67" s="138" t="s">
        <v>5</v>
      </c>
      <c r="F67" s="138" t="s">
        <v>6</v>
      </c>
      <c r="G67" s="138" t="s">
        <v>18</v>
      </c>
      <c r="H67" s="138" t="s">
        <v>4</v>
      </c>
      <c r="I67" s="138" t="s">
        <v>5</v>
      </c>
      <c r="J67" s="138" t="s">
        <v>18</v>
      </c>
      <c r="K67" s="138" t="s">
        <v>4</v>
      </c>
      <c r="L67" s="138" t="s">
        <v>5</v>
      </c>
      <c r="M67" s="138" t="s">
        <v>18</v>
      </c>
      <c r="N67" s="138" t="s">
        <v>4</v>
      </c>
      <c r="O67" s="230" t="s">
        <v>5</v>
      </c>
    </row>
    <row r="68" ht="67.5" spans="1:15">
      <c r="A68" s="47" t="s">
        <v>25</v>
      </c>
      <c r="B68" s="44" t="s">
        <v>18</v>
      </c>
      <c r="C68" s="139" t="s">
        <v>317</v>
      </c>
      <c r="D68" s="140"/>
      <c r="E68" s="178" t="s">
        <v>318</v>
      </c>
      <c r="F68" s="179" t="s">
        <v>319</v>
      </c>
      <c r="G68" s="180" t="s">
        <v>320</v>
      </c>
      <c r="H68" s="140" t="s">
        <v>321</v>
      </c>
      <c r="I68" s="180"/>
      <c r="J68" s="139" t="s">
        <v>322</v>
      </c>
      <c r="K68" s="208" t="s">
        <v>323</v>
      </c>
      <c r="L68" s="208" t="s">
        <v>324</v>
      </c>
      <c r="M68" s="139" t="s">
        <v>325</v>
      </c>
      <c r="N68" s="180"/>
      <c r="O68" s="231"/>
    </row>
    <row r="69" ht="27" spans="1:15">
      <c r="A69" s="56"/>
      <c r="B69" s="50" t="s">
        <v>4</v>
      </c>
      <c r="C69" s="141" t="s">
        <v>326</v>
      </c>
      <c r="D69" s="142" t="s">
        <v>327</v>
      </c>
      <c r="E69" s="147" t="s">
        <v>328</v>
      </c>
      <c r="F69" s="181" t="s">
        <v>329</v>
      </c>
      <c r="G69" s="150" t="s">
        <v>330</v>
      </c>
      <c r="H69" s="147"/>
      <c r="I69" s="147"/>
      <c r="J69" s="209" t="s">
        <v>331</v>
      </c>
      <c r="K69" s="142" t="s">
        <v>332</v>
      </c>
      <c r="L69" s="142" t="s">
        <v>333</v>
      </c>
      <c r="M69" s="141"/>
      <c r="N69" s="147"/>
      <c r="O69" s="232"/>
    </row>
    <row r="70" ht="81" spans="1:15">
      <c r="A70" s="56"/>
      <c r="B70" s="50" t="s">
        <v>5</v>
      </c>
      <c r="C70" s="141" t="s">
        <v>334</v>
      </c>
      <c r="D70" s="142" t="s">
        <v>335</v>
      </c>
      <c r="E70" s="182" t="s">
        <v>336</v>
      </c>
      <c r="F70" s="183" t="s">
        <v>337</v>
      </c>
      <c r="G70" s="147"/>
      <c r="H70" s="147"/>
      <c r="I70" s="147"/>
      <c r="J70" s="209"/>
      <c r="K70" s="142" t="s">
        <v>338</v>
      </c>
      <c r="L70" s="142"/>
      <c r="M70" s="141"/>
      <c r="N70" s="147"/>
      <c r="O70" s="232"/>
    </row>
    <row r="71" ht="27" spans="1:15">
      <c r="A71" s="56"/>
      <c r="B71" s="50" t="s">
        <v>6</v>
      </c>
      <c r="C71" s="143" t="s">
        <v>339</v>
      </c>
      <c r="D71" s="144" t="s">
        <v>340</v>
      </c>
      <c r="E71" s="144" t="s">
        <v>341</v>
      </c>
      <c r="F71" s="184" t="s">
        <v>342</v>
      </c>
      <c r="G71" s="147"/>
      <c r="H71" s="147"/>
      <c r="I71" s="147"/>
      <c r="J71" s="210"/>
      <c r="K71" s="145"/>
      <c r="L71" s="145"/>
      <c r="M71" s="233"/>
      <c r="N71" s="234"/>
      <c r="O71" s="235"/>
    </row>
    <row r="72" ht="40.5" spans="1:15">
      <c r="A72" s="56" t="s">
        <v>10</v>
      </c>
      <c r="B72" s="50" t="s">
        <v>18</v>
      </c>
      <c r="C72" s="141" t="s">
        <v>343</v>
      </c>
      <c r="D72" s="145"/>
      <c r="E72" s="147"/>
      <c r="F72" s="185"/>
      <c r="G72" s="148" t="s">
        <v>344</v>
      </c>
      <c r="H72" s="151" t="s">
        <v>345</v>
      </c>
      <c r="I72" s="151" t="s">
        <v>346</v>
      </c>
      <c r="J72" s="148" t="s">
        <v>347</v>
      </c>
      <c r="K72" s="151"/>
      <c r="L72" s="151"/>
      <c r="M72" s="148" t="s">
        <v>348</v>
      </c>
      <c r="N72" s="151"/>
      <c r="O72" s="236"/>
    </row>
    <row r="73" ht="40.5" spans="1:15">
      <c r="A73" s="56"/>
      <c r="B73" s="50" t="s">
        <v>4</v>
      </c>
      <c r="C73" s="146" t="s">
        <v>349</v>
      </c>
      <c r="D73" s="147"/>
      <c r="E73" s="147"/>
      <c r="F73" s="185"/>
      <c r="G73" s="141"/>
      <c r="H73" s="147" t="s">
        <v>350</v>
      </c>
      <c r="I73" s="147" t="s">
        <v>351</v>
      </c>
      <c r="J73" s="141"/>
      <c r="K73" s="147"/>
      <c r="L73" s="147"/>
      <c r="M73" s="141"/>
      <c r="N73" s="147"/>
      <c r="O73" s="232"/>
    </row>
    <row r="74" ht="27" spans="1:15">
      <c r="A74" s="56"/>
      <c r="B74" s="50" t="s">
        <v>5</v>
      </c>
      <c r="C74" s="141"/>
      <c r="D74" s="147"/>
      <c r="E74" s="147"/>
      <c r="F74" s="185"/>
      <c r="G74" s="186" t="s">
        <v>352</v>
      </c>
      <c r="H74" s="147" t="s">
        <v>353</v>
      </c>
      <c r="I74" s="147" t="s">
        <v>354</v>
      </c>
      <c r="J74" s="141"/>
      <c r="K74" s="147"/>
      <c r="L74" s="147"/>
      <c r="M74" s="141"/>
      <c r="N74" s="147"/>
      <c r="O74" s="232"/>
    </row>
    <row r="75" ht="67.5" spans="1:15">
      <c r="A75" s="56" t="s">
        <v>11</v>
      </c>
      <c r="B75" s="50" t="s">
        <v>18</v>
      </c>
      <c r="C75" s="148" t="s">
        <v>355</v>
      </c>
      <c r="D75" s="149" t="s">
        <v>356</v>
      </c>
      <c r="E75" s="149" t="s">
        <v>357</v>
      </c>
      <c r="F75" s="187"/>
      <c r="G75" s="148" t="s">
        <v>358</v>
      </c>
      <c r="H75" s="151"/>
      <c r="I75" s="151"/>
      <c r="J75" s="148" t="s">
        <v>359</v>
      </c>
      <c r="K75" s="149" t="s">
        <v>360</v>
      </c>
      <c r="L75" s="211" t="s">
        <v>361</v>
      </c>
      <c r="M75" s="148" t="s">
        <v>362</v>
      </c>
      <c r="N75" s="151"/>
      <c r="O75" s="236"/>
    </row>
    <row r="76" ht="54" spans="1:15">
      <c r="A76" s="56"/>
      <c r="B76" s="50" t="s">
        <v>4</v>
      </c>
      <c r="C76" s="146" t="s">
        <v>363</v>
      </c>
      <c r="D76" s="150" t="s">
        <v>364</v>
      </c>
      <c r="E76" s="150" t="s">
        <v>365</v>
      </c>
      <c r="F76" s="188"/>
      <c r="G76" s="141"/>
      <c r="H76" s="147"/>
      <c r="I76" s="147"/>
      <c r="J76" s="146" t="s">
        <v>366</v>
      </c>
      <c r="K76" s="150" t="s">
        <v>367</v>
      </c>
      <c r="L76" s="212" t="s">
        <v>368</v>
      </c>
      <c r="M76" s="141"/>
      <c r="N76" s="147"/>
      <c r="O76" s="232"/>
    </row>
    <row r="77" ht="27" spans="1:15">
      <c r="A77" s="56"/>
      <c r="B77" s="50" t="s">
        <v>5</v>
      </c>
      <c r="C77" s="146" t="s">
        <v>369</v>
      </c>
      <c r="D77" s="150" t="s">
        <v>370</v>
      </c>
      <c r="E77" s="150"/>
      <c r="F77" s="189"/>
      <c r="G77" s="141"/>
      <c r="H77" s="147"/>
      <c r="I77" s="147"/>
      <c r="J77" s="213"/>
      <c r="K77" s="214" t="s">
        <v>371</v>
      </c>
      <c r="L77" s="215"/>
      <c r="M77" s="141"/>
      <c r="N77" s="147"/>
      <c r="O77" s="232"/>
    </row>
    <row r="78" ht="41.25" spans="1:15">
      <c r="A78" s="61" t="s">
        <v>12</v>
      </c>
      <c r="B78" s="50" t="s">
        <v>18</v>
      </c>
      <c r="C78" s="148" t="s">
        <v>372</v>
      </c>
      <c r="D78" s="151"/>
      <c r="E78" s="151"/>
      <c r="F78" s="190"/>
      <c r="G78" s="148" t="s">
        <v>373</v>
      </c>
      <c r="H78" s="151"/>
      <c r="I78" s="190"/>
      <c r="J78" s="147" t="s">
        <v>374</v>
      </c>
      <c r="K78" s="147"/>
      <c r="L78" s="147"/>
      <c r="M78" s="148" t="s">
        <v>375</v>
      </c>
      <c r="N78" s="151"/>
      <c r="O78" s="236"/>
    </row>
    <row r="79" ht="14.25" spans="1:15">
      <c r="A79" s="61"/>
      <c r="B79" s="50" t="s">
        <v>4</v>
      </c>
      <c r="C79" s="141"/>
      <c r="D79" s="147"/>
      <c r="E79" s="147"/>
      <c r="F79" s="185"/>
      <c r="G79" s="141"/>
      <c r="H79" s="147"/>
      <c r="I79" s="185"/>
      <c r="J79" s="147"/>
      <c r="K79" s="147"/>
      <c r="L79" s="147"/>
      <c r="M79" s="141"/>
      <c r="N79" s="147"/>
      <c r="O79" s="232"/>
    </row>
    <row r="80" ht="14.25" spans="1:15">
      <c r="A80" s="61"/>
      <c r="B80" s="64" t="s">
        <v>5</v>
      </c>
      <c r="C80" s="152"/>
      <c r="D80" s="153"/>
      <c r="E80" s="153"/>
      <c r="F80" s="191"/>
      <c r="G80" s="152"/>
      <c r="H80" s="153"/>
      <c r="I80" s="191"/>
      <c r="J80" s="153"/>
      <c r="K80" s="153"/>
      <c r="L80" s="153"/>
      <c r="M80" s="152"/>
      <c r="N80" s="153"/>
      <c r="O80" s="237"/>
    </row>
    <row r="81" spans="1:1">
      <c r="A81" s="136"/>
    </row>
    <row r="82" ht="61" customHeight="1" spans="1:988">
      <c r="A82" s="154">
        <v>43971</v>
      </c>
      <c r="B82" s="40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36"/>
      <c r="Q82" s="136"/>
      <c r="R82" s="255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  <c r="CT82" s="136"/>
      <c r="CU82" s="136"/>
      <c r="CV82" s="136"/>
      <c r="CW82" s="136"/>
      <c r="CX82" s="136"/>
      <c r="CY82" s="136"/>
      <c r="CZ82" s="136"/>
      <c r="DA82" s="136"/>
      <c r="DB82" s="136"/>
      <c r="DC82" s="136"/>
      <c r="DD82" s="136"/>
      <c r="DE82" s="136"/>
      <c r="DF82" s="136"/>
      <c r="DG82" s="136"/>
      <c r="DH82" s="136"/>
      <c r="DI82" s="136"/>
      <c r="DJ82" s="136"/>
      <c r="DK82" s="136"/>
      <c r="DL82" s="136"/>
      <c r="DM82" s="136"/>
      <c r="DN82" s="136"/>
      <c r="DO82" s="136"/>
      <c r="DP82" s="136"/>
      <c r="DQ82" s="136"/>
      <c r="DR82" s="136"/>
      <c r="DS82" s="136"/>
      <c r="DT82" s="136"/>
      <c r="DU82" s="136"/>
      <c r="DV82" s="136"/>
      <c r="DW82" s="136"/>
      <c r="DX82" s="136"/>
      <c r="DY82" s="136"/>
      <c r="DZ82" s="136"/>
      <c r="EA82" s="136"/>
      <c r="EB82" s="136"/>
      <c r="EC82" s="136"/>
      <c r="ED82" s="136"/>
      <c r="EE82" s="136"/>
      <c r="EF82" s="136"/>
      <c r="EG82" s="136"/>
      <c r="EH82" s="136"/>
      <c r="EI82" s="136"/>
      <c r="EJ82" s="136"/>
      <c r="EK82" s="136"/>
      <c r="EL82" s="136"/>
      <c r="EM82" s="136"/>
      <c r="EN82" s="136"/>
      <c r="EO82" s="136"/>
      <c r="EP82" s="136"/>
      <c r="EQ82" s="136"/>
      <c r="ER82" s="136"/>
      <c r="ES82" s="136"/>
      <c r="ET82" s="136"/>
      <c r="EU82" s="136"/>
      <c r="EV82" s="136"/>
      <c r="EW82" s="136"/>
      <c r="EX82" s="136"/>
      <c r="EY82" s="136"/>
      <c r="EZ82" s="136"/>
      <c r="FA82" s="136"/>
      <c r="FB82" s="136"/>
      <c r="FC82" s="136"/>
      <c r="FD82" s="136"/>
      <c r="FE82" s="136"/>
      <c r="FF82" s="136"/>
      <c r="FG82" s="136"/>
      <c r="FH82" s="136"/>
      <c r="FI82" s="136"/>
      <c r="FJ82" s="136"/>
      <c r="FK82" s="136"/>
      <c r="FL82" s="136"/>
      <c r="FM82" s="136"/>
      <c r="FN82" s="136"/>
      <c r="FO82" s="136"/>
      <c r="FP82" s="136"/>
      <c r="FQ82" s="136"/>
      <c r="FR82" s="136"/>
      <c r="FS82" s="136"/>
      <c r="FT82" s="136"/>
      <c r="FU82" s="136"/>
      <c r="FV82" s="136"/>
      <c r="FW82" s="136"/>
      <c r="FX82" s="136"/>
      <c r="FY82" s="136"/>
      <c r="FZ82" s="136"/>
      <c r="GA82" s="136"/>
      <c r="GB82" s="136"/>
      <c r="GC82" s="136"/>
      <c r="GD82" s="136"/>
      <c r="GE82" s="136"/>
      <c r="GF82" s="136"/>
      <c r="GG82" s="136"/>
      <c r="GH82" s="136"/>
      <c r="GI82" s="136"/>
      <c r="GJ82" s="136"/>
      <c r="GK82" s="136"/>
      <c r="GL82" s="136"/>
      <c r="GM82" s="136"/>
      <c r="GN82" s="136"/>
      <c r="GO82" s="136"/>
      <c r="GP82" s="136"/>
      <c r="GQ82" s="136"/>
      <c r="GR82" s="136"/>
      <c r="GS82" s="136"/>
      <c r="GT82" s="136"/>
      <c r="GU82" s="136"/>
      <c r="GV82" s="136"/>
      <c r="GW82" s="136"/>
      <c r="GX82" s="136"/>
      <c r="GY82" s="136"/>
      <c r="GZ82" s="136"/>
      <c r="HA82" s="136"/>
      <c r="HB82" s="136"/>
      <c r="HC82" s="136"/>
      <c r="HD82" s="136"/>
      <c r="HE82" s="136"/>
      <c r="HF82" s="136"/>
      <c r="HG82" s="136"/>
      <c r="HH82" s="136"/>
      <c r="HI82" s="136"/>
      <c r="HJ82" s="136"/>
      <c r="HK82" s="136"/>
      <c r="HL82" s="136"/>
      <c r="HM82" s="136"/>
      <c r="HN82" s="136"/>
      <c r="HO82" s="136"/>
      <c r="HP82" s="136"/>
      <c r="HQ82" s="136"/>
      <c r="HR82" s="136"/>
      <c r="HS82" s="136"/>
      <c r="HT82" s="136"/>
      <c r="HU82" s="136"/>
      <c r="HV82" s="136"/>
      <c r="HW82" s="136"/>
      <c r="HX82" s="136"/>
      <c r="HY82" s="136"/>
      <c r="HZ82" s="136"/>
      <c r="IA82" s="136"/>
      <c r="IB82" s="136"/>
      <c r="IC82" s="136"/>
      <c r="ID82" s="136"/>
      <c r="IE82" s="136"/>
      <c r="IF82" s="136"/>
      <c r="IG82" s="136"/>
      <c r="IH82" s="136"/>
      <c r="II82" s="136"/>
      <c r="IJ82" s="136"/>
      <c r="IK82" s="136"/>
      <c r="IL82" s="136"/>
      <c r="IM82" s="136"/>
      <c r="IN82" s="136"/>
      <c r="IO82" s="136"/>
      <c r="IP82" s="136"/>
      <c r="IQ82" s="136"/>
      <c r="IR82" s="136"/>
      <c r="IS82" s="136"/>
      <c r="IT82" s="136"/>
      <c r="IU82" s="136"/>
      <c r="IV82" s="136"/>
      <c r="IW82" s="136"/>
      <c r="IX82" s="136"/>
      <c r="IY82" s="136"/>
      <c r="IZ82" s="136"/>
      <c r="JA82" s="136"/>
      <c r="JB82" s="136"/>
      <c r="JC82" s="136"/>
      <c r="JD82" s="136"/>
      <c r="JE82" s="136"/>
      <c r="JF82" s="136"/>
      <c r="JG82" s="136"/>
      <c r="JH82" s="136"/>
      <c r="JI82" s="136"/>
      <c r="JJ82" s="136"/>
      <c r="JK82" s="136"/>
      <c r="JL82" s="136"/>
      <c r="JM82" s="136"/>
      <c r="JN82" s="136"/>
      <c r="JO82" s="136"/>
      <c r="JP82" s="136"/>
      <c r="JQ82" s="136"/>
      <c r="JR82" s="136"/>
      <c r="JS82" s="136"/>
      <c r="JT82" s="136"/>
      <c r="JU82" s="136"/>
      <c r="JV82" s="136"/>
      <c r="JW82" s="136"/>
      <c r="JX82" s="136"/>
      <c r="JY82" s="136"/>
      <c r="JZ82" s="136"/>
      <c r="KA82" s="136"/>
      <c r="KB82" s="136"/>
      <c r="KC82" s="136"/>
      <c r="KD82" s="136"/>
      <c r="KE82" s="136"/>
      <c r="KF82" s="136"/>
      <c r="KG82" s="136"/>
      <c r="KH82" s="136"/>
      <c r="KI82" s="136"/>
      <c r="KJ82" s="136"/>
      <c r="KK82" s="136"/>
      <c r="KL82" s="136"/>
      <c r="KM82" s="136"/>
      <c r="KN82" s="136"/>
      <c r="KO82" s="136"/>
      <c r="KP82" s="136"/>
      <c r="KQ82" s="136"/>
      <c r="KR82" s="136"/>
      <c r="KS82" s="136"/>
      <c r="KT82" s="136"/>
      <c r="KU82" s="136"/>
      <c r="KV82" s="136"/>
      <c r="KW82" s="136"/>
      <c r="KX82" s="136"/>
      <c r="KY82" s="136"/>
      <c r="KZ82" s="136"/>
      <c r="LA82" s="136"/>
      <c r="LB82" s="136"/>
      <c r="LC82" s="136"/>
      <c r="LD82" s="136"/>
      <c r="LE82" s="136"/>
      <c r="LF82" s="136"/>
      <c r="LG82" s="136"/>
      <c r="LH82" s="136"/>
      <c r="LI82" s="136"/>
      <c r="LJ82" s="136"/>
      <c r="LK82" s="136"/>
      <c r="LL82" s="136"/>
      <c r="LM82" s="136"/>
      <c r="LN82" s="136"/>
      <c r="LO82" s="136"/>
      <c r="LP82" s="136"/>
      <c r="LQ82" s="136"/>
      <c r="LR82" s="136"/>
      <c r="LS82" s="136"/>
      <c r="LT82" s="136"/>
      <c r="LU82" s="136"/>
      <c r="LV82" s="136"/>
      <c r="LW82" s="136"/>
      <c r="LX82" s="136"/>
      <c r="LY82" s="136"/>
      <c r="LZ82" s="136"/>
      <c r="MA82" s="136"/>
      <c r="MB82" s="136"/>
      <c r="MC82" s="136"/>
      <c r="MD82" s="136"/>
      <c r="ME82" s="136"/>
      <c r="MF82" s="136"/>
      <c r="MG82" s="136"/>
      <c r="MH82" s="136"/>
      <c r="MI82" s="136"/>
      <c r="MJ82" s="136"/>
      <c r="MK82" s="136"/>
      <c r="ML82" s="136"/>
      <c r="MM82" s="136"/>
      <c r="MN82" s="136"/>
      <c r="MO82" s="136"/>
      <c r="MP82" s="136"/>
      <c r="MQ82" s="136"/>
      <c r="MR82" s="136"/>
      <c r="MS82" s="136"/>
      <c r="MT82" s="136"/>
      <c r="MU82" s="136"/>
      <c r="MV82" s="136"/>
      <c r="MW82" s="136"/>
      <c r="MX82" s="136"/>
      <c r="MY82" s="136"/>
      <c r="MZ82" s="136"/>
      <c r="NA82" s="136"/>
      <c r="NB82" s="136"/>
      <c r="NC82" s="136"/>
      <c r="ND82" s="136"/>
      <c r="NE82" s="136"/>
      <c r="NF82" s="136"/>
      <c r="NG82" s="136"/>
      <c r="NH82" s="136"/>
      <c r="NI82" s="136"/>
      <c r="NJ82" s="136"/>
      <c r="NK82" s="136"/>
      <c r="NL82" s="136"/>
      <c r="NM82" s="136"/>
      <c r="NN82" s="136"/>
      <c r="NO82" s="136"/>
      <c r="NP82" s="136"/>
      <c r="NQ82" s="136"/>
      <c r="NR82" s="136"/>
      <c r="NS82" s="136"/>
      <c r="NT82" s="136"/>
      <c r="NU82" s="136"/>
      <c r="NV82" s="136"/>
      <c r="NW82" s="136"/>
      <c r="NX82" s="136"/>
      <c r="NY82" s="136"/>
      <c r="NZ82" s="136"/>
      <c r="OA82" s="136"/>
      <c r="OB82" s="136"/>
      <c r="OC82" s="136"/>
      <c r="OD82" s="136"/>
      <c r="OE82" s="136"/>
      <c r="OF82" s="136"/>
      <c r="OG82" s="136"/>
      <c r="OH82" s="136"/>
      <c r="OI82" s="136"/>
      <c r="OJ82" s="136"/>
      <c r="OK82" s="136"/>
      <c r="OL82" s="136"/>
      <c r="OM82" s="136"/>
      <c r="ON82" s="136"/>
      <c r="OO82" s="136"/>
      <c r="OP82" s="136"/>
      <c r="OQ82" s="136"/>
      <c r="OR82" s="136"/>
      <c r="OS82" s="136"/>
      <c r="OT82" s="136"/>
      <c r="OU82" s="136"/>
      <c r="OV82" s="136"/>
      <c r="OW82" s="136"/>
      <c r="OX82" s="136"/>
      <c r="OY82" s="136"/>
      <c r="OZ82" s="136"/>
      <c r="PA82" s="136"/>
      <c r="PB82" s="136"/>
      <c r="PC82" s="136"/>
      <c r="PD82" s="136"/>
      <c r="PE82" s="136"/>
      <c r="PF82" s="136"/>
      <c r="PG82" s="136"/>
      <c r="PH82" s="136"/>
      <c r="PI82" s="136"/>
      <c r="PJ82" s="136"/>
      <c r="PK82" s="136"/>
      <c r="PL82" s="136"/>
      <c r="PM82" s="136"/>
      <c r="PN82" s="136"/>
      <c r="PO82" s="136"/>
      <c r="PP82" s="136"/>
      <c r="PQ82" s="136"/>
      <c r="PR82" s="136"/>
      <c r="PS82" s="136"/>
      <c r="PT82" s="136"/>
      <c r="PU82" s="136"/>
      <c r="PV82" s="136"/>
      <c r="PW82" s="136"/>
      <c r="PX82" s="136"/>
      <c r="PY82" s="136"/>
      <c r="PZ82" s="136"/>
      <c r="QA82" s="136"/>
      <c r="QB82" s="136"/>
      <c r="QC82" s="136"/>
      <c r="QD82" s="136"/>
      <c r="QE82" s="136"/>
      <c r="QF82" s="136"/>
      <c r="QG82" s="136"/>
      <c r="QH82" s="136"/>
      <c r="QI82" s="136"/>
      <c r="QJ82" s="136"/>
      <c r="QK82" s="136"/>
      <c r="QL82" s="136"/>
      <c r="QM82" s="136"/>
      <c r="QN82" s="136"/>
      <c r="QO82" s="136"/>
      <c r="QP82" s="136"/>
      <c r="QQ82" s="136"/>
      <c r="QR82" s="136"/>
      <c r="QS82" s="136"/>
      <c r="QT82" s="136"/>
      <c r="QU82" s="136"/>
      <c r="QV82" s="136"/>
      <c r="QW82" s="136"/>
      <c r="QX82" s="136"/>
      <c r="QY82" s="136"/>
      <c r="QZ82" s="136"/>
      <c r="RA82" s="136"/>
      <c r="RB82" s="136"/>
      <c r="RC82" s="136"/>
      <c r="RD82" s="136"/>
      <c r="RE82" s="136"/>
      <c r="RF82" s="136"/>
      <c r="RG82" s="136"/>
      <c r="RH82" s="136"/>
      <c r="RI82" s="136"/>
      <c r="RJ82" s="136"/>
      <c r="RK82" s="136"/>
      <c r="RL82" s="136"/>
      <c r="RM82" s="136"/>
      <c r="RN82" s="136"/>
      <c r="RO82" s="136"/>
      <c r="RP82" s="136"/>
      <c r="RQ82" s="136"/>
      <c r="RR82" s="136"/>
      <c r="RS82" s="136"/>
      <c r="RT82" s="136"/>
      <c r="RU82" s="136"/>
      <c r="RV82" s="136"/>
      <c r="RW82" s="136"/>
      <c r="RX82" s="136"/>
      <c r="RY82" s="136"/>
      <c r="RZ82" s="136"/>
      <c r="SA82" s="136"/>
      <c r="SB82" s="136"/>
      <c r="SC82" s="136"/>
      <c r="SD82" s="136"/>
      <c r="SE82" s="136"/>
      <c r="SF82" s="136"/>
      <c r="SG82" s="136"/>
      <c r="SH82" s="136"/>
      <c r="SI82" s="136"/>
      <c r="SJ82" s="136"/>
      <c r="SK82" s="136"/>
      <c r="SL82" s="136"/>
      <c r="SM82" s="136"/>
      <c r="SN82" s="136"/>
      <c r="SO82" s="136"/>
      <c r="SP82" s="136"/>
      <c r="SQ82" s="136"/>
      <c r="SR82" s="136"/>
      <c r="SS82" s="136"/>
      <c r="ST82" s="136"/>
      <c r="SU82" s="136"/>
      <c r="SV82" s="136"/>
      <c r="SW82" s="136"/>
      <c r="SX82" s="136"/>
      <c r="SY82" s="136"/>
      <c r="SZ82" s="136"/>
      <c r="TA82" s="136"/>
      <c r="TB82" s="136"/>
      <c r="TC82" s="136"/>
      <c r="TD82" s="136"/>
      <c r="TE82" s="136"/>
      <c r="TF82" s="136"/>
      <c r="TG82" s="136"/>
      <c r="TH82" s="136"/>
      <c r="TI82" s="136"/>
      <c r="TJ82" s="136"/>
      <c r="TK82" s="136"/>
      <c r="TL82" s="136"/>
      <c r="TM82" s="136"/>
      <c r="TN82" s="136"/>
      <c r="TO82" s="136"/>
      <c r="TP82" s="136"/>
      <c r="TQ82" s="136"/>
      <c r="TR82" s="136"/>
      <c r="TS82" s="136"/>
      <c r="TT82" s="136"/>
      <c r="TU82" s="136"/>
      <c r="TV82" s="136"/>
      <c r="TW82" s="136"/>
      <c r="TX82" s="136"/>
      <c r="TY82" s="136"/>
      <c r="TZ82" s="136"/>
      <c r="UA82" s="136"/>
      <c r="UB82" s="136"/>
      <c r="UC82" s="136"/>
      <c r="UD82" s="136"/>
      <c r="UE82" s="136"/>
      <c r="UF82" s="136"/>
      <c r="UG82" s="136"/>
      <c r="UH82" s="136"/>
      <c r="UI82" s="136"/>
      <c r="UJ82" s="136"/>
      <c r="UK82" s="136"/>
      <c r="UL82" s="136"/>
      <c r="UM82" s="136"/>
      <c r="UN82" s="136"/>
      <c r="UO82" s="136"/>
      <c r="UP82" s="136"/>
      <c r="UQ82" s="136"/>
      <c r="UR82" s="136"/>
      <c r="US82" s="136"/>
      <c r="UT82" s="136"/>
      <c r="UU82" s="136"/>
      <c r="UV82" s="136"/>
      <c r="UW82" s="136"/>
      <c r="UX82" s="136"/>
      <c r="UY82" s="136"/>
      <c r="UZ82" s="136"/>
      <c r="VA82" s="136"/>
      <c r="VB82" s="136"/>
      <c r="VC82" s="136"/>
      <c r="VD82" s="136"/>
      <c r="VE82" s="136"/>
      <c r="VF82" s="136"/>
      <c r="VG82" s="136"/>
      <c r="VH82" s="136"/>
      <c r="VI82" s="136"/>
      <c r="VJ82" s="136"/>
      <c r="VK82" s="136"/>
      <c r="VL82" s="136"/>
      <c r="VM82" s="136"/>
      <c r="VN82" s="136"/>
      <c r="VO82" s="136"/>
      <c r="VP82" s="136"/>
      <c r="VQ82" s="136"/>
      <c r="VR82" s="136"/>
      <c r="VS82" s="136"/>
      <c r="VT82" s="136"/>
      <c r="VU82" s="136"/>
      <c r="VV82" s="136"/>
      <c r="VW82" s="136"/>
      <c r="VX82" s="136"/>
      <c r="VY82" s="136"/>
      <c r="VZ82" s="136"/>
      <c r="WA82" s="136"/>
      <c r="WB82" s="136"/>
      <c r="WC82" s="136"/>
      <c r="WD82" s="136"/>
      <c r="WE82" s="136"/>
      <c r="WF82" s="136"/>
      <c r="WG82" s="136"/>
      <c r="WH82" s="136"/>
      <c r="WI82" s="136"/>
      <c r="WJ82" s="136"/>
      <c r="WK82" s="136"/>
      <c r="WL82" s="136"/>
      <c r="WM82" s="136"/>
      <c r="WN82" s="136"/>
      <c r="WO82" s="136"/>
      <c r="WP82" s="136"/>
      <c r="WQ82" s="136"/>
      <c r="WR82" s="136"/>
      <c r="WS82" s="136"/>
      <c r="WT82" s="136"/>
      <c r="WU82" s="136"/>
      <c r="WV82" s="136"/>
      <c r="WW82" s="136"/>
      <c r="WX82" s="136"/>
      <c r="WY82" s="136"/>
      <c r="WZ82" s="136"/>
      <c r="XA82" s="136"/>
      <c r="XB82" s="136"/>
      <c r="XC82" s="136"/>
      <c r="XD82" s="136"/>
      <c r="XE82" s="136"/>
      <c r="XF82" s="136"/>
      <c r="XG82" s="136"/>
      <c r="XH82" s="136"/>
      <c r="XI82" s="136"/>
      <c r="XJ82" s="136"/>
      <c r="XK82" s="136"/>
      <c r="XL82" s="136"/>
      <c r="XM82" s="136"/>
      <c r="XN82" s="136"/>
      <c r="XO82" s="136"/>
      <c r="XP82" s="136"/>
      <c r="XQ82" s="136"/>
      <c r="XR82" s="136"/>
      <c r="XS82" s="136"/>
      <c r="XT82" s="136"/>
      <c r="XU82" s="136"/>
      <c r="XV82" s="136"/>
      <c r="XW82" s="136"/>
      <c r="XX82" s="136"/>
      <c r="XY82" s="136"/>
      <c r="XZ82" s="136"/>
      <c r="YA82" s="136"/>
      <c r="YB82" s="136"/>
      <c r="YC82" s="136"/>
      <c r="YD82" s="136"/>
      <c r="YE82" s="136"/>
      <c r="YF82" s="136"/>
      <c r="YG82" s="136"/>
      <c r="YH82" s="136"/>
      <c r="YI82" s="136"/>
      <c r="YJ82" s="136"/>
      <c r="YK82" s="136"/>
      <c r="YL82" s="136"/>
      <c r="YM82" s="136"/>
      <c r="YN82" s="136"/>
      <c r="YO82" s="136"/>
      <c r="YP82" s="136"/>
      <c r="YQ82" s="136"/>
      <c r="YR82" s="136"/>
      <c r="YS82" s="136"/>
      <c r="YT82" s="136"/>
      <c r="YU82" s="136"/>
      <c r="YV82" s="136"/>
      <c r="YW82" s="136"/>
      <c r="YX82" s="136"/>
      <c r="YY82" s="136"/>
      <c r="YZ82" s="136"/>
      <c r="ZA82" s="136"/>
      <c r="ZB82" s="136"/>
      <c r="ZC82" s="136"/>
      <c r="ZD82" s="136"/>
      <c r="ZE82" s="136"/>
      <c r="ZF82" s="136"/>
      <c r="ZG82" s="136"/>
      <c r="ZH82" s="136"/>
      <c r="ZI82" s="136"/>
      <c r="ZJ82" s="136"/>
      <c r="ZK82" s="136"/>
      <c r="ZL82" s="136"/>
      <c r="ZM82" s="136"/>
      <c r="ZN82" s="136"/>
      <c r="ZO82" s="136"/>
      <c r="ZP82" s="136"/>
      <c r="ZQ82" s="136"/>
      <c r="ZR82" s="136"/>
      <c r="ZS82" s="136"/>
      <c r="ZT82" s="136"/>
      <c r="ZU82" s="136"/>
      <c r="ZV82" s="136"/>
      <c r="ZW82" s="136"/>
      <c r="ZX82" s="136"/>
      <c r="ZY82" s="136"/>
      <c r="ZZ82" s="136"/>
      <c r="AAA82" s="136"/>
      <c r="AAB82" s="136"/>
      <c r="AAC82" s="136"/>
      <c r="AAD82" s="136"/>
      <c r="AAE82" s="136"/>
      <c r="AAF82" s="136"/>
      <c r="AAG82" s="136"/>
      <c r="AAH82" s="136"/>
      <c r="AAI82" s="136"/>
      <c r="AAJ82" s="136"/>
      <c r="AAK82" s="136"/>
      <c r="AAL82" s="136"/>
      <c r="AAM82" s="136"/>
      <c r="AAN82" s="136"/>
      <c r="AAO82" s="136"/>
      <c r="AAP82" s="136"/>
      <c r="AAQ82" s="136"/>
      <c r="AAR82" s="136"/>
      <c r="AAS82" s="136"/>
      <c r="AAT82" s="136"/>
      <c r="AAU82" s="136"/>
      <c r="AAV82" s="136"/>
      <c r="AAW82" s="136"/>
      <c r="AAX82" s="136"/>
      <c r="AAY82" s="136"/>
      <c r="AAZ82" s="136"/>
      <c r="ABA82" s="136"/>
      <c r="ABB82" s="136"/>
      <c r="ABC82" s="136"/>
      <c r="ABD82" s="136"/>
      <c r="ABE82" s="136"/>
      <c r="ABF82" s="136"/>
      <c r="ABG82" s="136"/>
      <c r="ABH82" s="136"/>
      <c r="ABI82" s="136"/>
      <c r="ABJ82" s="136"/>
      <c r="ABK82" s="136"/>
      <c r="ABL82" s="136"/>
      <c r="ABM82" s="136"/>
      <c r="ABN82" s="136"/>
      <c r="ABO82" s="136"/>
      <c r="ABP82" s="136"/>
      <c r="ABQ82" s="136"/>
      <c r="ABR82" s="136"/>
      <c r="ABS82" s="136"/>
      <c r="ABT82" s="136"/>
      <c r="ABU82" s="136"/>
      <c r="ABV82" s="136"/>
      <c r="ABW82" s="136"/>
      <c r="ABX82" s="136"/>
      <c r="ABY82" s="136"/>
      <c r="ABZ82" s="136"/>
      <c r="ACA82" s="136"/>
      <c r="ACB82" s="136"/>
      <c r="ACC82" s="136"/>
      <c r="ACD82" s="136"/>
      <c r="ACE82" s="136"/>
      <c r="ACF82" s="136"/>
      <c r="ACG82" s="136"/>
      <c r="ACH82" s="136"/>
      <c r="ACI82" s="136"/>
      <c r="ACJ82" s="136"/>
      <c r="ACK82" s="136"/>
      <c r="ACL82" s="136"/>
      <c r="ACM82" s="136"/>
      <c r="ACN82" s="136"/>
      <c r="ACO82" s="136"/>
      <c r="ACP82" s="136"/>
      <c r="ACQ82" s="136"/>
      <c r="ACR82" s="136"/>
      <c r="ACS82" s="136"/>
      <c r="ACT82" s="136"/>
      <c r="ACU82" s="136"/>
      <c r="ACV82" s="136"/>
      <c r="ACW82" s="136"/>
      <c r="ACX82" s="136"/>
      <c r="ACY82" s="136"/>
      <c r="ACZ82" s="136"/>
      <c r="ADA82" s="136"/>
      <c r="ADB82" s="136"/>
      <c r="ADC82" s="136"/>
      <c r="ADD82" s="136"/>
      <c r="ADE82" s="136"/>
      <c r="ADF82" s="136"/>
      <c r="ADG82" s="136"/>
      <c r="ADH82" s="136"/>
      <c r="ADI82" s="136"/>
      <c r="ADJ82" s="136"/>
      <c r="ADK82" s="136"/>
      <c r="ADL82" s="136"/>
      <c r="ADM82" s="136"/>
      <c r="ADN82" s="136"/>
      <c r="ADO82" s="136"/>
      <c r="ADP82" s="136"/>
      <c r="ADQ82" s="136"/>
      <c r="ADR82" s="136"/>
      <c r="ADS82" s="136"/>
      <c r="ADT82" s="136"/>
      <c r="ADU82" s="136"/>
      <c r="ADV82" s="136"/>
      <c r="ADW82" s="136"/>
      <c r="ADX82" s="136"/>
      <c r="ADY82" s="136"/>
      <c r="ADZ82" s="136"/>
      <c r="AEA82" s="136"/>
      <c r="AEB82" s="136"/>
      <c r="AEC82" s="136"/>
      <c r="AED82" s="136"/>
      <c r="AEE82" s="136"/>
      <c r="AEF82" s="136"/>
      <c r="AEG82" s="136"/>
      <c r="AEH82" s="136"/>
      <c r="AEI82" s="136"/>
      <c r="AEJ82" s="136"/>
      <c r="AEK82" s="136"/>
      <c r="AEL82" s="136"/>
      <c r="AEM82" s="136"/>
      <c r="AEN82" s="136"/>
      <c r="AEO82" s="136"/>
      <c r="AEP82" s="136"/>
      <c r="AEQ82" s="136"/>
      <c r="AER82" s="136"/>
      <c r="AES82" s="136"/>
      <c r="AET82" s="136"/>
      <c r="AEU82" s="136"/>
      <c r="AEV82" s="136"/>
      <c r="AEW82" s="136"/>
      <c r="AEX82" s="136"/>
      <c r="AEY82" s="136"/>
      <c r="AEZ82" s="136"/>
      <c r="AFA82" s="136"/>
      <c r="AFB82" s="136"/>
      <c r="AFC82" s="136"/>
      <c r="AFD82" s="136"/>
      <c r="AFE82" s="136"/>
      <c r="AFF82" s="136"/>
      <c r="AFG82" s="136"/>
      <c r="AFH82" s="136"/>
      <c r="AFI82" s="136"/>
      <c r="AFJ82" s="136"/>
      <c r="AFK82" s="136"/>
      <c r="AFL82" s="136"/>
      <c r="AFM82" s="136"/>
      <c r="AFN82" s="136"/>
      <c r="AFO82" s="136"/>
      <c r="AFP82" s="136"/>
      <c r="AFQ82" s="136"/>
      <c r="AFR82" s="136"/>
      <c r="AFS82" s="136"/>
      <c r="AFT82" s="136"/>
      <c r="AFU82" s="136"/>
      <c r="AFV82" s="136"/>
      <c r="AFW82" s="136"/>
      <c r="AFX82" s="136"/>
      <c r="AFY82" s="136"/>
      <c r="AFZ82" s="136"/>
      <c r="AGA82" s="136"/>
      <c r="AGB82" s="136"/>
      <c r="AGC82" s="136"/>
      <c r="AGD82" s="136"/>
      <c r="AGE82" s="136"/>
      <c r="AGF82" s="136"/>
      <c r="AGG82" s="136"/>
      <c r="AGH82" s="136"/>
      <c r="AGI82" s="136"/>
      <c r="AGJ82" s="136"/>
      <c r="AGK82" s="136"/>
      <c r="AGL82" s="136"/>
      <c r="AGM82" s="136"/>
      <c r="AGN82" s="136"/>
      <c r="AGO82" s="136"/>
      <c r="AGP82" s="136"/>
      <c r="AGQ82" s="136"/>
      <c r="AGR82" s="136"/>
      <c r="AGS82" s="136"/>
      <c r="AGT82" s="136"/>
      <c r="AGU82" s="136"/>
      <c r="AGV82" s="136"/>
      <c r="AGW82" s="136"/>
      <c r="AGX82" s="136"/>
      <c r="AGY82" s="136"/>
      <c r="AGZ82" s="136"/>
      <c r="AHA82" s="136"/>
      <c r="AHB82" s="136"/>
      <c r="AHC82" s="136"/>
      <c r="AHD82" s="136"/>
      <c r="AHE82" s="136"/>
      <c r="AHF82" s="136"/>
      <c r="AHG82" s="136"/>
      <c r="AHH82" s="136"/>
      <c r="AHI82" s="136"/>
      <c r="AHJ82" s="136"/>
      <c r="AHK82" s="136"/>
      <c r="AHL82" s="136"/>
      <c r="AHM82" s="136"/>
      <c r="AHN82" s="136"/>
      <c r="AHO82" s="136"/>
      <c r="AHP82" s="136"/>
      <c r="AHQ82" s="136"/>
      <c r="AHR82" s="136"/>
      <c r="AHS82" s="136"/>
      <c r="AHT82" s="136"/>
      <c r="AHU82" s="136"/>
      <c r="AHV82" s="136"/>
      <c r="AHW82" s="136"/>
      <c r="AHX82" s="136"/>
      <c r="AHY82" s="136"/>
      <c r="AHZ82" s="136"/>
      <c r="AIA82" s="136"/>
      <c r="AIB82" s="136"/>
      <c r="AIC82" s="136"/>
      <c r="AID82" s="136"/>
      <c r="AIE82" s="136"/>
      <c r="AIF82" s="136"/>
      <c r="AIG82" s="136"/>
      <c r="AIH82" s="136"/>
      <c r="AII82" s="136"/>
      <c r="AIJ82" s="136"/>
      <c r="AIK82" s="136"/>
      <c r="AIL82" s="136"/>
      <c r="AIM82" s="136"/>
      <c r="AIN82" s="136"/>
      <c r="AIO82" s="136"/>
      <c r="AIP82" s="136"/>
      <c r="AIQ82" s="136"/>
      <c r="AIR82" s="136"/>
      <c r="AIS82" s="136"/>
      <c r="AIT82" s="136"/>
      <c r="AIU82" s="136"/>
      <c r="AIV82" s="136"/>
      <c r="AIW82" s="136"/>
      <c r="AIX82" s="136"/>
      <c r="AIY82" s="136"/>
      <c r="AIZ82" s="136"/>
      <c r="AJA82" s="136"/>
      <c r="AJB82" s="136"/>
      <c r="AJC82" s="136"/>
      <c r="AJD82" s="136"/>
      <c r="AJE82" s="136"/>
      <c r="AJF82" s="136"/>
      <c r="AJG82" s="136"/>
      <c r="AJH82" s="136"/>
      <c r="AJI82" s="136"/>
      <c r="AJJ82" s="136"/>
      <c r="AJK82" s="136"/>
      <c r="AJL82" s="136"/>
      <c r="AJM82" s="136"/>
      <c r="AJN82" s="136"/>
      <c r="AJO82" s="136"/>
      <c r="AJP82" s="136"/>
      <c r="AJQ82" s="136"/>
      <c r="AJR82" s="136"/>
      <c r="AJS82" s="136"/>
      <c r="AJT82" s="136"/>
      <c r="AJU82" s="136"/>
      <c r="AJV82" s="136"/>
      <c r="AJW82" s="136"/>
      <c r="AJX82" s="136"/>
      <c r="AJY82" s="136"/>
      <c r="AJZ82" s="136"/>
      <c r="AKA82" s="136"/>
      <c r="AKB82" s="136"/>
      <c r="AKC82" s="136"/>
      <c r="AKD82" s="136"/>
      <c r="AKE82" s="136"/>
      <c r="AKF82" s="136"/>
      <c r="AKG82" s="136"/>
      <c r="AKH82" s="136"/>
      <c r="AKI82" s="136"/>
      <c r="AKJ82" s="136"/>
      <c r="AKK82" s="136"/>
      <c r="AKL82" s="136"/>
      <c r="AKM82" s="136"/>
      <c r="AKN82" s="136"/>
      <c r="AKO82" s="136"/>
      <c r="AKP82" s="136"/>
      <c r="AKQ82" s="136"/>
      <c r="AKR82" s="136"/>
      <c r="AKS82" s="136"/>
      <c r="AKT82" s="136"/>
      <c r="AKU82" s="136"/>
      <c r="AKV82" s="136"/>
      <c r="AKW82" s="136"/>
      <c r="AKX82" s="136"/>
      <c r="AKY82" s="136"/>
      <c r="AKZ82" s="136"/>
    </row>
    <row r="83" hidden="1" spans="1:987">
      <c r="A83" s="42"/>
      <c r="B83" s="43"/>
      <c r="C83" s="44" t="s">
        <v>25</v>
      </c>
      <c r="D83" s="44"/>
      <c r="E83" s="44"/>
      <c r="F83" s="44"/>
      <c r="G83" s="44" t="s">
        <v>10</v>
      </c>
      <c r="H83" s="44"/>
      <c r="I83" s="44"/>
      <c r="J83" s="44" t="s">
        <v>11</v>
      </c>
      <c r="K83" s="44"/>
      <c r="L83" s="44"/>
      <c r="M83" s="116" t="s">
        <v>12</v>
      </c>
      <c r="N83" s="116"/>
      <c r="O83" s="11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  <c r="CT83" s="136"/>
      <c r="CU83" s="136"/>
      <c r="CV83" s="136"/>
      <c r="CW83" s="136"/>
      <c r="CX83" s="136"/>
      <c r="CY83" s="136"/>
      <c r="CZ83" s="136"/>
      <c r="DA83" s="136"/>
      <c r="DB83" s="136"/>
      <c r="DC83" s="136"/>
      <c r="DD83" s="136"/>
      <c r="DE83" s="136"/>
      <c r="DF83" s="136"/>
      <c r="DG83" s="136"/>
      <c r="DH83" s="136"/>
      <c r="DI83" s="136"/>
      <c r="DJ83" s="136"/>
      <c r="DK83" s="136"/>
      <c r="DL83" s="136"/>
      <c r="DM83" s="136"/>
      <c r="DN83" s="136"/>
      <c r="DO83" s="136"/>
      <c r="DP83" s="136"/>
      <c r="DQ83" s="136"/>
      <c r="DR83" s="136"/>
      <c r="DS83" s="136"/>
      <c r="DT83" s="136"/>
      <c r="DU83" s="136"/>
      <c r="DV83" s="136"/>
      <c r="DW83" s="136"/>
      <c r="DX83" s="136"/>
      <c r="DY83" s="136"/>
      <c r="DZ83" s="136"/>
      <c r="EA83" s="136"/>
      <c r="EB83" s="136"/>
      <c r="EC83" s="136"/>
      <c r="ED83" s="136"/>
      <c r="EE83" s="136"/>
      <c r="EF83" s="136"/>
      <c r="EG83" s="136"/>
      <c r="EH83" s="136"/>
      <c r="EI83" s="136"/>
      <c r="EJ83" s="136"/>
      <c r="EK83" s="136"/>
      <c r="EL83" s="136"/>
      <c r="EM83" s="136"/>
      <c r="EN83" s="136"/>
      <c r="EO83" s="136"/>
      <c r="EP83" s="136"/>
      <c r="EQ83" s="136"/>
      <c r="ER83" s="136"/>
      <c r="ES83" s="136"/>
      <c r="ET83" s="136"/>
      <c r="EU83" s="136"/>
      <c r="EV83" s="136"/>
      <c r="EW83" s="136"/>
      <c r="EX83" s="136"/>
      <c r="EY83" s="136"/>
      <c r="EZ83" s="136"/>
      <c r="FA83" s="136"/>
      <c r="FB83" s="136"/>
      <c r="FC83" s="136"/>
      <c r="FD83" s="136"/>
      <c r="FE83" s="136"/>
      <c r="FF83" s="136"/>
      <c r="FG83" s="136"/>
      <c r="FH83" s="136"/>
      <c r="FI83" s="136"/>
      <c r="FJ83" s="136"/>
      <c r="FK83" s="136"/>
      <c r="FL83" s="136"/>
      <c r="FM83" s="136"/>
      <c r="FN83" s="136"/>
      <c r="FO83" s="136"/>
      <c r="FP83" s="136"/>
      <c r="FQ83" s="136"/>
      <c r="FR83" s="136"/>
      <c r="FS83" s="136"/>
      <c r="FT83" s="136"/>
      <c r="FU83" s="136"/>
      <c r="FV83" s="136"/>
      <c r="FW83" s="136"/>
      <c r="FX83" s="136"/>
      <c r="FY83" s="136"/>
      <c r="FZ83" s="136"/>
      <c r="GA83" s="136"/>
      <c r="GB83" s="136"/>
      <c r="GC83" s="136"/>
      <c r="GD83" s="136"/>
      <c r="GE83" s="136"/>
      <c r="GF83" s="136"/>
      <c r="GG83" s="136"/>
      <c r="GH83" s="136"/>
      <c r="GI83" s="136"/>
      <c r="GJ83" s="136"/>
      <c r="GK83" s="136"/>
      <c r="GL83" s="136"/>
      <c r="GM83" s="136"/>
      <c r="GN83" s="136"/>
      <c r="GO83" s="136"/>
      <c r="GP83" s="136"/>
      <c r="GQ83" s="136"/>
      <c r="GR83" s="136"/>
      <c r="GS83" s="136"/>
      <c r="GT83" s="136"/>
      <c r="GU83" s="136"/>
      <c r="GV83" s="136"/>
      <c r="GW83" s="136"/>
      <c r="GX83" s="136"/>
      <c r="GY83" s="136"/>
      <c r="GZ83" s="136"/>
      <c r="HA83" s="136"/>
      <c r="HB83" s="136"/>
      <c r="HC83" s="136"/>
      <c r="HD83" s="136"/>
      <c r="HE83" s="136"/>
      <c r="HF83" s="136"/>
      <c r="HG83" s="136"/>
      <c r="HH83" s="136"/>
      <c r="HI83" s="136"/>
      <c r="HJ83" s="136"/>
      <c r="HK83" s="136"/>
      <c r="HL83" s="136"/>
      <c r="HM83" s="136"/>
      <c r="HN83" s="136"/>
      <c r="HO83" s="136"/>
      <c r="HP83" s="136"/>
      <c r="HQ83" s="136"/>
      <c r="HR83" s="136"/>
      <c r="HS83" s="136"/>
      <c r="HT83" s="136"/>
      <c r="HU83" s="136"/>
      <c r="HV83" s="136"/>
      <c r="HW83" s="136"/>
      <c r="HX83" s="136"/>
      <c r="HY83" s="136"/>
      <c r="HZ83" s="136"/>
      <c r="IA83" s="136"/>
      <c r="IB83" s="136"/>
      <c r="IC83" s="136"/>
      <c r="ID83" s="136"/>
      <c r="IE83" s="136"/>
      <c r="IF83" s="136"/>
      <c r="IG83" s="136"/>
      <c r="IH83" s="136"/>
      <c r="II83" s="136"/>
      <c r="IJ83" s="136"/>
      <c r="IK83" s="136"/>
      <c r="IL83" s="136"/>
      <c r="IM83" s="136"/>
      <c r="IN83" s="136"/>
      <c r="IO83" s="136"/>
      <c r="IP83" s="136"/>
      <c r="IQ83" s="136"/>
      <c r="IR83" s="136"/>
      <c r="IS83" s="136"/>
      <c r="IT83" s="136"/>
      <c r="IU83" s="136"/>
      <c r="IV83" s="136"/>
      <c r="IW83" s="136"/>
      <c r="IX83" s="136"/>
      <c r="IY83" s="136"/>
      <c r="IZ83" s="136"/>
      <c r="JA83" s="136"/>
      <c r="JB83" s="136"/>
      <c r="JC83" s="136"/>
      <c r="JD83" s="136"/>
      <c r="JE83" s="136"/>
      <c r="JF83" s="136"/>
      <c r="JG83" s="136"/>
      <c r="JH83" s="136"/>
      <c r="JI83" s="136"/>
      <c r="JJ83" s="136"/>
      <c r="JK83" s="136"/>
      <c r="JL83" s="136"/>
      <c r="JM83" s="136"/>
      <c r="JN83" s="136"/>
      <c r="JO83" s="136"/>
      <c r="JP83" s="136"/>
      <c r="JQ83" s="136"/>
      <c r="JR83" s="136"/>
      <c r="JS83" s="136"/>
      <c r="JT83" s="136"/>
      <c r="JU83" s="136"/>
      <c r="JV83" s="136"/>
      <c r="JW83" s="136"/>
      <c r="JX83" s="136"/>
      <c r="JY83" s="136"/>
      <c r="JZ83" s="136"/>
      <c r="KA83" s="136"/>
      <c r="KB83" s="136"/>
      <c r="KC83" s="136"/>
      <c r="KD83" s="136"/>
      <c r="KE83" s="136"/>
      <c r="KF83" s="136"/>
      <c r="KG83" s="136"/>
      <c r="KH83" s="136"/>
      <c r="KI83" s="136"/>
      <c r="KJ83" s="136"/>
      <c r="KK83" s="136"/>
      <c r="KL83" s="136"/>
      <c r="KM83" s="136"/>
      <c r="KN83" s="136"/>
      <c r="KO83" s="136"/>
      <c r="KP83" s="136"/>
      <c r="KQ83" s="136"/>
      <c r="KR83" s="136"/>
      <c r="KS83" s="136"/>
      <c r="KT83" s="136"/>
      <c r="KU83" s="136"/>
      <c r="KV83" s="136"/>
      <c r="KW83" s="136"/>
      <c r="KX83" s="136"/>
      <c r="KY83" s="136"/>
      <c r="KZ83" s="136"/>
      <c r="LA83" s="136"/>
      <c r="LB83" s="136"/>
      <c r="LC83" s="136"/>
      <c r="LD83" s="136"/>
      <c r="LE83" s="136"/>
      <c r="LF83" s="136"/>
      <c r="LG83" s="136"/>
      <c r="LH83" s="136"/>
      <c r="LI83" s="136"/>
      <c r="LJ83" s="136"/>
      <c r="LK83" s="136"/>
      <c r="LL83" s="136"/>
      <c r="LM83" s="136"/>
      <c r="LN83" s="136"/>
      <c r="LO83" s="136"/>
      <c r="LP83" s="136"/>
      <c r="LQ83" s="136"/>
      <c r="LR83" s="136"/>
      <c r="LS83" s="136"/>
      <c r="LT83" s="136"/>
      <c r="LU83" s="136"/>
      <c r="LV83" s="136"/>
      <c r="LW83" s="136"/>
      <c r="LX83" s="136"/>
      <c r="LY83" s="136"/>
      <c r="LZ83" s="136"/>
      <c r="MA83" s="136"/>
      <c r="MB83" s="136"/>
      <c r="MC83" s="136"/>
      <c r="MD83" s="136"/>
      <c r="ME83" s="136"/>
      <c r="MF83" s="136"/>
      <c r="MG83" s="136"/>
      <c r="MH83" s="136"/>
      <c r="MI83" s="136"/>
      <c r="MJ83" s="136"/>
      <c r="MK83" s="136"/>
      <c r="ML83" s="136"/>
      <c r="MM83" s="136"/>
      <c r="MN83" s="136"/>
      <c r="MO83" s="136"/>
      <c r="MP83" s="136"/>
      <c r="MQ83" s="136"/>
      <c r="MR83" s="136"/>
      <c r="MS83" s="136"/>
      <c r="MT83" s="136"/>
      <c r="MU83" s="136"/>
      <c r="MV83" s="136"/>
      <c r="MW83" s="136"/>
      <c r="MX83" s="136"/>
      <c r="MY83" s="136"/>
      <c r="MZ83" s="136"/>
      <c r="NA83" s="136"/>
      <c r="NB83" s="136"/>
      <c r="NC83" s="136"/>
      <c r="ND83" s="136"/>
      <c r="NE83" s="136"/>
      <c r="NF83" s="136"/>
      <c r="NG83" s="136"/>
      <c r="NH83" s="136"/>
      <c r="NI83" s="136"/>
      <c r="NJ83" s="136"/>
      <c r="NK83" s="136"/>
      <c r="NL83" s="136"/>
      <c r="NM83" s="136"/>
      <c r="NN83" s="136"/>
      <c r="NO83" s="136"/>
      <c r="NP83" s="136"/>
      <c r="NQ83" s="136"/>
      <c r="NR83" s="136"/>
      <c r="NS83" s="136"/>
      <c r="NT83" s="136"/>
      <c r="NU83" s="136"/>
      <c r="NV83" s="136"/>
      <c r="NW83" s="136"/>
      <c r="NX83" s="136"/>
      <c r="NY83" s="136"/>
      <c r="NZ83" s="136"/>
      <c r="OA83" s="136"/>
      <c r="OB83" s="136"/>
      <c r="OC83" s="136"/>
      <c r="OD83" s="136"/>
      <c r="OE83" s="136"/>
      <c r="OF83" s="136"/>
      <c r="OG83" s="136"/>
      <c r="OH83" s="136"/>
      <c r="OI83" s="136"/>
      <c r="OJ83" s="136"/>
      <c r="OK83" s="136"/>
      <c r="OL83" s="136"/>
      <c r="OM83" s="136"/>
      <c r="ON83" s="136"/>
      <c r="OO83" s="136"/>
      <c r="OP83" s="136"/>
      <c r="OQ83" s="136"/>
      <c r="OR83" s="136"/>
      <c r="OS83" s="136"/>
      <c r="OT83" s="136"/>
      <c r="OU83" s="136"/>
      <c r="OV83" s="136"/>
      <c r="OW83" s="136"/>
      <c r="OX83" s="136"/>
      <c r="OY83" s="136"/>
      <c r="OZ83" s="136"/>
      <c r="PA83" s="136"/>
      <c r="PB83" s="136"/>
      <c r="PC83" s="136"/>
      <c r="PD83" s="136"/>
      <c r="PE83" s="136"/>
      <c r="PF83" s="136"/>
      <c r="PG83" s="136"/>
      <c r="PH83" s="136"/>
      <c r="PI83" s="136"/>
      <c r="PJ83" s="136"/>
      <c r="PK83" s="136"/>
      <c r="PL83" s="136"/>
      <c r="PM83" s="136"/>
      <c r="PN83" s="136"/>
      <c r="PO83" s="136"/>
      <c r="PP83" s="136"/>
      <c r="PQ83" s="136"/>
      <c r="PR83" s="136"/>
      <c r="PS83" s="136"/>
      <c r="PT83" s="136"/>
      <c r="PU83" s="136"/>
      <c r="PV83" s="136"/>
      <c r="PW83" s="136"/>
      <c r="PX83" s="136"/>
      <c r="PY83" s="136"/>
      <c r="PZ83" s="136"/>
      <c r="QA83" s="136"/>
      <c r="QB83" s="136"/>
      <c r="QC83" s="136"/>
      <c r="QD83" s="136"/>
      <c r="QE83" s="136"/>
      <c r="QF83" s="136"/>
      <c r="QG83" s="136"/>
      <c r="QH83" s="136"/>
      <c r="QI83" s="136"/>
      <c r="QJ83" s="136"/>
      <c r="QK83" s="136"/>
      <c r="QL83" s="136"/>
      <c r="QM83" s="136"/>
      <c r="QN83" s="136"/>
      <c r="QO83" s="136"/>
      <c r="QP83" s="136"/>
      <c r="QQ83" s="136"/>
      <c r="QR83" s="136"/>
      <c r="QS83" s="136"/>
      <c r="QT83" s="136"/>
      <c r="QU83" s="136"/>
      <c r="QV83" s="136"/>
      <c r="QW83" s="136"/>
      <c r="QX83" s="136"/>
      <c r="QY83" s="136"/>
      <c r="QZ83" s="136"/>
      <c r="RA83" s="136"/>
      <c r="RB83" s="136"/>
      <c r="RC83" s="136"/>
      <c r="RD83" s="136"/>
      <c r="RE83" s="136"/>
      <c r="RF83" s="136"/>
      <c r="RG83" s="136"/>
      <c r="RH83" s="136"/>
      <c r="RI83" s="136"/>
      <c r="RJ83" s="136"/>
      <c r="RK83" s="136"/>
      <c r="RL83" s="136"/>
      <c r="RM83" s="136"/>
      <c r="RN83" s="136"/>
      <c r="RO83" s="136"/>
      <c r="RP83" s="136"/>
      <c r="RQ83" s="136"/>
      <c r="RR83" s="136"/>
      <c r="RS83" s="136"/>
      <c r="RT83" s="136"/>
      <c r="RU83" s="136"/>
      <c r="RV83" s="136"/>
      <c r="RW83" s="136"/>
      <c r="RX83" s="136"/>
      <c r="RY83" s="136"/>
      <c r="RZ83" s="136"/>
      <c r="SA83" s="136"/>
      <c r="SB83" s="136"/>
      <c r="SC83" s="136"/>
      <c r="SD83" s="136"/>
      <c r="SE83" s="136"/>
      <c r="SF83" s="136"/>
      <c r="SG83" s="136"/>
      <c r="SH83" s="136"/>
      <c r="SI83" s="136"/>
      <c r="SJ83" s="136"/>
      <c r="SK83" s="136"/>
      <c r="SL83" s="136"/>
      <c r="SM83" s="136"/>
      <c r="SN83" s="136"/>
      <c r="SO83" s="136"/>
      <c r="SP83" s="136"/>
      <c r="SQ83" s="136"/>
      <c r="SR83" s="136"/>
      <c r="SS83" s="136"/>
      <c r="ST83" s="136"/>
      <c r="SU83" s="136"/>
      <c r="SV83" s="136"/>
      <c r="SW83" s="136"/>
      <c r="SX83" s="136"/>
      <c r="SY83" s="136"/>
      <c r="SZ83" s="136"/>
      <c r="TA83" s="136"/>
      <c r="TB83" s="136"/>
      <c r="TC83" s="136"/>
      <c r="TD83" s="136"/>
      <c r="TE83" s="136"/>
      <c r="TF83" s="136"/>
      <c r="TG83" s="136"/>
      <c r="TH83" s="136"/>
      <c r="TI83" s="136"/>
      <c r="TJ83" s="136"/>
      <c r="TK83" s="136"/>
      <c r="TL83" s="136"/>
      <c r="TM83" s="136"/>
      <c r="TN83" s="136"/>
      <c r="TO83" s="136"/>
      <c r="TP83" s="136"/>
      <c r="TQ83" s="136"/>
      <c r="TR83" s="136"/>
      <c r="TS83" s="136"/>
      <c r="TT83" s="136"/>
      <c r="TU83" s="136"/>
      <c r="TV83" s="136"/>
      <c r="TW83" s="136"/>
      <c r="TX83" s="136"/>
      <c r="TY83" s="136"/>
      <c r="TZ83" s="136"/>
      <c r="UA83" s="136"/>
      <c r="UB83" s="136"/>
      <c r="UC83" s="136"/>
      <c r="UD83" s="136"/>
      <c r="UE83" s="136"/>
      <c r="UF83" s="136"/>
      <c r="UG83" s="136"/>
      <c r="UH83" s="136"/>
      <c r="UI83" s="136"/>
      <c r="UJ83" s="136"/>
      <c r="UK83" s="136"/>
      <c r="UL83" s="136"/>
      <c r="UM83" s="136"/>
      <c r="UN83" s="136"/>
      <c r="UO83" s="136"/>
      <c r="UP83" s="136"/>
      <c r="UQ83" s="136"/>
      <c r="UR83" s="136"/>
      <c r="US83" s="136"/>
      <c r="UT83" s="136"/>
      <c r="UU83" s="136"/>
      <c r="UV83" s="136"/>
      <c r="UW83" s="136"/>
      <c r="UX83" s="136"/>
      <c r="UY83" s="136"/>
      <c r="UZ83" s="136"/>
      <c r="VA83" s="136"/>
      <c r="VB83" s="136"/>
      <c r="VC83" s="136"/>
      <c r="VD83" s="136"/>
      <c r="VE83" s="136"/>
      <c r="VF83" s="136"/>
      <c r="VG83" s="136"/>
      <c r="VH83" s="136"/>
      <c r="VI83" s="136"/>
      <c r="VJ83" s="136"/>
      <c r="VK83" s="136"/>
      <c r="VL83" s="136"/>
      <c r="VM83" s="136"/>
      <c r="VN83" s="136"/>
      <c r="VO83" s="136"/>
      <c r="VP83" s="136"/>
      <c r="VQ83" s="136"/>
      <c r="VR83" s="136"/>
      <c r="VS83" s="136"/>
      <c r="VT83" s="136"/>
      <c r="VU83" s="136"/>
      <c r="VV83" s="136"/>
      <c r="VW83" s="136"/>
      <c r="VX83" s="136"/>
      <c r="VY83" s="136"/>
      <c r="VZ83" s="136"/>
      <c r="WA83" s="136"/>
      <c r="WB83" s="136"/>
      <c r="WC83" s="136"/>
      <c r="WD83" s="136"/>
      <c r="WE83" s="136"/>
      <c r="WF83" s="136"/>
      <c r="WG83" s="136"/>
      <c r="WH83" s="136"/>
      <c r="WI83" s="136"/>
      <c r="WJ83" s="136"/>
      <c r="WK83" s="136"/>
      <c r="WL83" s="136"/>
      <c r="WM83" s="136"/>
      <c r="WN83" s="136"/>
      <c r="WO83" s="136"/>
      <c r="WP83" s="136"/>
      <c r="WQ83" s="136"/>
      <c r="WR83" s="136"/>
      <c r="WS83" s="136"/>
      <c r="WT83" s="136"/>
      <c r="WU83" s="136"/>
      <c r="WV83" s="136"/>
      <c r="WW83" s="136"/>
      <c r="WX83" s="136"/>
      <c r="WY83" s="136"/>
      <c r="WZ83" s="136"/>
      <c r="XA83" s="136"/>
      <c r="XB83" s="136"/>
      <c r="XC83" s="136"/>
      <c r="XD83" s="136"/>
      <c r="XE83" s="136"/>
      <c r="XF83" s="136"/>
      <c r="XG83" s="136"/>
      <c r="XH83" s="136"/>
      <c r="XI83" s="136"/>
      <c r="XJ83" s="136"/>
      <c r="XK83" s="136"/>
      <c r="XL83" s="136"/>
      <c r="XM83" s="136"/>
      <c r="XN83" s="136"/>
      <c r="XO83" s="136"/>
      <c r="XP83" s="136"/>
      <c r="XQ83" s="136"/>
      <c r="XR83" s="136"/>
      <c r="XS83" s="136"/>
      <c r="XT83" s="136"/>
      <c r="XU83" s="136"/>
      <c r="XV83" s="136"/>
      <c r="XW83" s="136"/>
      <c r="XX83" s="136"/>
      <c r="XY83" s="136"/>
      <c r="XZ83" s="136"/>
      <c r="YA83" s="136"/>
      <c r="YB83" s="136"/>
      <c r="YC83" s="136"/>
      <c r="YD83" s="136"/>
      <c r="YE83" s="136"/>
      <c r="YF83" s="136"/>
      <c r="YG83" s="136"/>
      <c r="YH83" s="136"/>
      <c r="YI83" s="136"/>
      <c r="YJ83" s="136"/>
      <c r="YK83" s="136"/>
      <c r="YL83" s="136"/>
      <c r="YM83" s="136"/>
      <c r="YN83" s="136"/>
      <c r="YO83" s="136"/>
      <c r="YP83" s="136"/>
      <c r="YQ83" s="136"/>
      <c r="YR83" s="136"/>
      <c r="YS83" s="136"/>
      <c r="YT83" s="136"/>
      <c r="YU83" s="136"/>
      <c r="YV83" s="136"/>
      <c r="YW83" s="136"/>
      <c r="YX83" s="136"/>
      <c r="YY83" s="136"/>
      <c r="YZ83" s="136"/>
      <c r="ZA83" s="136"/>
      <c r="ZB83" s="136"/>
      <c r="ZC83" s="136"/>
      <c r="ZD83" s="136"/>
      <c r="ZE83" s="136"/>
      <c r="ZF83" s="136"/>
      <c r="ZG83" s="136"/>
      <c r="ZH83" s="136"/>
      <c r="ZI83" s="136"/>
      <c r="ZJ83" s="136"/>
      <c r="ZK83" s="136"/>
      <c r="ZL83" s="136"/>
      <c r="ZM83" s="136"/>
      <c r="ZN83" s="136"/>
      <c r="ZO83" s="136"/>
      <c r="ZP83" s="136"/>
      <c r="ZQ83" s="136"/>
      <c r="ZR83" s="136"/>
      <c r="ZS83" s="136"/>
      <c r="ZT83" s="136"/>
      <c r="ZU83" s="136"/>
      <c r="ZV83" s="136"/>
      <c r="ZW83" s="136"/>
      <c r="ZX83" s="136"/>
      <c r="ZY83" s="136"/>
      <c r="ZZ83" s="136"/>
      <c r="AAA83" s="136"/>
      <c r="AAB83" s="136"/>
      <c r="AAC83" s="136"/>
      <c r="AAD83" s="136"/>
      <c r="AAE83" s="136"/>
      <c r="AAF83" s="136"/>
      <c r="AAG83" s="136"/>
      <c r="AAH83" s="136"/>
      <c r="AAI83" s="136"/>
      <c r="AAJ83" s="136"/>
      <c r="AAK83" s="136"/>
      <c r="AAL83" s="136"/>
      <c r="AAM83" s="136"/>
      <c r="AAN83" s="136"/>
      <c r="AAO83" s="136"/>
      <c r="AAP83" s="136"/>
      <c r="AAQ83" s="136"/>
      <c r="AAR83" s="136"/>
      <c r="AAS83" s="136"/>
      <c r="AAT83" s="136"/>
      <c r="AAU83" s="136"/>
      <c r="AAV83" s="136"/>
      <c r="AAW83" s="136"/>
      <c r="AAX83" s="136"/>
      <c r="AAY83" s="136"/>
      <c r="AAZ83" s="136"/>
      <c r="ABA83" s="136"/>
      <c r="ABB83" s="136"/>
      <c r="ABC83" s="136"/>
      <c r="ABD83" s="136"/>
      <c r="ABE83" s="136"/>
      <c r="ABF83" s="136"/>
      <c r="ABG83" s="136"/>
      <c r="ABH83" s="136"/>
      <c r="ABI83" s="136"/>
      <c r="ABJ83" s="136"/>
      <c r="ABK83" s="136"/>
      <c r="ABL83" s="136"/>
      <c r="ABM83" s="136"/>
      <c r="ABN83" s="136"/>
      <c r="ABO83" s="136"/>
      <c r="ABP83" s="136"/>
      <c r="ABQ83" s="136"/>
      <c r="ABR83" s="136"/>
      <c r="ABS83" s="136"/>
      <c r="ABT83" s="136"/>
      <c r="ABU83" s="136"/>
      <c r="ABV83" s="136"/>
      <c r="ABW83" s="136"/>
      <c r="ABX83" s="136"/>
      <c r="ABY83" s="136"/>
      <c r="ABZ83" s="136"/>
      <c r="ACA83" s="136"/>
      <c r="ACB83" s="136"/>
      <c r="ACC83" s="136"/>
      <c r="ACD83" s="136"/>
      <c r="ACE83" s="136"/>
      <c r="ACF83" s="136"/>
      <c r="ACG83" s="136"/>
      <c r="ACH83" s="136"/>
      <c r="ACI83" s="136"/>
      <c r="ACJ83" s="136"/>
      <c r="ACK83" s="136"/>
      <c r="ACL83" s="136"/>
      <c r="ACM83" s="136"/>
      <c r="ACN83" s="136"/>
      <c r="ACO83" s="136"/>
      <c r="ACP83" s="136"/>
      <c r="ACQ83" s="136"/>
      <c r="ACR83" s="136"/>
      <c r="ACS83" s="136"/>
      <c r="ACT83" s="136"/>
      <c r="ACU83" s="136"/>
      <c r="ACV83" s="136"/>
      <c r="ACW83" s="136"/>
      <c r="ACX83" s="136"/>
      <c r="ACY83" s="136"/>
      <c r="ACZ83" s="136"/>
      <c r="ADA83" s="136"/>
      <c r="ADB83" s="136"/>
      <c r="ADC83" s="136"/>
      <c r="ADD83" s="136"/>
      <c r="ADE83" s="136"/>
      <c r="ADF83" s="136"/>
      <c r="ADG83" s="136"/>
      <c r="ADH83" s="136"/>
      <c r="ADI83" s="136"/>
      <c r="ADJ83" s="136"/>
      <c r="ADK83" s="136"/>
      <c r="ADL83" s="136"/>
      <c r="ADM83" s="136"/>
      <c r="ADN83" s="136"/>
      <c r="ADO83" s="136"/>
      <c r="ADP83" s="136"/>
      <c r="ADQ83" s="136"/>
      <c r="ADR83" s="136"/>
      <c r="ADS83" s="136"/>
      <c r="ADT83" s="136"/>
      <c r="ADU83" s="136"/>
      <c r="ADV83" s="136"/>
      <c r="ADW83" s="136"/>
      <c r="ADX83" s="136"/>
      <c r="ADY83" s="136"/>
      <c r="ADZ83" s="136"/>
      <c r="AEA83" s="136"/>
      <c r="AEB83" s="136"/>
      <c r="AEC83" s="136"/>
      <c r="AED83" s="136"/>
      <c r="AEE83" s="136"/>
      <c r="AEF83" s="136"/>
      <c r="AEG83" s="136"/>
      <c r="AEH83" s="136"/>
      <c r="AEI83" s="136"/>
      <c r="AEJ83" s="136"/>
      <c r="AEK83" s="136"/>
      <c r="AEL83" s="136"/>
      <c r="AEM83" s="136"/>
      <c r="AEN83" s="136"/>
      <c r="AEO83" s="136"/>
      <c r="AEP83" s="136"/>
      <c r="AEQ83" s="136"/>
      <c r="AER83" s="136"/>
      <c r="AES83" s="136"/>
      <c r="AET83" s="136"/>
      <c r="AEU83" s="136"/>
      <c r="AEV83" s="136"/>
      <c r="AEW83" s="136"/>
      <c r="AEX83" s="136"/>
      <c r="AEY83" s="136"/>
      <c r="AEZ83" s="136"/>
      <c r="AFA83" s="136"/>
      <c r="AFB83" s="136"/>
      <c r="AFC83" s="136"/>
      <c r="AFD83" s="136"/>
      <c r="AFE83" s="136"/>
      <c r="AFF83" s="136"/>
      <c r="AFG83" s="136"/>
      <c r="AFH83" s="136"/>
      <c r="AFI83" s="136"/>
      <c r="AFJ83" s="136"/>
      <c r="AFK83" s="136"/>
      <c r="AFL83" s="136"/>
      <c r="AFM83" s="136"/>
      <c r="AFN83" s="136"/>
      <c r="AFO83" s="136"/>
      <c r="AFP83" s="136"/>
      <c r="AFQ83" s="136"/>
      <c r="AFR83" s="136"/>
      <c r="AFS83" s="136"/>
      <c r="AFT83" s="136"/>
      <c r="AFU83" s="136"/>
      <c r="AFV83" s="136"/>
      <c r="AFW83" s="136"/>
      <c r="AFX83" s="136"/>
      <c r="AFY83" s="136"/>
      <c r="AFZ83" s="136"/>
      <c r="AGA83" s="136"/>
      <c r="AGB83" s="136"/>
      <c r="AGC83" s="136"/>
      <c r="AGD83" s="136"/>
      <c r="AGE83" s="136"/>
      <c r="AGF83" s="136"/>
      <c r="AGG83" s="136"/>
      <c r="AGH83" s="136"/>
      <c r="AGI83" s="136"/>
      <c r="AGJ83" s="136"/>
      <c r="AGK83" s="136"/>
      <c r="AGL83" s="136"/>
      <c r="AGM83" s="136"/>
      <c r="AGN83" s="136"/>
      <c r="AGO83" s="136"/>
      <c r="AGP83" s="136"/>
      <c r="AGQ83" s="136"/>
      <c r="AGR83" s="136"/>
      <c r="AGS83" s="136"/>
      <c r="AGT83" s="136"/>
      <c r="AGU83" s="136"/>
      <c r="AGV83" s="136"/>
      <c r="AGW83" s="136"/>
      <c r="AGX83" s="136"/>
      <c r="AGY83" s="136"/>
      <c r="AGZ83" s="136"/>
      <c r="AHA83" s="136"/>
      <c r="AHB83" s="136"/>
      <c r="AHC83" s="136"/>
      <c r="AHD83" s="136"/>
      <c r="AHE83" s="136"/>
      <c r="AHF83" s="136"/>
      <c r="AHG83" s="136"/>
      <c r="AHH83" s="136"/>
      <c r="AHI83" s="136"/>
      <c r="AHJ83" s="136"/>
      <c r="AHK83" s="136"/>
      <c r="AHL83" s="136"/>
      <c r="AHM83" s="136"/>
      <c r="AHN83" s="136"/>
      <c r="AHO83" s="136"/>
      <c r="AHP83" s="136"/>
      <c r="AHQ83" s="136"/>
      <c r="AHR83" s="136"/>
      <c r="AHS83" s="136"/>
      <c r="AHT83" s="136"/>
      <c r="AHU83" s="136"/>
      <c r="AHV83" s="136"/>
      <c r="AHW83" s="136"/>
      <c r="AHX83" s="136"/>
      <c r="AHY83" s="136"/>
      <c r="AHZ83" s="136"/>
      <c r="AIA83" s="136"/>
      <c r="AIB83" s="136"/>
      <c r="AIC83" s="136"/>
      <c r="AID83" s="136"/>
      <c r="AIE83" s="136"/>
      <c r="AIF83" s="136"/>
      <c r="AIG83" s="136"/>
      <c r="AIH83" s="136"/>
      <c r="AII83" s="136"/>
      <c r="AIJ83" s="136"/>
      <c r="AIK83" s="136"/>
      <c r="AIL83" s="136"/>
      <c r="AIM83" s="136"/>
      <c r="AIN83" s="136"/>
      <c r="AIO83" s="136"/>
      <c r="AIP83" s="136"/>
      <c r="AIQ83" s="136"/>
      <c r="AIR83" s="136"/>
      <c r="AIS83" s="136"/>
      <c r="AIT83" s="136"/>
      <c r="AIU83" s="136"/>
      <c r="AIV83" s="136"/>
      <c r="AIW83" s="136"/>
      <c r="AIX83" s="136"/>
      <c r="AIY83" s="136"/>
      <c r="AIZ83" s="136"/>
      <c r="AJA83" s="136"/>
      <c r="AJB83" s="136"/>
      <c r="AJC83" s="136"/>
      <c r="AJD83" s="136"/>
      <c r="AJE83" s="136"/>
      <c r="AJF83" s="136"/>
      <c r="AJG83" s="136"/>
      <c r="AJH83" s="136"/>
      <c r="AJI83" s="136"/>
      <c r="AJJ83" s="136"/>
      <c r="AJK83" s="136"/>
      <c r="AJL83" s="136"/>
      <c r="AJM83" s="136"/>
      <c r="AJN83" s="136"/>
      <c r="AJO83" s="136"/>
      <c r="AJP83" s="136"/>
      <c r="AJQ83" s="136"/>
      <c r="AJR83" s="136"/>
      <c r="AJS83" s="136"/>
      <c r="AJT83" s="136"/>
      <c r="AJU83" s="136"/>
      <c r="AJV83" s="136"/>
      <c r="AJW83" s="136"/>
      <c r="AJX83" s="136"/>
      <c r="AJY83" s="136"/>
      <c r="AJZ83" s="136"/>
      <c r="AKA83" s="136"/>
      <c r="AKB83" s="136"/>
      <c r="AKC83" s="136"/>
      <c r="AKD83" s="136"/>
      <c r="AKE83" s="136"/>
      <c r="AKF83" s="136"/>
      <c r="AKG83" s="136"/>
      <c r="AKH83" s="136"/>
      <c r="AKI83" s="136"/>
      <c r="AKJ83" s="136"/>
      <c r="AKK83" s="136"/>
      <c r="AKL83" s="136"/>
      <c r="AKM83" s="136"/>
      <c r="AKN83" s="136"/>
      <c r="AKO83" s="136"/>
      <c r="AKP83" s="136"/>
      <c r="AKQ83" s="136"/>
      <c r="AKR83" s="136"/>
      <c r="AKS83" s="136"/>
      <c r="AKT83" s="136"/>
      <c r="AKU83" s="136"/>
      <c r="AKV83" s="136"/>
      <c r="AKW83" s="136"/>
      <c r="AKX83" s="136"/>
      <c r="AKY83" s="136"/>
    </row>
    <row r="84" ht="14.25" hidden="1" spans="1:988">
      <c r="A84" s="45"/>
      <c r="B84" s="46"/>
      <c r="C84" s="46" t="s">
        <v>306</v>
      </c>
      <c r="D84" s="46" t="s">
        <v>4</v>
      </c>
      <c r="E84" s="46" t="s">
        <v>5</v>
      </c>
      <c r="F84" s="46" t="s">
        <v>6</v>
      </c>
      <c r="G84" s="46" t="s">
        <v>306</v>
      </c>
      <c r="H84" s="46" t="s">
        <v>4</v>
      </c>
      <c r="I84" s="46" t="s">
        <v>5</v>
      </c>
      <c r="J84" s="46" t="s">
        <v>306</v>
      </c>
      <c r="K84" s="46" t="s">
        <v>4</v>
      </c>
      <c r="L84" s="46" t="s">
        <v>5</v>
      </c>
      <c r="M84" s="46" t="s">
        <v>306</v>
      </c>
      <c r="N84" s="46" t="s">
        <v>4</v>
      </c>
      <c r="O84" s="117" t="s">
        <v>5</v>
      </c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  <c r="CT84" s="136"/>
      <c r="CU84" s="136"/>
      <c r="CV84" s="136"/>
      <c r="CW84" s="136"/>
      <c r="CX84" s="136"/>
      <c r="CY84" s="136"/>
      <c r="CZ84" s="136"/>
      <c r="DA84" s="136"/>
      <c r="DB84" s="136"/>
      <c r="DC84" s="136"/>
      <c r="DD84" s="136"/>
      <c r="DE84" s="136"/>
      <c r="DF84" s="136"/>
      <c r="DG84" s="136"/>
      <c r="DH84" s="136"/>
      <c r="DI84" s="136"/>
      <c r="DJ84" s="136"/>
      <c r="DK84" s="136"/>
      <c r="DL84" s="136"/>
      <c r="DM84" s="136"/>
      <c r="DN84" s="136"/>
      <c r="DO84" s="136"/>
      <c r="DP84" s="136"/>
      <c r="DQ84" s="136"/>
      <c r="DR84" s="136"/>
      <c r="DS84" s="136"/>
      <c r="DT84" s="136"/>
      <c r="DU84" s="136"/>
      <c r="DV84" s="136"/>
      <c r="DW84" s="136"/>
      <c r="DX84" s="136"/>
      <c r="DY84" s="136"/>
      <c r="DZ84" s="136"/>
      <c r="EA84" s="136"/>
      <c r="EB84" s="136"/>
      <c r="EC84" s="136"/>
      <c r="ED84" s="136"/>
      <c r="EE84" s="136"/>
      <c r="EF84" s="136"/>
      <c r="EG84" s="136"/>
      <c r="EH84" s="136"/>
      <c r="EI84" s="136"/>
      <c r="EJ84" s="136"/>
      <c r="EK84" s="136"/>
      <c r="EL84" s="136"/>
      <c r="EM84" s="136"/>
      <c r="EN84" s="136"/>
      <c r="EO84" s="136"/>
      <c r="EP84" s="136"/>
      <c r="EQ84" s="136"/>
      <c r="ER84" s="136"/>
      <c r="ES84" s="136"/>
      <c r="ET84" s="136"/>
      <c r="EU84" s="136"/>
      <c r="EV84" s="136"/>
      <c r="EW84" s="136"/>
      <c r="EX84" s="136"/>
      <c r="EY84" s="136"/>
      <c r="EZ84" s="136"/>
      <c r="FA84" s="136"/>
      <c r="FB84" s="136"/>
      <c r="FC84" s="136"/>
      <c r="FD84" s="136"/>
      <c r="FE84" s="136"/>
      <c r="FF84" s="136"/>
      <c r="FG84" s="136"/>
      <c r="FH84" s="136"/>
      <c r="FI84" s="136"/>
      <c r="FJ84" s="136"/>
      <c r="FK84" s="136"/>
      <c r="FL84" s="136"/>
      <c r="FM84" s="136"/>
      <c r="FN84" s="136"/>
      <c r="FO84" s="136"/>
      <c r="FP84" s="136"/>
      <c r="FQ84" s="136"/>
      <c r="FR84" s="136"/>
      <c r="FS84" s="136"/>
      <c r="FT84" s="136"/>
      <c r="FU84" s="136"/>
      <c r="FV84" s="136"/>
      <c r="FW84" s="136"/>
      <c r="FX84" s="136"/>
      <c r="FY84" s="136"/>
      <c r="FZ84" s="136"/>
      <c r="GA84" s="136"/>
      <c r="GB84" s="136"/>
      <c r="GC84" s="136"/>
      <c r="GD84" s="136"/>
      <c r="GE84" s="136"/>
      <c r="GF84" s="136"/>
      <c r="GG84" s="136"/>
      <c r="GH84" s="136"/>
      <c r="GI84" s="136"/>
      <c r="GJ84" s="136"/>
      <c r="GK84" s="136"/>
      <c r="GL84" s="136"/>
      <c r="GM84" s="136"/>
      <c r="GN84" s="136"/>
      <c r="GO84" s="136"/>
      <c r="GP84" s="136"/>
      <c r="GQ84" s="136"/>
      <c r="GR84" s="136"/>
      <c r="GS84" s="136"/>
      <c r="GT84" s="136"/>
      <c r="GU84" s="136"/>
      <c r="GV84" s="136"/>
      <c r="GW84" s="136"/>
      <c r="GX84" s="136"/>
      <c r="GY84" s="136"/>
      <c r="GZ84" s="136"/>
      <c r="HA84" s="136"/>
      <c r="HB84" s="136"/>
      <c r="HC84" s="136"/>
      <c r="HD84" s="136"/>
      <c r="HE84" s="136"/>
      <c r="HF84" s="136"/>
      <c r="HG84" s="136"/>
      <c r="HH84" s="136"/>
      <c r="HI84" s="136"/>
      <c r="HJ84" s="136"/>
      <c r="HK84" s="136"/>
      <c r="HL84" s="136"/>
      <c r="HM84" s="136"/>
      <c r="HN84" s="136"/>
      <c r="HO84" s="136"/>
      <c r="HP84" s="136"/>
      <c r="HQ84" s="136"/>
      <c r="HR84" s="136"/>
      <c r="HS84" s="136"/>
      <c r="HT84" s="136"/>
      <c r="HU84" s="136"/>
      <c r="HV84" s="136"/>
      <c r="HW84" s="136"/>
      <c r="HX84" s="136"/>
      <c r="HY84" s="136"/>
      <c r="HZ84" s="136"/>
      <c r="IA84" s="136"/>
      <c r="IB84" s="136"/>
      <c r="IC84" s="136"/>
      <c r="ID84" s="136"/>
      <c r="IE84" s="136"/>
      <c r="IF84" s="136"/>
      <c r="IG84" s="136"/>
      <c r="IH84" s="136"/>
      <c r="II84" s="136"/>
      <c r="IJ84" s="136"/>
      <c r="IK84" s="136"/>
      <c r="IL84" s="136"/>
      <c r="IM84" s="136"/>
      <c r="IN84" s="136"/>
      <c r="IO84" s="136"/>
      <c r="IP84" s="136"/>
      <c r="IQ84" s="136"/>
      <c r="IR84" s="136"/>
      <c r="IS84" s="136"/>
      <c r="IT84" s="136"/>
      <c r="IU84" s="136"/>
      <c r="IV84" s="136"/>
      <c r="IW84" s="136"/>
      <c r="IX84" s="136"/>
      <c r="IY84" s="136"/>
      <c r="IZ84" s="136"/>
      <c r="JA84" s="136"/>
      <c r="JB84" s="136"/>
      <c r="JC84" s="136"/>
      <c r="JD84" s="136"/>
      <c r="JE84" s="136"/>
      <c r="JF84" s="136"/>
      <c r="JG84" s="136"/>
      <c r="JH84" s="136"/>
      <c r="JI84" s="136"/>
      <c r="JJ84" s="136"/>
      <c r="JK84" s="136"/>
      <c r="JL84" s="136"/>
      <c r="JM84" s="136"/>
      <c r="JN84" s="136"/>
      <c r="JO84" s="136"/>
      <c r="JP84" s="136"/>
      <c r="JQ84" s="136"/>
      <c r="JR84" s="136"/>
      <c r="JS84" s="136"/>
      <c r="JT84" s="136"/>
      <c r="JU84" s="136"/>
      <c r="JV84" s="136"/>
      <c r="JW84" s="136"/>
      <c r="JX84" s="136"/>
      <c r="JY84" s="136"/>
      <c r="JZ84" s="136"/>
      <c r="KA84" s="136"/>
      <c r="KB84" s="136"/>
      <c r="KC84" s="136"/>
      <c r="KD84" s="136"/>
      <c r="KE84" s="136"/>
      <c r="KF84" s="136"/>
      <c r="KG84" s="136"/>
      <c r="KH84" s="136"/>
      <c r="KI84" s="136"/>
      <c r="KJ84" s="136"/>
      <c r="KK84" s="136"/>
      <c r="KL84" s="136"/>
      <c r="KM84" s="136"/>
      <c r="KN84" s="136"/>
      <c r="KO84" s="136"/>
      <c r="KP84" s="136"/>
      <c r="KQ84" s="136"/>
      <c r="KR84" s="136"/>
      <c r="KS84" s="136"/>
      <c r="KT84" s="136"/>
      <c r="KU84" s="136"/>
      <c r="KV84" s="136"/>
      <c r="KW84" s="136"/>
      <c r="KX84" s="136"/>
      <c r="KY84" s="136"/>
      <c r="KZ84" s="136"/>
      <c r="LA84" s="136"/>
      <c r="LB84" s="136"/>
      <c r="LC84" s="136"/>
      <c r="LD84" s="136"/>
      <c r="LE84" s="136"/>
      <c r="LF84" s="136"/>
      <c r="LG84" s="136"/>
      <c r="LH84" s="136"/>
      <c r="LI84" s="136"/>
      <c r="LJ84" s="136"/>
      <c r="LK84" s="136"/>
      <c r="LL84" s="136"/>
      <c r="LM84" s="136"/>
      <c r="LN84" s="136"/>
      <c r="LO84" s="136"/>
      <c r="LP84" s="136"/>
      <c r="LQ84" s="136"/>
      <c r="LR84" s="136"/>
      <c r="LS84" s="136"/>
      <c r="LT84" s="136"/>
      <c r="LU84" s="136"/>
      <c r="LV84" s="136"/>
      <c r="LW84" s="136"/>
      <c r="LX84" s="136"/>
      <c r="LY84" s="136"/>
      <c r="LZ84" s="136"/>
      <c r="MA84" s="136"/>
      <c r="MB84" s="136"/>
      <c r="MC84" s="136"/>
      <c r="MD84" s="136"/>
      <c r="ME84" s="136"/>
      <c r="MF84" s="136"/>
      <c r="MG84" s="136"/>
      <c r="MH84" s="136"/>
      <c r="MI84" s="136"/>
      <c r="MJ84" s="136"/>
      <c r="MK84" s="136"/>
      <c r="ML84" s="136"/>
      <c r="MM84" s="136"/>
      <c r="MN84" s="136"/>
      <c r="MO84" s="136"/>
      <c r="MP84" s="136"/>
      <c r="MQ84" s="136"/>
      <c r="MR84" s="136"/>
      <c r="MS84" s="136"/>
      <c r="MT84" s="136"/>
      <c r="MU84" s="136"/>
      <c r="MV84" s="136"/>
      <c r="MW84" s="136"/>
      <c r="MX84" s="136"/>
      <c r="MY84" s="136"/>
      <c r="MZ84" s="136"/>
      <c r="NA84" s="136"/>
      <c r="NB84" s="136"/>
      <c r="NC84" s="136"/>
      <c r="ND84" s="136"/>
      <c r="NE84" s="136"/>
      <c r="NF84" s="136"/>
      <c r="NG84" s="136"/>
      <c r="NH84" s="136"/>
      <c r="NI84" s="136"/>
      <c r="NJ84" s="136"/>
      <c r="NK84" s="136"/>
      <c r="NL84" s="136"/>
      <c r="NM84" s="136"/>
      <c r="NN84" s="136"/>
      <c r="NO84" s="136"/>
      <c r="NP84" s="136"/>
      <c r="NQ84" s="136"/>
      <c r="NR84" s="136"/>
      <c r="NS84" s="136"/>
      <c r="NT84" s="136"/>
      <c r="NU84" s="136"/>
      <c r="NV84" s="136"/>
      <c r="NW84" s="136"/>
      <c r="NX84" s="136"/>
      <c r="NY84" s="136"/>
      <c r="NZ84" s="136"/>
      <c r="OA84" s="136"/>
      <c r="OB84" s="136"/>
      <c r="OC84" s="136"/>
      <c r="OD84" s="136"/>
      <c r="OE84" s="136"/>
      <c r="OF84" s="136"/>
      <c r="OG84" s="136"/>
      <c r="OH84" s="136"/>
      <c r="OI84" s="136"/>
      <c r="OJ84" s="136"/>
      <c r="OK84" s="136"/>
      <c r="OL84" s="136"/>
      <c r="OM84" s="136"/>
      <c r="ON84" s="136"/>
      <c r="OO84" s="136"/>
      <c r="OP84" s="136"/>
      <c r="OQ84" s="136"/>
      <c r="OR84" s="136"/>
      <c r="OS84" s="136"/>
      <c r="OT84" s="136"/>
      <c r="OU84" s="136"/>
      <c r="OV84" s="136"/>
      <c r="OW84" s="136"/>
      <c r="OX84" s="136"/>
      <c r="OY84" s="136"/>
      <c r="OZ84" s="136"/>
      <c r="PA84" s="136"/>
      <c r="PB84" s="136"/>
      <c r="PC84" s="136"/>
      <c r="PD84" s="136"/>
      <c r="PE84" s="136"/>
      <c r="PF84" s="136"/>
      <c r="PG84" s="136"/>
      <c r="PH84" s="136"/>
      <c r="PI84" s="136"/>
      <c r="PJ84" s="136"/>
      <c r="PK84" s="136"/>
      <c r="PL84" s="136"/>
      <c r="PM84" s="136"/>
      <c r="PN84" s="136"/>
      <c r="PO84" s="136"/>
      <c r="PP84" s="136"/>
      <c r="PQ84" s="136"/>
      <c r="PR84" s="136"/>
      <c r="PS84" s="136"/>
      <c r="PT84" s="136"/>
      <c r="PU84" s="136"/>
      <c r="PV84" s="136"/>
      <c r="PW84" s="136"/>
      <c r="PX84" s="136"/>
      <c r="PY84" s="136"/>
      <c r="PZ84" s="136"/>
      <c r="QA84" s="136"/>
      <c r="QB84" s="136"/>
      <c r="QC84" s="136"/>
      <c r="QD84" s="136"/>
      <c r="QE84" s="136"/>
      <c r="QF84" s="136"/>
      <c r="QG84" s="136"/>
      <c r="QH84" s="136"/>
      <c r="QI84" s="136"/>
      <c r="QJ84" s="136"/>
      <c r="QK84" s="136"/>
      <c r="QL84" s="136"/>
      <c r="QM84" s="136"/>
      <c r="QN84" s="136"/>
      <c r="QO84" s="136"/>
      <c r="QP84" s="136"/>
      <c r="QQ84" s="136"/>
      <c r="QR84" s="136"/>
      <c r="QS84" s="136"/>
      <c r="QT84" s="136"/>
      <c r="QU84" s="136"/>
      <c r="QV84" s="136"/>
      <c r="QW84" s="136"/>
      <c r="QX84" s="136"/>
      <c r="QY84" s="136"/>
      <c r="QZ84" s="136"/>
      <c r="RA84" s="136"/>
      <c r="RB84" s="136"/>
      <c r="RC84" s="136"/>
      <c r="RD84" s="136"/>
      <c r="RE84" s="136"/>
      <c r="RF84" s="136"/>
      <c r="RG84" s="136"/>
      <c r="RH84" s="136"/>
      <c r="RI84" s="136"/>
      <c r="RJ84" s="136"/>
      <c r="RK84" s="136"/>
      <c r="RL84" s="136"/>
      <c r="RM84" s="136"/>
      <c r="RN84" s="136"/>
      <c r="RO84" s="136"/>
      <c r="RP84" s="136"/>
      <c r="RQ84" s="136"/>
      <c r="RR84" s="136"/>
      <c r="RS84" s="136"/>
      <c r="RT84" s="136"/>
      <c r="RU84" s="136"/>
      <c r="RV84" s="136"/>
      <c r="RW84" s="136"/>
      <c r="RX84" s="136"/>
      <c r="RY84" s="136"/>
      <c r="RZ84" s="136"/>
      <c r="SA84" s="136"/>
      <c r="SB84" s="136"/>
      <c r="SC84" s="136"/>
      <c r="SD84" s="136"/>
      <c r="SE84" s="136"/>
      <c r="SF84" s="136"/>
      <c r="SG84" s="136"/>
      <c r="SH84" s="136"/>
      <c r="SI84" s="136"/>
      <c r="SJ84" s="136"/>
      <c r="SK84" s="136"/>
      <c r="SL84" s="136"/>
      <c r="SM84" s="136"/>
      <c r="SN84" s="136"/>
      <c r="SO84" s="136"/>
      <c r="SP84" s="136"/>
      <c r="SQ84" s="136"/>
      <c r="SR84" s="136"/>
      <c r="SS84" s="136"/>
      <c r="ST84" s="136"/>
      <c r="SU84" s="136"/>
      <c r="SV84" s="136"/>
      <c r="SW84" s="136"/>
      <c r="SX84" s="136"/>
      <c r="SY84" s="136"/>
      <c r="SZ84" s="136"/>
      <c r="TA84" s="136"/>
      <c r="TB84" s="136"/>
      <c r="TC84" s="136"/>
      <c r="TD84" s="136"/>
      <c r="TE84" s="136"/>
      <c r="TF84" s="136"/>
      <c r="TG84" s="136"/>
      <c r="TH84" s="136"/>
      <c r="TI84" s="136"/>
      <c r="TJ84" s="136"/>
      <c r="TK84" s="136"/>
      <c r="TL84" s="136"/>
      <c r="TM84" s="136"/>
      <c r="TN84" s="136"/>
      <c r="TO84" s="136"/>
      <c r="TP84" s="136"/>
      <c r="TQ84" s="136"/>
      <c r="TR84" s="136"/>
      <c r="TS84" s="136"/>
      <c r="TT84" s="136"/>
      <c r="TU84" s="136"/>
      <c r="TV84" s="136"/>
      <c r="TW84" s="136"/>
      <c r="TX84" s="136"/>
      <c r="TY84" s="136"/>
      <c r="TZ84" s="136"/>
      <c r="UA84" s="136"/>
      <c r="UB84" s="136"/>
      <c r="UC84" s="136"/>
      <c r="UD84" s="136"/>
      <c r="UE84" s="136"/>
      <c r="UF84" s="136"/>
      <c r="UG84" s="136"/>
      <c r="UH84" s="136"/>
      <c r="UI84" s="136"/>
      <c r="UJ84" s="136"/>
      <c r="UK84" s="136"/>
      <c r="UL84" s="136"/>
      <c r="UM84" s="136"/>
      <c r="UN84" s="136"/>
      <c r="UO84" s="136"/>
      <c r="UP84" s="136"/>
      <c r="UQ84" s="136"/>
      <c r="UR84" s="136"/>
      <c r="US84" s="136"/>
      <c r="UT84" s="136"/>
      <c r="UU84" s="136"/>
      <c r="UV84" s="136"/>
      <c r="UW84" s="136"/>
      <c r="UX84" s="136"/>
      <c r="UY84" s="136"/>
      <c r="UZ84" s="136"/>
      <c r="VA84" s="136"/>
      <c r="VB84" s="136"/>
      <c r="VC84" s="136"/>
      <c r="VD84" s="136"/>
      <c r="VE84" s="136"/>
      <c r="VF84" s="136"/>
      <c r="VG84" s="136"/>
      <c r="VH84" s="136"/>
      <c r="VI84" s="136"/>
      <c r="VJ84" s="136"/>
      <c r="VK84" s="136"/>
      <c r="VL84" s="136"/>
      <c r="VM84" s="136"/>
      <c r="VN84" s="136"/>
      <c r="VO84" s="136"/>
      <c r="VP84" s="136"/>
      <c r="VQ84" s="136"/>
      <c r="VR84" s="136"/>
      <c r="VS84" s="136"/>
      <c r="VT84" s="136"/>
      <c r="VU84" s="136"/>
      <c r="VV84" s="136"/>
      <c r="VW84" s="136"/>
      <c r="VX84" s="136"/>
      <c r="VY84" s="136"/>
      <c r="VZ84" s="136"/>
      <c r="WA84" s="136"/>
      <c r="WB84" s="136"/>
      <c r="WC84" s="136"/>
      <c r="WD84" s="136"/>
      <c r="WE84" s="136"/>
      <c r="WF84" s="136"/>
      <c r="WG84" s="136"/>
      <c r="WH84" s="136"/>
      <c r="WI84" s="136"/>
      <c r="WJ84" s="136"/>
      <c r="WK84" s="136"/>
      <c r="WL84" s="136"/>
      <c r="WM84" s="136"/>
      <c r="WN84" s="136"/>
      <c r="WO84" s="136"/>
      <c r="WP84" s="136"/>
      <c r="WQ84" s="136"/>
      <c r="WR84" s="136"/>
      <c r="WS84" s="136"/>
      <c r="WT84" s="136"/>
      <c r="WU84" s="136"/>
      <c r="WV84" s="136"/>
      <c r="WW84" s="136"/>
      <c r="WX84" s="136"/>
      <c r="WY84" s="136"/>
      <c r="WZ84" s="136"/>
      <c r="XA84" s="136"/>
      <c r="XB84" s="136"/>
      <c r="XC84" s="136"/>
      <c r="XD84" s="136"/>
      <c r="XE84" s="136"/>
      <c r="XF84" s="136"/>
      <c r="XG84" s="136"/>
      <c r="XH84" s="136"/>
      <c r="XI84" s="136"/>
      <c r="XJ84" s="136"/>
      <c r="XK84" s="136"/>
      <c r="XL84" s="136"/>
      <c r="XM84" s="136"/>
      <c r="XN84" s="136"/>
      <c r="XO84" s="136"/>
      <c r="XP84" s="136"/>
      <c r="XQ84" s="136"/>
      <c r="XR84" s="136"/>
      <c r="XS84" s="136"/>
      <c r="XT84" s="136"/>
      <c r="XU84" s="136"/>
      <c r="XV84" s="136"/>
      <c r="XW84" s="136"/>
      <c r="XX84" s="136"/>
      <c r="XY84" s="136"/>
      <c r="XZ84" s="136"/>
      <c r="YA84" s="136"/>
      <c r="YB84" s="136"/>
      <c r="YC84" s="136"/>
      <c r="YD84" s="136"/>
      <c r="YE84" s="136"/>
      <c r="YF84" s="136"/>
      <c r="YG84" s="136"/>
      <c r="YH84" s="136"/>
      <c r="YI84" s="136"/>
      <c r="YJ84" s="136"/>
      <c r="YK84" s="136"/>
      <c r="YL84" s="136"/>
      <c r="YM84" s="136"/>
      <c r="YN84" s="136"/>
      <c r="YO84" s="136"/>
      <c r="YP84" s="136"/>
      <c r="YQ84" s="136"/>
      <c r="YR84" s="136"/>
      <c r="YS84" s="136"/>
      <c r="YT84" s="136"/>
      <c r="YU84" s="136"/>
      <c r="YV84" s="136"/>
      <c r="YW84" s="136"/>
      <c r="YX84" s="136"/>
      <c r="YY84" s="136"/>
      <c r="YZ84" s="136"/>
      <c r="ZA84" s="136"/>
      <c r="ZB84" s="136"/>
      <c r="ZC84" s="136"/>
      <c r="ZD84" s="136"/>
      <c r="ZE84" s="136"/>
      <c r="ZF84" s="136"/>
      <c r="ZG84" s="136"/>
      <c r="ZH84" s="136"/>
      <c r="ZI84" s="136"/>
      <c r="ZJ84" s="136"/>
      <c r="ZK84" s="136"/>
      <c r="ZL84" s="136"/>
      <c r="ZM84" s="136"/>
      <c r="ZN84" s="136"/>
      <c r="ZO84" s="136"/>
      <c r="ZP84" s="136"/>
      <c r="ZQ84" s="136"/>
      <c r="ZR84" s="136"/>
      <c r="ZS84" s="136"/>
      <c r="ZT84" s="136"/>
      <c r="ZU84" s="136"/>
      <c r="ZV84" s="136"/>
      <c r="ZW84" s="136"/>
      <c r="ZX84" s="136"/>
      <c r="ZY84" s="136"/>
      <c r="ZZ84" s="136"/>
      <c r="AAA84" s="136"/>
      <c r="AAB84" s="136"/>
      <c r="AAC84" s="136"/>
      <c r="AAD84" s="136"/>
      <c r="AAE84" s="136"/>
      <c r="AAF84" s="136"/>
      <c r="AAG84" s="136"/>
      <c r="AAH84" s="136"/>
      <c r="AAI84" s="136"/>
      <c r="AAJ84" s="136"/>
      <c r="AAK84" s="136"/>
      <c r="AAL84" s="136"/>
      <c r="AAM84" s="136"/>
      <c r="AAN84" s="136"/>
      <c r="AAO84" s="136"/>
      <c r="AAP84" s="136"/>
      <c r="AAQ84" s="136"/>
      <c r="AAR84" s="136"/>
      <c r="AAS84" s="136"/>
      <c r="AAT84" s="136"/>
      <c r="AAU84" s="136"/>
      <c r="AAV84" s="136"/>
      <c r="AAW84" s="136"/>
      <c r="AAX84" s="136"/>
      <c r="AAY84" s="136"/>
      <c r="AAZ84" s="136"/>
      <c r="ABA84" s="136"/>
      <c r="ABB84" s="136"/>
      <c r="ABC84" s="136"/>
      <c r="ABD84" s="136"/>
      <c r="ABE84" s="136"/>
      <c r="ABF84" s="136"/>
      <c r="ABG84" s="136"/>
      <c r="ABH84" s="136"/>
      <c r="ABI84" s="136"/>
      <c r="ABJ84" s="136"/>
      <c r="ABK84" s="136"/>
      <c r="ABL84" s="136"/>
      <c r="ABM84" s="136"/>
      <c r="ABN84" s="136"/>
      <c r="ABO84" s="136"/>
      <c r="ABP84" s="136"/>
      <c r="ABQ84" s="136"/>
      <c r="ABR84" s="136"/>
      <c r="ABS84" s="136"/>
      <c r="ABT84" s="136"/>
      <c r="ABU84" s="136"/>
      <c r="ABV84" s="136"/>
      <c r="ABW84" s="136"/>
      <c r="ABX84" s="136"/>
      <c r="ABY84" s="136"/>
      <c r="ABZ84" s="136"/>
      <c r="ACA84" s="136"/>
      <c r="ACB84" s="136"/>
      <c r="ACC84" s="136"/>
      <c r="ACD84" s="136"/>
      <c r="ACE84" s="136"/>
      <c r="ACF84" s="136"/>
      <c r="ACG84" s="136"/>
      <c r="ACH84" s="136"/>
      <c r="ACI84" s="136"/>
      <c r="ACJ84" s="136"/>
      <c r="ACK84" s="136"/>
      <c r="ACL84" s="136"/>
      <c r="ACM84" s="136"/>
      <c r="ACN84" s="136"/>
      <c r="ACO84" s="136"/>
      <c r="ACP84" s="136"/>
      <c r="ACQ84" s="136"/>
      <c r="ACR84" s="136"/>
      <c r="ACS84" s="136"/>
      <c r="ACT84" s="136"/>
      <c r="ACU84" s="136"/>
      <c r="ACV84" s="136"/>
      <c r="ACW84" s="136"/>
      <c r="ACX84" s="136"/>
      <c r="ACY84" s="136"/>
      <c r="ACZ84" s="136"/>
      <c r="ADA84" s="136"/>
      <c r="ADB84" s="136"/>
      <c r="ADC84" s="136"/>
      <c r="ADD84" s="136"/>
      <c r="ADE84" s="136"/>
      <c r="ADF84" s="136"/>
      <c r="ADG84" s="136"/>
      <c r="ADH84" s="136"/>
      <c r="ADI84" s="136"/>
      <c r="ADJ84" s="136"/>
      <c r="ADK84" s="136"/>
      <c r="ADL84" s="136"/>
      <c r="ADM84" s="136"/>
      <c r="ADN84" s="136"/>
      <c r="ADO84" s="136"/>
      <c r="ADP84" s="136"/>
      <c r="ADQ84" s="136"/>
      <c r="ADR84" s="136"/>
      <c r="ADS84" s="136"/>
      <c r="ADT84" s="136"/>
      <c r="ADU84" s="136"/>
      <c r="ADV84" s="136"/>
      <c r="ADW84" s="136"/>
      <c r="ADX84" s="136"/>
      <c r="ADY84" s="136"/>
      <c r="ADZ84" s="136"/>
      <c r="AEA84" s="136"/>
      <c r="AEB84" s="136"/>
      <c r="AEC84" s="136"/>
      <c r="AED84" s="136"/>
      <c r="AEE84" s="136"/>
      <c r="AEF84" s="136"/>
      <c r="AEG84" s="136"/>
      <c r="AEH84" s="136"/>
      <c r="AEI84" s="136"/>
      <c r="AEJ84" s="136"/>
      <c r="AEK84" s="136"/>
      <c r="AEL84" s="136"/>
      <c r="AEM84" s="136"/>
      <c r="AEN84" s="136"/>
      <c r="AEO84" s="136"/>
      <c r="AEP84" s="136"/>
      <c r="AEQ84" s="136"/>
      <c r="AER84" s="136"/>
      <c r="AES84" s="136"/>
      <c r="AET84" s="136"/>
      <c r="AEU84" s="136"/>
      <c r="AEV84" s="136"/>
      <c r="AEW84" s="136"/>
      <c r="AEX84" s="136"/>
      <c r="AEY84" s="136"/>
      <c r="AEZ84" s="136"/>
      <c r="AFA84" s="136"/>
      <c r="AFB84" s="136"/>
      <c r="AFC84" s="136"/>
      <c r="AFD84" s="136"/>
      <c r="AFE84" s="136"/>
      <c r="AFF84" s="136"/>
      <c r="AFG84" s="136"/>
      <c r="AFH84" s="136"/>
      <c r="AFI84" s="136"/>
      <c r="AFJ84" s="136"/>
      <c r="AFK84" s="136"/>
      <c r="AFL84" s="136"/>
      <c r="AFM84" s="136"/>
      <c r="AFN84" s="136"/>
      <c r="AFO84" s="136"/>
      <c r="AFP84" s="136"/>
      <c r="AFQ84" s="136"/>
      <c r="AFR84" s="136"/>
      <c r="AFS84" s="136"/>
      <c r="AFT84" s="136"/>
      <c r="AFU84" s="136"/>
      <c r="AFV84" s="136"/>
      <c r="AFW84" s="136"/>
      <c r="AFX84" s="136"/>
      <c r="AFY84" s="136"/>
      <c r="AFZ84" s="136"/>
      <c r="AGA84" s="136"/>
      <c r="AGB84" s="136"/>
      <c r="AGC84" s="136"/>
      <c r="AGD84" s="136"/>
      <c r="AGE84" s="136"/>
      <c r="AGF84" s="136"/>
      <c r="AGG84" s="136"/>
      <c r="AGH84" s="136"/>
      <c r="AGI84" s="136"/>
      <c r="AGJ84" s="136"/>
      <c r="AGK84" s="136"/>
      <c r="AGL84" s="136"/>
      <c r="AGM84" s="136"/>
      <c r="AGN84" s="136"/>
      <c r="AGO84" s="136"/>
      <c r="AGP84" s="136"/>
      <c r="AGQ84" s="136"/>
      <c r="AGR84" s="136"/>
      <c r="AGS84" s="136"/>
      <c r="AGT84" s="136"/>
      <c r="AGU84" s="136"/>
      <c r="AGV84" s="136"/>
      <c r="AGW84" s="136"/>
      <c r="AGX84" s="136"/>
      <c r="AGY84" s="136"/>
      <c r="AGZ84" s="136"/>
      <c r="AHA84" s="136"/>
      <c r="AHB84" s="136"/>
      <c r="AHC84" s="136"/>
      <c r="AHD84" s="136"/>
      <c r="AHE84" s="136"/>
      <c r="AHF84" s="136"/>
      <c r="AHG84" s="136"/>
      <c r="AHH84" s="136"/>
      <c r="AHI84" s="136"/>
      <c r="AHJ84" s="136"/>
      <c r="AHK84" s="136"/>
      <c r="AHL84" s="136"/>
      <c r="AHM84" s="136"/>
      <c r="AHN84" s="136"/>
      <c r="AHO84" s="136"/>
      <c r="AHP84" s="136"/>
      <c r="AHQ84" s="136"/>
      <c r="AHR84" s="136"/>
      <c r="AHS84" s="136"/>
      <c r="AHT84" s="136"/>
      <c r="AHU84" s="136"/>
      <c r="AHV84" s="136"/>
      <c r="AHW84" s="136"/>
      <c r="AHX84" s="136"/>
      <c r="AHY84" s="136"/>
      <c r="AHZ84" s="136"/>
      <c r="AIA84" s="136"/>
      <c r="AIB84" s="136"/>
      <c r="AIC84" s="136"/>
      <c r="AID84" s="136"/>
      <c r="AIE84" s="136"/>
      <c r="AIF84" s="136"/>
      <c r="AIG84" s="136"/>
      <c r="AIH84" s="136"/>
      <c r="AII84" s="136"/>
      <c r="AIJ84" s="136"/>
      <c r="AIK84" s="136"/>
      <c r="AIL84" s="136"/>
      <c r="AIM84" s="136"/>
      <c r="AIN84" s="136"/>
      <c r="AIO84" s="136"/>
      <c r="AIP84" s="136"/>
      <c r="AIQ84" s="136"/>
      <c r="AIR84" s="136"/>
      <c r="AIS84" s="136"/>
      <c r="AIT84" s="136"/>
      <c r="AIU84" s="136"/>
      <c r="AIV84" s="136"/>
      <c r="AIW84" s="136"/>
      <c r="AIX84" s="136"/>
      <c r="AIY84" s="136"/>
      <c r="AIZ84" s="136"/>
      <c r="AJA84" s="136"/>
      <c r="AJB84" s="136"/>
      <c r="AJC84" s="136"/>
      <c r="AJD84" s="136"/>
      <c r="AJE84" s="136"/>
      <c r="AJF84" s="136"/>
      <c r="AJG84" s="136"/>
      <c r="AJH84" s="136"/>
      <c r="AJI84" s="136"/>
      <c r="AJJ84" s="136"/>
      <c r="AJK84" s="136"/>
      <c r="AJL84" s="136"/>
      <c r="AJM84" s="136"/>
      <c r="AJN84" s="136"/>
      <c r="AJO84" s="136"/>
      <c r="AJP84" s="136"/>
      <c r="AJQ84" s="136"/>
      <c r="AJR84" s="136"/>
      <c r="AJS84" s="136"/>
      <c r="AJT84" s="136"/>
      <c r="AJU84" s="136"/>
      <c r="AJV84" s="136"/>
      <c r="AJW84" s="136"/>
      <c r="AJX84" s="136"/>
      <c r="AJY84" s="136"/>
      <c r="AJZ84" s="136"/>
      <c r="AKA84" s="136"/>
      <c r="AKB84" s="136"/>
      <c r="AKC84" s="136"/>
      <c r="AKD84" s="136"/>
      <c r="AKE84" s="136"/>
      <c r="AKF84" s="136"/>
      <c r="AKG84" s="136"/>
      <c r="AKH84" s="136"/>
      <c r="AKI84" s="136"/>
      <c r="AKJ84" s="136"/>
      <c r="AKK84" s="136"/>
      <c r="AKL84" s="136"/>
      <c r="AKM84" s="136"/>
      <c r="AKN84" s="136"/>
      <c r="AKO84" s="136"/>
      <c r="AKP84" s="136"/>
      <c r="AKQ84" s="136"/>
      <c r="AKR84" s="136"/>
      <c r="AKS84" s="136"/>
      <c r="AKT84" s="136"/>
      <c r="AKU84" s="136"/>
      <c r="AKV84" s="136"/>
      <c r="AKW84" s="136"/>
      <c r="AKX84" s="136"/>
      <c r="AKY84" s="136"/>
      <c r="AKZ84" s="136"/>
    </row>
    <row r="85" ht="14.25" hidden="1" spans="1:987">
      <c r="A85" s="47" t="s">
        <v>25</v>
      </c>
      <c r="B85" s="44" t="s">
        <v>306</v>
      </c>
      <c r="C85" s="156">
        <f>(88+10+22+96)/(950+183+182+513)</f>
        <v>0.118161925601751</v>
      </c>
      <c r="D85" s="157">
        <v>0.43</v>
      </c>
      <c r="E85" s="192">
        <f>35/56</f>
        <v>0.625</v>
      </c>
      <c r="F85" s="193"/>
      <c r="G85" s="49">
        <f>(25+25)/(208+172)</f>
        <v>0.131578947368421</v>
      </c>
      <c r="H85" s="49"/>
      <c r="I85" s="49"/>
      <c r="J85" s="216">
        <f>(9+2+1+3)/(209+89+104+167)</f>
        <v>0.0263620386643234</v>
      </c>
      <c r="K85" s="157">
        <f>7/69</f>
        <v>0.101449275362319</v>
      </c>
      <c r="L85" s="157">
        <f>21/100</f>
        <v>0.21</v>
      </c>
      <c r="M85" s="156">
        <v>0</v>
      </c>
      <c r="N85" s="49"/>
      <c r="O85" s="238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  <c r="CT85" s="136"/>
      <c r="CU85" s="136"/>
      <c r="CV85" s="136"/>
      <c r="CW85" s="136"/>
      <c r="CX85" s="136"/>
      <c r="CY85" s="136"/>
      <c r="CZ85" s="136"/>
      <c r="DA85" s="136"/>
      <c r="DB85" s="136"/>
      <c r="DC85" s="136"/>
      <c r="DD85" s="136"/>
      <c r="DE85" s="136"/>
      <c r="DF85" s="136"/>
      <c r="DG85" s="136"/>
      <c r="DH85" s="136"/>
      <c r="DI85" s="136"/>
      <c r="DJ85" s="136"/>
      <c r="DK85" s="136"/>
      <c r="DL85" s="136"/>
      <c r="DM85" s="136"/>
      <c r="DN85" s="136"/>
      <c r="DO85" s="136"/>
      <c r="DP85" s="136"/>
      <c r="DQ85" s="136"/>
      <c r="DR85" s="136"/>
      <c r="DS85" s="136"/>
      <c r="DT85" s="136"/>
      <c r="DU85" s="136"/>
      <c r="DV85" s="136"/>
      <c r="DW85" s="136"/>
      <c r="DX85" s="136"/>
      <c r="DY85" s="136"/>
      <c r="DZ85" s="136"/>
      <c r="EA85" s="136"/>
      <c r="EB85" s="136"/>
      <c r="EC85" s="136"/>
      <c r="ED85" s="136"/>
      <c r="EE85" s="136"/>
      <c r="EF85" s="136"/>
      <c r="EG85" s="136"/>
      <c r="EH85" s="136"/>
      <c r="EI85" s="136"/>
      <c r="EJ85" s="136"/>
      <c r="EK85" s="136"/>
      <c r="EL85" s="136"/>
      <c r="EM85" s="136"/>
      <c r="EN85" s="136"/>
      <c r="EO85" s="136"/>
      <c r="EP85" s="136"/>
      <c r="EQ85" s="136"/>
      <c r="ER85" s="136"/>
      <c r="ES85" s="136"/>
      <c r="ET85" s="136"/>
      <c r="EU85" s="136"/>
      <c r="EV85" s="136"/>
      <c r="EW85" s="136"/>
      <c r="EX85" s="136"/>
      <c r="EY85" s="136"/>
      <c r="EZ85" s="136"/>
      <c r="FA85" s="136"/>
      <c r="FB85" s="136"/>
      <c r="FC85" s="136"/>
      <c r="FD85" s="136"/>
      <c r="FE85" s="136"/>
      <c r="FF85" s="136"/>
      <c r="FG85" s="136"/>
      <c r="FH85" s="136"/>
      <c r="FI85" s="136"/>
      <c r="FJ85" s="136"/>
      <c r="FK85" s="136"/>
      <c r="FL85" s="136"/>
      <c r="FM85" s="136"/>
      <c r="FN85" s="136"/>
      <c r="FO85" s="136"/>
      <c r="FP85" s="136"/>
      <c r="FQ85" s="136"/>
      <c r="FR85" s="136"/>
      <c r="FS85" s="136"/>
      <c r="FT85" s="136"/>
      <c r="FU85" s="136"/>
      <c r="FV85" s="136"/>
      <c r="FW85" s="136"/>
      <c r="FX85" s="136"/>
      <c r="FY85" s="136"/>
      <c r="FZ85" s="136"/>
      <c r="GA85" s="136"/>
      <c r="GB85" s="136"/>
      <c r="GC85" s="136"/>
      <c r="GD85" s="136"/>
      <c r="GE85" s="136"/>
      <c r="GF85" s="136"/>
      <c r="GG85" s="136"/>
      <c r="GH85" s="136"/>
      <c r="GI85" s="136"/>
      <c r="GJ85" s="136"/>
      <c r="GK85" s="136"/>
      <c r="GL85" s="136"/>
      <c r="GM85" s="136"/>
      <c r="GN85" s="136"/>
      <c r="GO85" s="136"/>
      <c r="GP85" s="136"/>
      <c r="GQ85" s="136"/>
      <c r="GR85" s="136"/>
      <c r="GS85" s="136"/>
      <c r="GT85" s="136"/>
      <c r="GU85" s="136"/>
      <c r="GV85" s="136"/>
      <c r="GW85" s="136"/>
      <c r="GX85" s="136"/>
      <c r="GY85" s="136"/>
      <c r="GZ85" s="136"/>
      <c r="HA85" s="136"/>
      <c r="HB85" s="136"/>
      <c r="HC85" s="136"/>
      <c r="HD85" s="136"/>
      <c r="HE85" s="136"/>
      <c r="HF85" s="136"/>
      <c r="HG85" s="136"/>
      <c r="HH85" s="136"/>
      <c r="HI85" s="136"/>
      <c r="HJ85" s="136"/>
      <c r="HK85" s="136"/>
      <c r="HL85" s="136"/>
      <c r="HM85" s="136"/>
      <c r="HN85" s="136"/>
      <c r="HO85" s="136"/>
      <c r="HP85" s="136"/>
      <c r="HQ85" s="136"/>
      <c r="HR85" s="136"/>
      <c r="HS85" s="136"/>
      <c r="HT85" s="136"/>
      <c r="HU85" s="136"/>
      <c r="HV85" s="136"/>
      <c r="HW85" s="136"/>
      <c r="HX85" s="136"/>
      <c r="HY85" s="136"/>
      <c r="HZ85" s="136"/>
      <c r="IA85" s="136"/>
      <c r="IB85" s="136"/>
      <c r="IC85" s="136"/>
      <c r="ID85" s="136"/>
      <c r="IE85" s="136"/>
      <c r="IF85" s="136"/>
      <c r="IG85" s="136"/>
      <c r="IH85" s="136"/>
      <c r="II85" s="136"/>
      <c r="IJ85" s="136"/>
      <c r="IK85" s="136"/>
      <c r="IL85" s="136"/>
      <c r="IM85" s="136"/>
      <c r="IN85" s="136"/>
      <c r="IO85" s="136"/>
      <c r="IP85" s="136"/>
      <c r="IQ85" s="136"/>
      <c r="IR85" s="136"/>
      <c r="IS85" s="136"/>
      <c r="IT85" s="136"/>
      <c r="IU85" s="136"/>
      <c r="IV85" s="136"/>
      <c r="IW85" s="136"/>
      <c r="IX85" s="136"/>
      <c r="IY85" s="136"/>
      <c r="IZ85" s="136"/>
      <c r="JA85" s="136"/>
      <c r="JB85" s="136"/>
      <c r="JC85" s="136"/>
      <c r="JD85" s="136"/>
      <c r="JE85" s="136"/>
      <c r="JF85" s="136"/>
      <c r="JG85" s="136"/>
      <c r="JH85" s="136"/>
      <c r="JI85" s="136"/>
      <c r="JJ85" s="136"/>
      <c r="JK85" s="136"/>
      <c r="JL85" s="136"/>
      <c r="JM85" s="136"/>
      <c r="JN85" s="136"/>
      <c r="JO85" s="136"/>
      <c r="JP85" s="136"/>
      <c r="JQ85" s="136"/>
      <c r="JR85" s="136"/>
      <c r="JS85" s="136"/>
      <c r="JT85" s="136"/>
      <c r="JU85" s="136"/>
      <c r="JV85" s="136"/>
      <c r="JW85" s="136"/>
      <c r="JX85" s="136"/>
      <c r="JY85" s="136"/>
      <c r="JZ85" s="136"/>
      <c r="KA85" s="136"/>
      <c r="KB85" s="136"/>
      <c r="KC85" s="136"/>
      <c r="KD85" s="136"/>
      <c r="KE85" s="136"/>
      <c r="KF85" s="136"/>
      <c r="KG85" s="136"/>
      <c r="KH85" s="136"/>
      <c r="KI85" s="136"/>
      <c r="KJ85" s="136"/>
      <c r="KK85" s="136"/>
      <c r="KL85" s="136"/>
      <c r="KM85" s="136"/>
      <c r="KN85" s="136"/>
      <c r="KO85" s="136"/>
      <c r="KP85" s="136"/>
      <c r="KQ85" s="136"/>
      <c r="KR85" s="136"/>
      <c r="KS85" s="136"/>
      <c r="KT85" s="136"/>
      <c r="KU85" s="136"/>
      <c r="KV85" s="136"/>
      <c r="KW85" s="136"/>
      <c r="KX85" s="136"/>
      <c r="KY85" s="136"/>
      <c r="KZ85" s="136"/>
      <c r="LA85" s="136"/>
      <c r="LB85" s="136"/>
      <c r="LC85" s="136"/>
      <c r="LD85" s="136"/>
      <c r="LE85" s="136"/>
      <c r="LF85" s="136"/>
      <c r="LG85" s="136"/>
      <c r="LH85" s="136"/>
      <c r="LI85" s="136"/>
      <c r="LJ85" s="136"/>
      <c r="LK85" s="136"/>
      <c r="LL85" s="136"/>
      <c r="LM85" s="136"/>
      <c r="LN85" s="136"/>
      <c r="LO85" s="136"/>
      <c r="LP85" s="136"/>
      <c r="LQ85" s="136"/>
      <c r="LR85" s="136"/>
      <c r="LS85" s="136"/>
      <c r="LT85" s="136"/>
      <c r="LU85" s="136"/>
      <c r="LV85" s="136"/>
      <c r="LW85" s="136"/>
      <c r="LX85" s="136"/>
      <c r="LY85" s="136"/>
      <c r="LZ85" s="136"/>
      <c r="MA85" s="136"/>
      <c r="MB85" s="136"/>
      <c r="MC85" s="136"/>
      <c r="MD85" s="136"/>
      <c r="ME85" s="136"/>
      <c r="MF85" s="136"/>
      <c r="MG85" s="136"/>
      <c r="MH85" s="136"/>
      <c r="MI85" s="136"/>
      <c r="MJ85" s="136"/>
      <c r="MK85" s="136"/>
      <c r="ML85" s="136"/>
      <c r="MM85" s="136"/>
      <c r="MN85" s="136"/>
      <c r="MO85" s="136"/>
      <c r="MP85" s="136"/>
      <c r="MQ85" s="136"/>
      <c r="MR85" s="136"/>
      <c r="MS85" s="136"/>
      <c r="MT85" s="136"/>
      <c r="MU85" s="136"/>
      <c r="MV85" s="136"/>
      <c r="MW85" s="136"/>
      <c r="MX85" s="136"/>
      <c r="MY85" s="136"/>
      <c r="MZ85" s="136"/>
      <c r="NA85" s="136"/>
      <c r="NB85" s="136"/>
      <c r="NC85" s="136"/>
      <c r="ND85" s="136"/>
      <c r="NE85" s="136"/>
      <c r="NF85" s="136"/>
      <c r="NG85" s="136"/>
      <c r="NH85" s="136"/>
      <c r="NI85" s="136"/>
      <c r="NJ85" s="136"/>
      <c r="NK85" s="136"/>
      <c r="NL85" s="136"/>
      <c r="NM85" s="136"/>
      <c r="NN85" s="136"/>
      <c r="NO85" s="136"/>
      <c r="NP85" s="136"/>
      <c r="NQ85" s="136"/>
      <c r="NR85" s="136"/>
      <c r="NS85" s="136"/>
      <c r="NT85" s="136"/>
      <c r="NU85" s="136"/>
      <c r="NV85" s="136"/>
      <c r="NW85" s="136"/>
      <c r="NX85" s="136"/>
      <c r="NY85" s="136"/>
      <c r="NZ85" s="136"/>
      <c r="OA85" s="136"/>
      <c r="OB85" s="136"/>
      <c r="OC85" s="136"/>
      <c r="OD85" s="136"/>
      <c r="OE85" s="136"/>
      <c r="OF85" s="136"/>
      <c r="OG85" s="136"/>
      <c r="OH85" s="136"/>
      <c r="OI85" s="136"/>
      <c r="OJ85" s="136"/>
      <c r="OK85" s="136"/>
      <c r="OL85" s="136"/>
      <c r="OM85" s="136"/>
      <c r="ON85" s="136"/>
      <c r="OO85" s="136"/>
      <c r="OP85" s="136"/>
      <c r="OQ85" s="136"/>
      <c r="OR85" s="136"/>
      <c r="OS85" s="136"/>
      <c r="OT85" s="136"/>
      <c r="OU85" s="136"/>
      <c r="OV85" s="136"/>
      <c r="OW85" s="136"/>
      <c r="OX85" s="136"/>
      <c r="OY85" s="136"/>
      <c r="OZ85" s="136"/>
      <c r="PA85" s="136"/>
      <c r="PB85" s="136"/>
      <c r="PC85" s="136"/>
      <c r="PD85" s="136"/>
      <c r="PE85" s="136"/>
      <c r="PF85" s="136"/>
      <c r="PG85" s="136"/>
      <c r="PH85" s="136"/>
      <c r="PI85" s="136"/>
      <c r="PJ85" s="136"/>
      <c r="PK85" s="136"/>
      <c r="PL85" s="136"/>
      <c r="PM85" s="136"/>
      <c r="PN85" s="136"/>
      <c r="PO85" s="136"/>
      <c r="PP85" s="136"/>
      <c r="PQ85" s="136"/>
      <c r="PR85" s="136"/>
      <c r="PS85" s="136"/>
      <c r="PT85" s="136"/>
      <c r="PU85" s="136"/>
      <c r="PV85" s="136"/>
      <c r="PW85" s="136"/>
      <c r="PX85" s="136"/>
      <c r="PY85" s="136"/>
      <c r="PZ85" s="136"/>
      <c r="QA85" s="136"/>
      <c r="QB85" s="136"/>
      <c r="QC85" s="136"/>
      <c r="QD85" s="136"/>
      <c r="QE85" s="136"/>
      <c r="QF85" s="136"/>
      <c r="QG85" s="136"/>
      <c r="QH85" s="136"/>
      <c r="QI85" s="136"/>
      <c r="QJ85" s="136"/>
      <c r="QK85" s="136"/>
      <c r="QL85" s="136"/>
      <c r="QM85" s="136"/>
      <c r="QN85" s="136"/>
      <c r="QO85" s="136"/>
      <c r="QP85" s="136"/>
      <c r="QQ85" s="136"/>
      <c r="QR85" s="136"/>
      <c r="QS85" s="136"/>
      <c r="QT85" s="136"/>
      <c r="QU85" s="136"/>
      <c r="QV85" s="136"/>
      <c r="QW85" s="136"/>
      <c r="QX85" s="136"/>
      <c r="QY85" s="136"/>
      <c r="QZ85" s="136"/>
      <c r="RA85" s="136"/>
      <c r="RB85" s="136"/>
      <c r="RC85" s="136"/>
      <c r="RD85" s="136"/>
      <c r="RE85" s="136"/>
      <c r="RF85" s="136"/>
      <c r="RG85" s="136"/>
      <c r="RH85" s="136"/>
      <c r="RI85" s="136"/>
      <c r="RJ85" s="136"/>
      <c r="RK85" s="136"/>
      <c r="RL85" s="136"/>
      <c r="RM85" s="136"/>
      <c r="RN85" s="136"/>
      <c r="RO85" s="136"/>
      <c r="RP85" s="136"/>
      <c r="RQ85" s="136"/>
      <c r="RR85" s="136"/>
      <c r="RS85" s="136"/>
      <c r="RT85" s="136"/>
      <c r="RU85" s="136"/>
      <c r="RV85" s="136"/>
      <c r="RW85" s="136"/>
      <c r="RX85" s="136"/>
      <c r="RY85" s="136"/>
      <c r="RZ85" s="136"/>
      <c r="SA85" s="136"/>
      <c r="SB85" s="136"/>
      <c r="SC85" s="136"/>
      <c r="SD85" s="136"/>
      <c r="SE85" s="136"/>
      <c r="SF85" s="136"/>
      <c r="SG85" s="136"/>
      <c r="SH85" s="136"/>
      <c r="SI85" s="136"/>
      <c r="SJ85" s="136"/>
      <c r="SK85" s="136"/>
      <c r="SL85" s="136"/>
      <c r="SM85" s="136"/>
      <c r="SN85" s="136"/>
      <c r="SO85" s="136"/>
      <c r="SP85" s="136"/>
      <c r="SQ85" s="136"/>
      <c r="SR85" s="136"/>
      <c r="SS85" s="136"/>
      <c r="ST85" s="136"/>
      <c r="SU85" s="136"/>
      <c r="SV85" s="136"/>
      <c r="SW85" s="136"/>
      <c r="SX85" s="136"/>
      <c r="SY85" s="136"/>
      <c r="SZ85" s="136"/>
      <c r="TA85" s="136"/>
      <c r="TB85" s="136"/>
      <c r="TC85" s="136"/>
      <c r="TD85" s="136"/>
      <c r="TE85" s="136"/>
      <c r="TF85" s="136"/>
      <c r="TG85" s="136"/>
      <c r="TH85" s="136"/>
      <c r="TI85" s="136"/>
      <c r="TJ85" s="136"/>
      <c r="TK85" s="136"/>
      <c r="TL85" s="136"/>
      <c r="TM85" s="136"/>
      <c r="TN85" s="136"/>
      <c r="TO85" s="136"/>
      <c r="TP85" s="136"/>
      <c r="TQ85" s="136"/>
      <c r="TR85" s="136"/>
      <c r="TS85" s="136"/>
      <c r="TT85" s="136"/>
      <c r="TU85" s="136"/>
      <c r="TV85" s="136"/>
      <c r="TW85" s="136"/>
      <c r="TX85" s="136"/>
      <c r="TY85" s="136"/>
      <c r="TZ85" s="136"/>
      <c r="UA85" s="136"/>
      <c r="UB85" s="136"/>
      <c r="UC85" s="136"/>
      <c r="UD85" s="136"/>
      <c r="UE85" s="136"/>
      <c r="UF85" s="136"/>
      <c r="UG85" s="136"/>
      <c r="UH85" s="136"/>
      <c r="UI85" s="136"/>
      <c r="UJ85" s="136"/>
      <c r="UK85" s="136"/>
      <c r="UL85" s="136"/>
      <c r="UM85" s="136"/>
      <c r="UN85" s="136"/>
      <c r="UO85" s="136"/>
      <c r="UP85" s="136"/>
      <c r="UQ85" s="136"/>
      <c r="UR85" s="136"/>
      <c r="US85" s="136"/>
      <c r="UT85" s="136"/>
      <c r="UU85" s="136"/>
      <c r="UV85" s="136"/>
      <c r="UW85" s="136"/>
      <c r="UX85" s="136"/>
      <c r="UY85" s="136"/>
      <c r="UZ85" s="136"/>
      <c r="VA85" s="136"/>
      <c r="VB85" s="136"/>
      <c r="VC85" s="136"/>
      <c r="VD85" s="136"/>
      <c r="VE85" s="136"/>
      <c r="VF85" s="136"/>
      <c r="VG85" s="136"/>
      <c r="VH85" s="136"/>
      <c r="VI85" s="136"/>
      <c r="VJ85" s="136"/>
      <c r="VK85" s="136"/>
      <c r="VL85" s="136"/>
      <c r="VM85" s="136"/>
      <c r="VN85" s="136"/>
      <c r="VO85" s="136"/>
      <c r="VP85" s="136"/>
      <c r="VQ85" s="136"/>
      <c r="VR85" s="136"/>
      <c r="VS85" s="136"/>
      <c r="VT85" s="136"/>
      <c r="VU85" s="136"/>
      <c r="VV85" s="136"/>
      <c r="VW85" s="136"/>
      <c r="VX85" s="136"/>
      <c r="VY85" s="136"/>
      <c r="VZ85" s="136"/>
      <c r="WA85" s="136"/>
      <c r="WB85" s="136"/>
      <c r="WC85" s="136"/>
      <c r="WD85" s="136"/>
      <c r="WE85" s="136"/>
      <c r="WF85" s="136"/>
      <c r="WG85" s="136"/>
      <c r="WH85" s="136"/>
      <c r="WI85" s="136"/>
      <c r="WJ85" s="136"/>
      <c r="WK85" s="136"/>
      <c r="WL85" s="136"/>
      <c r="WM85" s="136"/>
      <c r="WN85" s="136"/>
      <c r="WO85" s="136"/>
      <c r="WP85" s="136"/>
      <c r="WQ85" s="136"/>
      <c r="WR85" s="136"/>
      <c r="WS85" s="136"/>
      <c r="WT85" s="136"/>
      <c r="WU85" s="136"/>
      <c r="WV85" s="136"/>
      <c r="WW85" s="136"/>
      <c r="WX85" s="136"/>
      <c r="WY85" s="136"/>
      <c r="WZ85" s="136"/>
      <c r="XA85" s="136"/>
      <c r="XB85" s="136"/>
      <c r="XC85" s="136"/>
      <c r="XD85" s="136"/>
      <c r="XE85" s="136"/>
      <c r="XF85" s="136"/>
      <c r="XG85" s="136"/>
      <c r="XH85" s="136"/>
      <c r="XI85" s="136"/>
      <c r="XJ85" s="136"/>
      <c r="XK85" s="136"/>
      <c r="XL85" s="136"/>
      <c r="XM85" s="136"/>
      <c r="XN85" s="136"/>
      <c r="XO85" s="136"/>
      <c r="XP85" s="136"/>
      <c r="XQ85" s="136"/>
      <c r="XR85" s="136"/>
      <c r="XS85" s="136"/>
      <c r="XT85" s="136"/>
      <c r="XU85" s="136"/>
      <c r="XV85" s="136"/>
      <c r="XW85" s="136"/>
      <c r="XX85" s="136"/>
      <c r="XY85" s="136"/>
      <c r="XZ85" s="136"/>
      <c r="YA85" s="136"/>
      <c r="YB85" s="136"/>
      <c r="YC85" s="136"/>
      <c r="YD85" s="136"/>
      <c r="YE85" s="136"/>
      <c r="YF85" s="136"/>
      <c r="YG85" s="136"/>
      <c r="YH85" s="136"/>
      <c r="YI85" s="136"/>
      <c r="YJ85" s="136"/>
      <c r="YK85" s="136"/>
      <c r="YL85" s="136"/>
      <c r="YM85" s="136"/>
      <c r="YN85" s="136"/>
      <c r="YO85" s="136"/>
      <c r="YP85" s="136"/>
      <c r="YQ85" s="136"/>
      <c r="YR85" s="136"/>
      <c r="YS85" s="136"/>
      <c r="YT85" s="136"/>
      <c r="YU85" s="136"/>
      <c r="YV85" s="136"/>
      <c r="YW85" s="136"/>
      <c r="YX85" s="136"/>
      <c r="YY85" s="136"/>
      <c r="YZ85" s="136"/>
      <c r="ZA85" s="136"/>
      <c r="ZB85" s="136"/>
      <c r="ZC85" s="136"/>
      <c r="ZD85" s="136"/>
      <c r="ZE85" s="136"/>
      <c r="ZF85" s="136"/>
      <c r="ZG85" s="136"/>
      <c r="ZH85" s="136"/>
      <c r="ZI85" s="136"/>
      <c r="ZJ85" s="136"/>
      <c r="ZK85" s="136"/>
      <c r="ZL85" s="136"/>
      <c r="ZM85" s="136"/>
      <c r="ZN85" s="136"/>
      <c r="ZO85" s="136"/>
      <c r="ZP85" s="136"/>
      <c r="ZQ85" s="136"/>
      <c r="ZR85" s="136"/>
      <c r="ZS85" s="136"/>
      <c r="ZT85" s="136"/>
      <c r="ZU85" s="136"/>
      <c r="ZV85" s="136"/>
      <c r="ZW85" s="136"/>
      <c r="ZX85" s="136"/>
      <c r="ZY85" s="136"/>
      <c r="ZZ85" s="136"/>
      <c r="AAA85" s="136"/>
      <c r="AAB85" s="136"/>
      <c r="AAC85" s="136"/>
      <c r="AAD85" s="136"/>
      <c r="AAE85" s="136"/>
      <c r="AAF85" s="136"/>
      <c r="AAG85" s="136"/>
      <c r="AAH85" s="136"/>
      <c r="AAI85" s="136"/>
      <c r="AAJ85" s="136"/>
      <c r="AAK85" s="136"/>
      <c r="AAL85" s="136"/>
      <c r="AAM85" s="136"/>
      <c r="AAN85" s="136"/>
      <c r="AAO85" s="136"/>
      <c r="AAP85" s="136"/>
      <c r="AAQ85" s="136"/>
      <c r="AAR85" s="136"/>
      <c r="AAS85" s="136"/>
      <c r="AAT85" s="136"/>
      <c r="AAU85" s="136"/>
      <c r="AAV85" s="136"/>
      <c r="AAW85" s="136"/>
      <c r="AAX85" s="136"/>
      <c r="AAY85" s="136"/>
      <c r="AAZ85" s="136"/>
      <c r="ABA85" s="136"/>
      <c r="ABB85" s="136"/>
      <c r="ABC85" s="136"/>
      <c r="ABD85" s="136"/>
      <c r="ABE85" s="136"/>
      <c r="ABF85" s="136"/>
      <c r="ABG85" s="136"/>
      <c r="ABH85" s="136"/>
      <c r="ABI85" s="136"/>
      <c r="ABJ85" s="136"/>
      <c r="ABK85" s="136"/>
      <c r="ABL85" s="136"/>
      <c r="ABM85" s="136"/>
      <c r="ABN85" s="136"/>
      <c r="ABO85" s="136"/>
      <c r="ABP85" s="136"/>
      <c r="ABQ85" s="136"/>
      <c r="ABR85" s="136"/>
      <c r="ABS85" s="136"/>
      <c r="ABT85" s="136"/>
      <c r="ABU85" s="136"/>
      <c r="ABV85" s="136"/>
      <c r="ABW85" s="136"/>
      <c r="ABX85" s="136"/>
      <c r="ABY85" s="136"/>
      <c r="ABZ85" s="136"/>
      <c r="ACA85" s="136"/>
      <c r="ACB85" s="136"/>
      <c r="ACC85" s="136"/>
      <c r="ACD85" s="136"/>
      <c r="ACE85" s="136"/>
      <c r="ACF85" s="136"/>
      <c r="ACG85" s="136"/>
      <c r="ACH85" s="136"/>
      <c r="ACI85" s="136"/>
      <c r="ACJ85" s="136"/>
      <c r="ACK85" s="136"/>
      <c r="ACL85" s="136"/>
      <c r="ACM85" s="136"/>
      <c r="ACN85" s="136"/>
      <c r="ACO85" s="136"/>
      <c r="ACP85" s="136"/>
      <c r="ACQ85" s="136"/>
      <c r="ACR85" s="136"/>
      <c r="ACS85" s="136"/>
      <c r="ACT85" s="136"/>
      <c r="ACU85" s="136"/>
      <c r="ACV85" s="136"/>
      <c r="ACW85" s="136"/>
      <c r="ACX85" s="136"/>
      <c r="ACY85" s="136"/>
      <c r="ACZ85" s="136"/>
      <c r="ADA85" s="136"/>
      <c r="ADB85" s="136"/>
      <c r="ADC85" s="136"/>
      <c r="ADD85" s="136"/>
      <c r="ADE85" s="136"/>
      <c r="ADF85" s="136"/>
      <c r="ADG85" s="136"/>
      <c r="ADH85" s="136"/>
      <c r="ADI85" s="136"/>
      <c r="ADJ85" s="136"/>
      <c r="ADK85" s="136"/>
      <c r="ADL85" s="136"/>
      <c r="ADM85" s="136"/>
      <c r="ADN85" s="136"/>
      <c r="ADO85" s="136"/>
      <c r="ADP85" s="136"/>
      <c r="ADQ85" s="136"/>
      <c r="ADR85" s="136"/>
      <c r="ADS85" s="136"/>
      <c r="ADT85" s="136"/>
      <c r="ADU85" s="136"/>
      <c r="ADV85" s="136"/>
      <c r="ADW85" s="136"/>
      <c r="ADX85" s="136"/>
      <c r="ADY85" s="136"/>
      <c r="ADZ85" s="136"/>
      <c r="AEA85" s="136"/>
      <c r="AEB85" s="136"/>
      <c r="AEC85" s="136"/>
      <c r="AED85" s="136"/>
      <c r="AEE85" s="136"/>
      <c r="AEF85" s="136"/>
      <c r="AEG85" s="136"/>
      <c r="AEH85" s="136"/>
      <c r="AEI85" s="136"/>
      <c r="AEJ85" s="136"/>
      <c r="AEK85" s="136"/>
      <c r="AEL85" s="136"/>
      <c r="AEM85" s="136"/>
      <c r="AEN85" s="136"/>
      <c r="AEO85" s="136"/>
      <c r="AEP85" s="136"/>
      <c r="AEQ85" s="136"/>
      <c r="AER85" s="136"/>
      <c r="AES85" s="136"/>
      <c r="AET85" s="136"/>
      <c r="AEU85" s="136"/>
      <c r="AEV85" s="136"/>
      <c r="AEW85" s="136"/>
      <c r="AEX85" s="136"/>
      <c r="AEY85" s="136"/>
      <c r="AEZ85" s="136"/>
      <c r="AFA85" s="136"/>
      <c r="AFB85" s="136"/>
      <c r="AFC85" s="136"/>
      <c r="AFD85" s="136"/>
      <c r="AFE85" s="136"/>
      <c r="AFF85" s="136"/>
      <c r="AFG85" s="136"/>
      <c r="AFH85" s="136"/>
      <c r="AFI85" s="136"/>
      <c r="AFJ85" s="136"/>
      <c r="AFK85" s="136"/>
      <c r="AFL85" s="136"/>
      <c r="AFM85" s="136"/>
      <c r="AFN85" s="136"/>
      <c r="AFO85" s="136"/>
      <c r="AFP85" s="136"/>
      <c r="AFQ85" s="136"/>
      <c r="AFR85" s="136"/>
      <c r="AFS85" s="136"/>
      <c r="AFT85" s="136"/>
      <c r="AFU85" s="136"/>
      <c r="AFV85" s="136"/>
      <c r="AFW85" s="136"/>
      <c r="AFX85" s="136"/>
      <c r="AFY85" s="136"/>
      <c r="AFZ85" s="136"/>
      <c r="AGA85" s="136"/>
      <c r="AGB85" s="136"/>
      <c r="AGC85" s="136"/>
      <c r="AGD85" s="136"/>
      <c r="AGE85" s="136"/>
      <c r="AGF85" s="136"/>
      <c r="AGG85" s="136"/>
      <c r="AGH85" s="136"/>
      <c r="AGI85" s="136"/>
      <c r="AGJ85" s="136"/>
      <c r="AGK85" s="136"/>
      <c r="AGL85" s="136"/>
      <c r="AGM85" s="136"/>
      <c r="AGN85" s="136"/>
      <c r="AGO85" s="136"/>
      <c r="AGP85" s="136"/>
      <c r="AGQ85" s="136"/>
      <c r="AGR85" s="136"/>
      <c r="AGS85" s="136"/>
      <c r="AGT85" s="136"/>
      <c r="AGU85" s="136"/>
      <c r="AGV85" s="136"/>
      <c r="AGW85" s="136"/>
      <c r="AGX85" s="136"/>
      <c r="AGY85" s="136"/>
      <c r="AGZ85" s="136"/>
      <c r="AHA85" s="136"/>
      <c r="AHB85" s="136"/>
      <c r="AHC85" s="136"/>
      <c r="AHD85" s="136"/>
      <c r="AHE85" s="136"/>
      <c r="AHF85" s="136"/>
      <c r="AHG85" s="136"/>
      <c r="AHH85" s="136"/>
      <c r="AHI85" s="136"/>
      <c r="AHJ85" s="136"/>
      <c r="AHK85" s="136"/>
      <c r="AHL85" s="136"/>
      <c r="AHM85" s="136"/>
      <c r="AHN85" s="136"/>
      <c r="AHO85" s="136"/>
      <c r="AHP85" s="136"/>
      <c r="AHQ85" s="136"/>
      <c r="AHR85" s="136"/>
      <c r="AHS85" s="136"/>
      <c r="AHT85" s="136"/>
      <c r="AHU85" s="136"/>
      <c r="AHV85" s="136"/>
      <c r="AHW85" s="136"/>
      <c r="AHX85" s="136"/>
      <c r="AHY85" s="136"/>
      <c r="AHZ85" s="136"/>
      <c r="AIA85" s="136"/>
      <c r="AIB85" s="136"/>
      <c r="AIC85" s="136"/>
      <c r="AID85" s="136"/>
      <c r="AIE85" s="136"/>
      <c r="AIF85" s="136"/>
      <c r="AIG85" s="136"/>
      <c r="AIH85" s="136"/>
      <c r="AII85" s="136"/>
      <c r="AIJ85" s="136"/>
      <c r="AIK85" s="136"/>
      <c r="AIL85" s="136"/>
      <c r="AIM85" s="136"/>
      <c r="AIN85" s="136"/>
      <c r="AIO85" s="136"/>
      <c r="AIP85" s="136"/>
      <c r="AIQ85" s="136"/>
      <c r="AIR85" s="136"/>
      <c r="AIS85" s="136"/>
      <c r="AIT85" s="136"/>
      <c r="AIU85" s="136"/>
      <c r="AIV85" s="136"/>
      <c r="AIW85" s="136"/>
      <c r="AIX85" s="136"/>
      <c r="AIY85" s="136"/>
      <c r="AIZ85" s="136"/>
      <c r="AJA85" s="136"/>
      <c r="AJB85" s="136"/>
      <c r="AJC85" s="136"/>
      <c r="AJD85" s="136"/>
      <c r="AJE85" s="136"/>
      <c r="AJF85" s="136"/>
      <c r="AJG85" s="136"/>
      <c r="AJH85" s="136"/>
      <c r="AJI85" s="136"/>
      <c r="AJJ85" s="136"/>
      <c r="AJK85" s="136"/>
      <c r="AJL85" s="136"/>
      <c r="AJM85" s="136"/>
      <c r="AJN85" s="136"/>
      <c r="AJO85" s="136"/>
      <c r="AJP85" s="136"/>
      <c r="AJQ85" s="136"/>
      <c r="AJR85" s="136"/>
      <c r="AJS85" s="136"/>
      <c r="AJT85" s="136"/>
      <c r="AJU85" s="136"/>
      <c r="AJV85" s="136"/>
      <c r="AJW85" s="136"/>
      <c r="AJX85" s="136"/>
      <c r="AJY85" s="136"/>
      <c r="AJZ85" s="136"/>
      <c r="AKA85" s="136"/>
      <c r="AKB85" s="136"/>
      <c r="AKC85" s="136"/>
      <c r="AKD85" s="136"/>
      <c r="AKE85" s="136"/>
      <c r="AKF85" s="136"/>
      <c r="AKG85" s="136"/>
      <c r="AKH85" s="136"/>
      <c r="AKI85" s="136"/>
      <c r="AKJ85" s="136"/>
      <c r="AKK85" s="136"/>
      <c r="AKL85" s="136"/>
      <c r="AKM85" s="136"/>
      <c r="AKN85" s="136"/>
      <c r="AKO85" s="136"/>
      <c r="AKP85" s="136"/>
      <c r="AKQ85" s="136"/>
      <c r="AKR85" s="136"/>
      <c r="AKS85" s="136"/>
      <c r="AKT85" s="136"/>
      <c r="AKU85" s="136"/>
      <c r="AKV85" s="136"/>
      <c r="AKW85" s="136"/>
      <c r="AKX85" s="136"/>
      <c r="AKY85" s="136"/>
    </row>
    <row r="86" ht="14.25" hidden="1" spans="1:987">
      <c r="A86" s="47"/>
      <c r="B86" s="50" t="s">
        <v>4</v>
      </c>
      <c r="C86" s="51">
        <v>0.51</v>
      </c>
      <c r="D86" s="158">
        <f>168/359</f>
        <v>0.467966573816156</v>
      </c>
      <c r="E86" s="53">
        <f>9/31</f>
        <v>0.290322580645161</v>
      </c>
      <c r="F86" s="194"/>
      <c r="G86" s="53"/>
      <c r="H86" s="53"/>
      <c r="I86" s="53"/>
      <c r="J86" s="166">
        <f>5/173</f>
        <v>0.0289017341040462</v>
      </c>
      <c r="K86" s="158">
        <f>24/110</f>
        <v>0.218181818181818</v>
      </c>
      <c r="L86" s="158">
        <f>31/123</f>
        <v>0.252032520325203</v>
      </c>
      <c r="M86" s="51"/>
      <c r="N86" s="53"/>
      <c r="O86" s="239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  <c r="CT86" s="136"/>
      <c r="CU86" s="136"/>
      <c r="CV86" s="136"/>
      <c r="CW86" s="136"/>
      <c r="CX86" s="136"/>
      <c r="CY86" s="136"/>
      <c r="CZ86" s="136"/>
      <c r="DA86" s="136"/>
      <c r="DB86" s="136"/>
      <c r="DC86" s="136"/>
      <c r="DD86" s="136"/>
      <c r="DE86" s="136"/>
      <c r="DF86" s="136"/>
      <c r="DG86" s="136"/>
      <c r="DH86" s="136"/>
      <c r="DI86" s="136"/>
      <c r="DJ86" s="136"/>
      <c r="DK86" s="136"/>
      <c r="DL86" s="136"/>
      <c r="DM86" s="136"/>
      <c r="DN86" s="136"/>
      <c r="DO86" s="136"/>
      <c r="DP86" s="136"/>
      <c r="DQ86" s="136"/>
      <c r="DR86" s="136"/>
      <c r="DS86" s="136"/>
      <c r="DT86" s="136"/>
      <c r="DU86" s="136"/>
      <c r="DV86" s="136"/>
      <c r="DW86" s="136"/>
      <c r="DX86" s="136"/>
      <c r="DY86" s="136"/>
      <c r="DZ86" s="136"/>
      <c r="EA86" s="136"/>
      <c r="EB86" s="136"/>
      <c r="EC86" s="136"/>
      <c r="ED86" s="136"/>
      <c r="EE86" s="136"/>
      <c r="EF86" s="136"/>
      <c r="EG86" s="136"/>
      <c r="EH86" s="136"/>
      <c r="EI86" s="136"/>
      <c r="EJ86" s="136"/>
      <c r="EK86" s="136"/>
      <c r="EL86" s="136"/>
      <c r="EM86" s="136"/>
      <c r="EN86" s="136"/>
      <c r="EO86" s="136"/>
      <c r="EP86" s="136"/>
      <c r="EQ86" s="136"/>
      <c r="ER86" s="136"/>
      <c r="ES86" s="136"/>
      <c r="ET86" s="136"/>
      <c r="EU86" s="136"/>
      <c r="EV86" s="136"/>
      <c r="EW86" s="136"/>
      <c r="EX86" s="136"/>
      <c r="EY86" s="136"/>
      <c r="EZ86" s="136"/>
      <c r="FA86" s="136"/>
      <c r="FB86" s="136"/>
      <c r="FC86" s="136"/>
      <c r="FD86" s="136"/>
      <c r="FE86" s="136"/>
      <c r="FF86" s="136"/>
      <c r="FG86" s="136"/>
      <c r="FH86" s="136"/>
      <c r="FI86" s="136"/>
      <c r="FJ86" s="136"/>
      <c r="FK86" s="136"/>
      <c r="FL86" s="136"/>
      <c r="FM86" s="136"/>
      <c r="FN86" s="136"/>
      <c r="FO86" s="136"/>
      <c r="FP86" s="136"/>
      <c r="FQ86" s="136"/>
      <c r="FR86" s="136"/>
      <c r="FS86" s="136"/>
      <c r="FT86" s="136"/>
      <c r="FU86" s="136"/>
      <c r="FV86" s="136"/>
      <c r="FW86" s="136"/>
      <c r="FX86" s="136"/>
      <c r="FY86" s="136"/>
      <c r="FZ86" s="136"/>
      <c r="GA86" s="136"/>
      <c r="GB86" s="136"/>
      <c r="GC86" s="136"/>
      <c r="GD86" s="136"/>
      <c r="GE86" s="136"/>
      <c r="GF86" s="136"/>
      <c r="GG86" s="136"/>
      <c r="GH86" s="136"/>
      <c r="GI86" s="136"/>
      <c r="GJ86" s="136"/>
      <c r="GK86" s="136"/>
      <c r="GL86" s="136"/>
      <c r="GM86" s="136"/>
      <c r="GN86" s="136"/>
      <c r="GO86" s="136"/>
      <c r="GP86" s="136"/>
      <c r="GQ86" s="136"/>
      <c r="GR86" s="136"/>
      <c r="GS86" s="136"/>
      <c r="GT86" s="136"/>
      <c r="GU86" s="136"/>
      <c r="GV86" s="136"/>
      <c r="GW86" s="136"/>
      <c r="GX86" s="136"/>
      <c r="GY86" s="136"/>
      <c r="GZ86" s="136"/>
      <c r="HA86" s="136"/>
      <c r="HB86" s="136"/>
      <c r="HC86" s="136"/>
      <c r="HD86" s="136"/>
      <c r="HE86" s="136"/>
      <c r="HF86" s="136"/>
      <c r="HG86" s="136"/>
      <c r="HH86" s="136"/>
      <c r="HI86" s="136"/>
      <c r="HJ86" s="136"/>
      <c r="HK86" s="136"/>
      <c r="HL86" s="136"/>
      <c r="HM86" s="136"/>
      <c r="HN86" s="136"/>
      <c r="HO86" s="136"/>
      <c r="HP86" s="136"/>
      <c r="HQ86" s="136"/>
      <c r="HR86" s="136"/>
      <c r="HS86" s="136"/>
      <c r="HT86" s="136"/>
      <c r="HU86" s="136"/>
      <c r="HV86" s="136"/>
      <c r="HW86" s="136"/>
      <c r="HX86" s="136"/>
      <c r="HY86" s="136"/>
      <c r="HZ86" s="136"/>
      <c r="IA86" s="136"/>
      <c r="IB86" s="136"/>
      <c r="IC86" s="136"/>
      <c r="ID86" s="136"/>
      <c r="IE86" s="136"/>
      <c r="IF86" s="136"/>
      <c r="IG86" s="136"/>
      <c r="IH86" s="136"/>
      <c r="II86" s="136"/>
      <c r="IJ86" s="136"/>
      <c r="IK86" s="136"/>
      <c r="IL86" s="136"/>
      <c r="IM86" s="136"/>
      <c r="IN86" s="136"/>
      <c r="IO86" s="136"/>
      <c r="IP86" s="136"/>
      <c r="IQ86" s="136"/>
      <c r="IR86" s="136"/>
      <c r="IS86" s="136"/>
      <c r="IT86" s="136"/>
      <c r="IU86" s="136"/>
      <c r="IV86" s="136"/>
      <c r="IW86" s="136"/>
      <c r="IX86" s="136"/>
      <c r="IY86" s="136"/>
      <c r="IZ86" s="136"/>
      <c r="JA86" s="136"/>
      <c r="JB86" s="136"/>
      <c r="JC86" s="136"/>
      <c r="JD86" s="136"/>
      <c r="JE86" s="136"/>
      <c r="JF86" s="136"/>
      <c r="JG86" s="136"/>
      <c r="JH86" s="136"/>
      <c r="JI86" s="136"/>
      <c r="JJ86" s="136"/>
      <c r="JK86" s="136"/>
      <c r="JL86" s="136"/>
      <c r="JM86" s="136"/>
      <c r="JN86" s="136"/>
      <c r="JO86" s="136"/>
      <c r="JP86" s="136"/>
      <c r="JQ86" s="136"/>
      <c r="JR86" s="136"/>
      <c r="JS86" s="136"/>
      <c r="JT86" s="136"/>
      <c r="JU86" s="136"/>
      <c r="JV86" s="136"/>
      <c r="JW86" s="136"/>
      <c r="JX86" s="136"/>
      <c r="JY86" s="136"/>
      <c r="JZ86" s="136"/>
      <c r="KA86" s="136"/>
      <c r="KB86" s="136"/>
      <c r="KC86" s="136"/>
      <c r="KD86" s="136"/>
      <c r="KE86" s="136"/>
      <c r="KF86" s="136"/>
      <c r="KG86" s="136"/>
      <c r="KH86" s="136"/>
      <c r="KI86" s="136"/>
      <c r="KJ86" s="136"/>
      <c r="KK86" s="136"/>
      <c r="KL86" s="136"/>
      <c r="KM86" s="136"/>
      <c r="KN86" s="136"/>
      <c r="KO86" s="136"/>
      <c r="KP86" s="136"/>
      <c r="KQ86" s="136"/>
      <c r="KR86" s="136"/>
      <c r="KS86" s="136"/>
      <c r="KT86" s="136"/>
      <c r="KU86" s="136"/>
      <c r="KV86" s="136"/>
      <c r="KW86" s="136"/>
      <c r="KX86" s="136"/>
      <c r="KY86" s="136"/>
      <c r="KZ86" s="136"/>
      <c r="LA86" s="136"/>
      <c r="LB86" s="136"/>
      <c r="LC86" s="136"/>
      <c r="LD86" s="136"/>
      <c r="LE86" s="136"/>
      <c r="LF86" s="136"/>
      <c r="LG86" s="136"/>
      <c r="LH86" s="136"/>
      <c r="LI86" s="136"/>
      <c r="LJ86" s="136"/>
      <c r="LK86" s="136"/>
      <c r="LL86" s="136"/>
      <c r="LM86" s="136"/>
      <c r="LN86" s="136"/>
      <c r="LO86" s="136"/>
      <c r="LP86" s="136"/>
      <c r="LQ86" s="136"/>
      <c r="LR86" s="136"/>
      <c r="LS86" s="136"/>
      <c r="LT86" s="136"/>
      <c r="LU86" s="136"/>
      <c r="LV86" s="136"/>
      <c r="LW86" s="136"/>
      <c r="LX86" s="136"/>
      <c r="LY86" s="136"/>
      <c r="LZ86" s="136"/>
      <c r="MA86" s="136"/>
      <c r="MB86" s="136"/>
      <c r="MC86" s="136"/>
      <c r="MD86" s="136"/>
      <c r="ME86" s="136"/>
      <c r="MF86" s="136"/>
      <c r="MG86" s="136"/>
      <c r="MH86" s="136"/>
      <c r="MI86" s="136"/>
      <c r="MJ86" s="136"/>
      <c r="MK86" s="136"/>
      <c r="ML86" s="136"/>
      <c r="MM86" s="136"/>
      <c r="MN86" s="136"/>
      <c r="MO86" s="136"/>
      <c r="MP86" s="136"/>
      <c r="MQ86" s="136"/>
      <c r="MR86" s="136"/>
      <c r="MS86" s="136"/>
      <c r="MT86" s="136"/>
      <c r="MU86" s="136"/>
      <c r="MV86" s="136"/>
      <c r="MW86" s="136"/>
      <c r="MX86" s="136"/>
      <c r="MY86" s="136"/>
      <c r="MZ86" s="136"/>
      <c r="NA86" s="136"/>
      <c r="NB86" s="136"/>
      <c r="NC86" s="136"/>
      <c r="ND86" s="136"/>
      <c r="NE86" s="136"/>
      <c r="NF86" s="136"/>
      <c r="NG86" s="136"/>
      <c r="NH86" s="136"/>
      <c r="NI86" s="136"/>
      <c r="NJ86" s="136"/>
      <c r="NK86" s="136"/>
      <c r="NL86" s="136"/>
      <c r="NM86" s="136"/>
      <c r="NN86" s="136"/>
      <c r="NO86" s="136"/>
      <c r="NP86" s="136"/>
      <c r="NQ86" s="136"/>
      <c r="NR86" s="136"/>
      <c r="NS86" s="136"/>
      <c r="NT86" s="136"/>
      <c r="NU86" s="136"/>
      <c r="NV86" s="136"/>
      <c r="NW86" s="136"/>
      <c r="NX86" s="136"/>
      <c r="NY86" s="136"/>
      <c r="NZ86" s="136"/>
      <c r="OA86" s="136"/>
      <c r="OB86" s="136"/>
      <c r="OC86" s="136"/>
      <c r="OD86" s="136"/>
      <c r="OE86" s="136"/>
      <c r="OF86" s="136"/>
      <c r="OG86" s="136"/>
      <c r="OH86" s="136"/>
      <c r="OI86" s="136"/>
      <c r="OJ86" s="136"/>
      <c r="OK86" s="136"/>
      <c r="OL86" s="136"/>
      <c r="OM86" s="136"/>
      <c r="ON86" s="136"/>
      <c r="OO86" s="136"/>
      <c r="OP86" s="136"/>
      <c r="OQ86" s="136"/>
      <c r="OR86" s="136"/>
      <c r="OS86" s="136"/>
      <c r="OT86" s="136"/>
      <c r="OU86" s="136"/>
      <c r="OV86" s="136"/>
      <c r="OW86" s="136"/>
      <c r="OX86" s="136"/>
      <c r="OY86" s="136"/>
      <c r="OZ86" s="136"/>
      <c r="PA86" s="136"/>
      <c r="PB86" s="136"/>
      <c r="PC86" s="136"/>
      <c r="PD86" s="136"/>
      <c r="PE86" s="136"/>
      <c r="PF86" s="136"/>
      <c r="PG86" s="136"/>
      <c r="PH86" s="136"/>
      <c r="PI86" s="136"/>
      <c r="PJ86" s="136"/>
      <c r="PK86" s="136"/>
      <c r="PL86" s="136"/>
      <c r="PM86" s="136"/>
      <c r="PN86" s="136"/>
      <c r="PO86" s="136"/>
      <c r="PP86" s="136"/>
      <c r="PQ86" s="136"/>
      <c r="PR86" s="136"/>
      <c r="PS86" s="136"/>
      <c r="PT86" s="136"/>
      <c r="PU86" s="136"/>
      <c r="PV86" s="136"/>
      <c r="PW86" s="136"/>
      <c r="PX86" s="136"/>
      <c r="PY86" s="136"/>
      <c r="PZ86" s="136"/>
      <c r="QA86" s="136"/>
      <c r="QB86" s="136"/>
      <c r="QC86" s="136"/>
      <c r="QD86" s="136"/>
      <c r="QE86" s="136"/>
      <c r="QF86" s="136"/>
      <c r="QG86" s="136"/>
      <c r="QH86" s="136"/>
      <c r="QI86" s="136"/>
      <c r="QJ86" s="136"/>
      <c r="QK86" s="136"/>
      <c r="QL86" s="136"/>
      <c r="QM86" s="136"/>
      <c r="QN86" s="136"/>
      <c r="QO86" s="136"/>
      <c r="QP86" s="136"/>
      <c r="QQ86" s="136"/>
      <c r="QR86" s="136"/>
      <c r="QS86" s="136"/>
      <c r="QT86" s="136"/>
      <c r="QU86" s="136"/>
      <c r="QV86" s="136"/>
      <c r="QW86" s="136"/>
      <c r="QX86" s="136"/>
      <c r="QY86" s="136"/>
      <c r="QZ86" s="136"/>
      <c r="RA86" s="136"/>
      <c r="RB86" s="136"/>
      <c r="RC86" s="136"/>
      <c r="RD86" s="136"/>
      <c r="RE86" s="136"/>
      <c r="RF86" s="136"/>
      <c r="RG86" s="136"/>
      <c r="RH86" s="136"/>
      <c r="RI86" s="136"/>
      <c r="RJ86" s="136"/>
      <c r="RK86" s="136"/>
      <c r="RL86" s="136"/>
      <c r="RM86" s="136"/>
      <c r="RN86" s="136"/>
      <c r="RO86" s="136"/>
      <c r="RP86" s="136"/>
      <c r="RQ86" s="136"/>
      <c r="RR86" s="136"/>
      <c r="RS86" s="136"/>
      <c r="RT86" s="136"/>
      <c r="RU86" s="136"/>
      <c r="RV86" s="136"/>
      <c r="RW86" s="136"/>
      <c r="RX86" s="136"/>
      <c r="RY86" s="136"/>
      <c r="RZ86" s="136"/>
      <c r="SA86" s="136"/>
      <c r="SB86" s="136"/>
      <c r="SC86" s="136"/>
      <c r="SD86" s="136"/>
      <c r="SE86" s="136"/>
      <c r="SF86" s="136"/>
      <c r="SG86" s="136"/>
      <c r="SH86" s="136"/>
      <c r="SI86" s="136"/>
      <c r="SJ86" s="136"/>
      <c r="SK86" s="136"/>
      <c r="SL86" s="136"/>
      <c r="SM86" s="136"/>
      <c r="SN86" s="136"/>
      <c r="SO86" s="136"/>
      <c r="SP86" s="136"/>
      <c r="SQ86" s="136"/>
      <c r="SR86" s="136"/>
      <c r="SS86" s="136"/>
      <c r="ST86" s="136"/>
      <c r="SU86" s="136"/>
      <c r="SV86" s="136"/>
      <c r="SW86" s="136"/>
      <c r="SX86" s="136"/>
      <c r="SY86" s="136"/>
      <c r="SZ86" s="136"/>
      <c r="TA86" s="136"/>
      <c r="TB86" s="136"/>
      <c r="TC86" s="136"/>
      <c r="TD86" s="136"/>
      <c r="TE86" s="136"/>
      <c r="TF86" s="136"/>
      <c r="TG86" s="136"/>
      <c r="TH86" s="136"/>
      <c r="TI86" s="136"/>
      <c r="TJ86" s="136"/>
      <c r="TK86" s="136"/>
      <c r="TL86" s="136"/>
      <c r="TM86" s="136"/>
      <c r="TN86" s="136"/>
      <c r="TO86" s="136"/>
      <c r="TP86" s="136"/>
      <c r="TQ86" s="136"/>
      <c r="TR86" s="136"/>
      <c r="TS86" s="136"/>
      <c r="TT86" s="136"/>
      <c r="TU86" s="136"/>
      <c r="TV86" s="136"/>
      <c r="TW86" s="136"/>
      <c r="TX86" s="136"/>
      <c r="TY86" s="136"/>
      <c r="TZ86" s="136"/>
      <c r="UA86" s="136"/>
      <c r="UB86" s="136"/>
      <c r="UC86" s="136"/>
      <c r="UD86" s="136"/>
      <c r="UE86" s="136"/>
      <c r="UF86" s="136"/>
      <c r="UG86" s="136"/>
      <c r="UH86" s="136"/>
      <c r="UI86" s="136"/>
      <c r="UJ86" s="136"/>
      <c r="UK86" s="136"/>
      <c r="UL86" s="136"/>
      <c r="UM86" s="136"/>
      <c r="UN86" s="136"/>
      <c r="UO86" s="136"/>
      <c r="UP86" s="136"/>
      <c r="UQ86" s="136"/>
      <c r="UR86" s="136"/>
      <c r="US86" s="136"/>
      <c r="UT86" s="136"/>
      <c r="UU86" s="136"/>
      <c r="UV86" s="136"/>
      <c r="UW86" s="136"/>
      <c r="UX86" s="136"/>
      <c r="UY86" s="136"/>
      <c r="UZ86" s="136"/>
      <c r="VA86" s="136"/>
      <c r="VB86" s="136"/>
      <c r="VC86" s="136"/>
      <c r="VD86" s="136"/>
      <c r="VE86" s="136"/>
      <c r="VF86" s="136"/>
      <c r="VG86" s="136"/>
      <c r="VH86" s="136"/>
      <c r="VI86" s="136"/>
      <c r="VJ86" s="136"/>
      <c r="VK86" s="136"/>
      <c r="VL86" s="136"/>
      <c r="VM86" s="136"/>
      <c r="VN86" s="136"/>
      <c r="VO86" s="136"/>
      <c r="VP86" s="136"/>
      <c r="VQ86" s="136"/>
      <c r="VR86" s="136"/>
      <c r="VS86" s="136"/>
      <c r="VT86" s="136"/>
      <c r="VU86" s="136"/>
      <c r="VV86" s="136"/>
      <c r="VW86" s="136"/>
      <c r="VX86" s="136"/>
      <c r="VY86" s="136"/>
      <c r="VZ86" s="136"/>
      <c r="WA86" s="136"/>
      <c r="WB86" s="136"/>
      <c r="WC86" s="136"/>
      <c r="WD86" s="136"/>
      <c r="WE86" s="136"/>
      <c r="WF86" s="136"/>
      <c r="WG86" s="136"/>
      <c r="WH86" s="136"/>
      <c r="WI86" s="136"/>
      <c r="WJ86" s="136"/>
      <c r="WK86" s="136"/>
      <c r="WL86" s="136"/>
      <c r="WM86" s="136"/>
      <c r="WN86" s="136"/>
      <c r="WO86" s="136"/>
      <c r="WP86" s="136"/>
      <c r="WQ86" s="136"/>
      <c r="WR86" s="136"/>
      <c r="WS86" s="136"/>
      <c r="WT86" s="136"/>
      <c r="WU86" s="136"/>
      <c r="WV86" s="136"/>
      <c r="WW86" s="136"/>
      <c r="WX86" s="136"/>
      <c r="WY86" s="136"/>
      <c r="WZ86" s="136"/>
      <c r="XA86" s="136"/>
      <c r="XB86" s="136"/>
      <c r="XC86" s="136"/>
      <c r="XD86" s="136"/>
      <c r="XE86" s="136"/>
      <c r="XF86" s="136"/>
      <c r="XG86" s="136"/>
      <c r="XH86" s="136"/>
      <c r="XI86" s="136"/>
      <c r="XJ86" s="136"/>
      <c r="XK86" s="136"/>
      <c r="XL86" s="136"/>
      <c r="XM86" s="136"/>
      <c r="XN86" s="136"/>
      <c r="XO86" s="136"/>
      <c r="XP86" s="136"/>
      <c r="XQ86" s="136"/>
      <c r="XR86" s="136"/>
      <c r="XS86" s="136"/>
      <c r="XT86" s="136"/>
      <c r="XU86" s="136"/>
      <c r="XV86" s="136"/>
      <c r="XW86" s="136"/>
      <c r="XX86" s="136"/>
      <c r="XY86" s="136"/>
      <c r="XZ86" s="136"/>
      <c r="YA86" s="136"/>
      <c r="YB86" s="136"/>
      <c r="YC86" s="136"/>
      <c r="YD86" s="136"/>
      <c r="YE86" s="136"/>
      <c r="YF86" s="136"/>
      <c r="YG86" s="136"/>
      <c r="YH86" s="136"/>
      <c r="YI86" s="136"/>
      <c r="YJ86" s="136"/>
      <c r="YK86" s="136"/>
      <c r="YL86" s="136"/>
      <c r="YM86" s="136"/>
      <c r="YN86" s="136"/>
      <c r="YO86" s="136"/>
      <c r="YP86" s="136"/>
      <c r="YQ86" s="136"/>
      <c r="YR86" s="136"/>
      <c r="YS86" s="136"/>
      <c r="YT86" s="136"/>
      <c r="YU86" s="136"/>
      <c r="YV86" s="136"/>
      <c r="YW86" s="136"/>
      <c r="YX86" s="136"/>
      <c r="YY86" s="136"/>
      <c r="YZ86" s="136"/>
      <c r="ZA86" s="136"/>
      <c r="ZB86" s="136"/>
      <c r="ZC86" s="136"/>
      <c r="ZD86" s="136"/>
      <c r="ZE86" s="136"/>
      <c r="ZF86" s="136"/>
      <c r="ZG86" s="136"/>
      <c r="ZH86" s="136"/>
      <c r="ZI86" s="136"/>
      <c r="ZJ86" s="136"/>
      <c r="ZK86" s="136"/>
      <c r="ZL86" s="136"/>
      <c r="ZM86" s="136"/>
      <c r="ZN86" s="136"/>
      <c r="ZO86" s="136"/>
      <c r="ZP86" s="136"/>
      <c r="ZQ86" s="136"/>
      <c r="ZR86" s="136"/>
      <c r="ZS86" s="136"/>
      <c r="ZT86" s="136"/>
      <c r="ZU86" s="136"/>
      <c r="ZV86" s="136"/>
      <c r="ZW86" s="136"/>
      <c r="ZX86" s="136"/>
      <c r="ZY86" s="136"/>
      <c r="ZZ86" s="136"/>
      <c r="AAA86" s="136"/>
      <c r="AAB86" s="136"/>
      <c r="AAC86" s="136"/>
      <c r="AAD86" s="136"/>
      <c r="AAE86" s="136"/>
      <c r="AAF86" s="136"/>
      <c r="AAG86" s="136"/>
      <c r="AAH86" s="136"/>
      <c r="AAI86" s="136"/>
      <c r="AAJ86" s="136"/>
      <c r="AAK86" s="136"/>
      <c r="AAL86" s="136"/>
      <c r="AAM86" s="136"/>
      <c r="AAN86" s="136"/>
      <c r="AAO86" s="136"/>
      <c r="AAP86" s="136"/>
      <c r="AAQ86" s="136"/>
      <c r="AAR86" s="136"/>
      <c r="AAS86" s="136"/>
      <c r="AAT86" s="136"/>
      <c r="AAU86" s="136"/>
      <c r="AAV86" s="136"/>
      <c r="AAW86" s="136"/>
      <c r="AAX86" s="136"/>
      <c r="AAY86" s="136"/>
      <c r="AAZ86" s="136"/>
      <c r="ABA86" s="136"/>
      <c r="ABB86" s="136"/>
      <c r="ABC86" s="136"/>
      <c r="ABD86" s="136"/>
      <c r="ABE86" s="136"/>
      <c r="ABF86" s="136"/>
      <c r="ABG86" s="136"/>
      <c r="ABH86" s="136"/>
      <c r="ABI86" s="136"/>
      <c r="ABJ86" s="136"/>
      <c r="ABK86" s="136"/>
      <c r="ABL86" s="136"/>
      <c r="ABM86" s="136"/>
      <c r="ABN86" s="136"/>
      <c r="ABO86" s="136"/>
      <c r="ABP86" s="136"/>
      <c r="ABQ86" s="136"/>
      <c r="ABR86" s="136"/>
      <c r="ABS86" s="136"/>
      <c r="ABT86" s="136"/>
      <c r="ABU86" s="136"/>
      <c r="ABV86" s="136"/>
      <c r="ABW86" s="136"/>
      <c r="ABX86" s="136"/>
      <c r="ABY86" s="136"/>
      <c r="ABZ86" s="136"/>
      <c r="ACA86" s="136"/>
      <c r="ACB86" s="136"/>
      <c r="ACC86" s="136"/>
      <c r="ACD86" s="136"/>
      <c r="ACE86" s="136"/>
      <c r="ACF86" s="136"/>
      <c r="ACG86" s="136"/>
      <c r="ACH86" s="136"/>
      <c r="ACI86" s="136"/>
      <c r="ACJ86" s="136"/>
      <c r="ACK86" s="136"/>
      <c r="ACL86" s="136"/>
      <c r="ACM86" s="136"/>
      <c r="ACN86" s="136"/>
      <c r="ACO86" s="136"/>
      <c r="ACP86" s="136"/>
      <c r="ACQ86" s="136"/>
      <c r="ACR86" s="136"/>
      <c r="ACS86" s="136"/>
      <c r="ACT86" s="136"/>
      <c r="ACU86" s="136"/>
      <c r="ACV86" s="136"/>
      <c r="ACW86" s="136"/>
      <c r="ACX86" s="136"/>
      <c r="ACY86" s="136"/>
      <c r="ACZ86" s="136"/>
      <c r="ADA86" s="136"/>
      <c r="ADB86" s="136"/>
      <c r="ADC86" s="136"/>
      <c r="ADD86" s="136"/>
      <c r="ADE86" s="136"/>
      <c r="ADF86" s="136"/>
      <c r="ADG86" s="136"/>
      <c r="ADH86" s="136"/>
      <c r="ADI86" s="136"/>
      <c r="ADJ86" s="136"/>
      <c r="ADK86" s="136"/>
      <c r="ADL86" s="136"/>
      <c r="ADM86" s="136"/>
      <c r="ADN86" s="136"/>
      <c r="ADO86" s="136"/>
      <c r="ADP86" s="136"/>
      <c r="ADQ86" s="136"/>
      <c r="ADR86" s="136"/>
      <c r="ADS86" s="136"/>
      <c r="ADT86" s="136"/>
      <c r="ADU86" s="136"/>
      <c r="ADV86" s="136"/>
      <c r="ADW86" s="136"/>
      <c r="ADX86" s="136"/>
      <c r="ADY86" s="136"/>
      <c r="ADZ86" s="136"/>
      <c r="AEA86" s="136"/>
      <c r="AEB86" s="136"/>
      <c r="AEC86" s="136"/>
      <c r="AED86" s="136"/>
      <c r="AEE86" s="136"/>
      <c r="AEF86" s="136"/>
      <c r="AEG86" s="136"/>
      <c r="AEH86" s="136"/>
      <c r="AEI86" s="136"/>
      <c r="AEJ86" s="136"/>
      <c r="AEK86" s="136"/>
      <c r="AEL86" s="136"/>
      <c r="AEM86" s="136"/>
      <c r="AEN86" s="136"/>
      <c r="AEO86" s="136"/>
      <c r="AEP86" s="136"/>
      <c r="AEQ86" s="136"/>
      <c r="AER86" s="136"/>
      <c r="AES86" s="136"/>
      <c r="AET86" s="136"/>
      <c r="AEU86" s="136"/>
      <c r="AEV86" s="136"/>
      <c r="AEW86" s="136"/>
      <c r="AEX86" s="136"/>
      <c r="AEY86" s="136"/>
      <c r="AEZ86" s="136"/>
      <c r="AFA86" s="136"/>
      <c r="AFB86" s="136"/>
      <c r="AFC86" s="136"/>
      <c r="AFD86" s="136"/>
      <c r="AFE86" s="136"/>
      <c r="AFF86" s="136"/>
      <c r="AFG86" s="136"/>
      <c r="AFH86" s="136"/>
      <c r="AFI86" s="136"/>
      <c r="AFJ86" s="136"/>
      <c r="AFK86" s="136"/>
      <c r="AFL86" s="136"/>
      <c r="AFM86" s="136"/>
      <c r="AFN86" s="136"/>
      <c r="AFO86" s="136"/>
      <c r="AFP86" s="136"/>
      <c r="AFQ86" s="136"/>
      <c r="AFR86" s="136"/>
      <c r="AFS86" s="136"/>
      <c r="AFT86" s="136"/>
      <c r="AFU86" s="136"/>
      <c r="AFV86" s="136"/>
      <c r="AFW86" s="136"/>
      <c r="AFX86" s="136"/>
      <c r="AFY86" s="136"/>
      <c r="AFZ86" s="136"/>
      <c r="AGA86" s="136"/>
      <c r="AGB86" s="136"/>
      <c r="AGC86" s="136"/>
      <c r="AGD86" s="136"/>
      <c r="AGE86" s="136"/>
      <c r="AGF86" s="136"/>
      <c r="AGG86" s="136"/>
      <c r="AGH86" s="136"/>
      <c r="AGI86" s="136"/>
      <c r="AGJ86" s="136"/>
      <c r="AGK86" s="136"/>
      <c r="AGL86" s="136"/>
      <c r="AGM86" s="136"/>
      <c r="AGN86" s="136"/>
      <c r="AGO86" s="136"/>
      <c r="AGP86" s="136"/>
      <c r="AGQ86" s="136"/>
      <c r="AGR86" s="136"/>
      <c r="AGS86" s="136"/>
      <c r="AGT86" s="136"/>
      <c r="AGU86" s="136"/>
      <c r="AGV86" s="136"/>
      <c r="AGW86" s="136"/>
      <c r="AGX86" s="136"/>
      <c r="AGY86" s="136"/>
      <c r="AGZ86" s="136"/>
      <c r="AHA86" s="136"/>
      <c r="AHB86" s="136"/>
      <c r="AHC86" s="136"/>
      <c r="AHD86" s="136"/>
      <c r="AHE86" s="136"/>
      <c r="AHF86" s="136"/>
      <c r="AHG86" s="136"/>
      <c r="AHH86" s="136"/>
      <c r="AHI86" s="136"/>
      <c r="AHJ86" s="136"/>
      <c r="AHK86" s="136"/>
      <c r="AHL86" s="136"/>
      <c r="AHM86" s="136"/>
      <c r="AHN86" s="136"/>
      <c r="AHO86" s="136"/>
      <c r="AHP86" s="136"/>
      <c r="AHQ86" s="136"/>
      <c r="AHR86" s="136"/>
      <c r="AHS86" s="136"/>
      <c r="AHT86" s="136"/>
      <c r="AHU86" s="136"/>
      <c r="AHV86" s="136"/>
      <c r="AHW86" s="136"/>
      <c r="AHX86" s="136"/>
      <c r="AHY86" s="136"/>
      <c r="AHZ86" s="136"/>
      <c r="AIA86" s="136"/>
      <c r="AIB86" s="136"/>
      <c r="AIC86" s="136"/>
      <c r="AID86" s="136"/>
      <c r="AIE86" s="136"/>
      <c r="AIF86" s="136"/>
      <c r="AIG86" s="136"/>
      <c r="AIH86" s="136"/>
      <c r="AII86" s="136"/>
      <c r="AIJ86" s="136"/>
      <c r="AIK86" s="136"/>
      <c r="AIL86" s="136"/>
      <c r="AIM86" s="136"/>
      <c r="AIN86" s="136"/>
      <c r="AIO86" s="136"/>
      <c r="AIP86" s="136"/>
      <c r="AIQ86" s="136"/>
      <c r="AIR86" s="136"/>
      <c r="AIS86" s="136"/>
      <c r="AIT86" s="136"/>
      <c r="AIU86" s="136"/>
      <c r="AIV86" s="136"/>
      <c r="AIW86" s="136"/>
      <c r="AIX86" s="136"/>
      <c r="AIY86" s="136"/>
      <c r="AIZ86" s="136"/>
      <c r="AJA86" s="136"/>
      <c r="AJB86" s="136"/>
      <c r="AJC86" s="136"/>
      <c r="AJD86" s="136"/>
      <c r="AJE86" s="136"/>
      <c r="AJF86" s="136"/>
      <c r="AJG86" s="136"/>
      <c r="AJH86" s="136"/>
      <c r="AJI86" s="136"/>
      <c r="AJJ86" s="136"/>
      <c r="AJK86" s="136"/>
      <c r="AJL86" s="136"/>
      <c r="AJM86" s="136"/>
      <c r="AJN86" s="136"/>
      <c r="AJO86" s="136"/>
      <c r="AJP86" s="136"/>
      <c r="AJQ86" s="136"/>
      <c r="AJR86" s="136"/>
      <c r="AJS86" s="136"/>
      <c r="AJT86" s="136"/>
      <c r="AJU86" s="136"/>
      <c r="AJV86" s="136"/>
      <c r="AJW86" s="136"/>
      <c r="AJX86" s="136"/>
      <c r="AJY86" s="136"/>
      <c r="AJZ86" s="136"/>
      <c r="AKA86" s="136"/>
      <c r="AKB86" s="136"/>
      <c r="AKC86" s="136"/>
      <c r="AKD86" s="136"/>
      <c r="AKE86" s="136"/>
      <c r="AKF86" s="136"/>
      <c r="AKG86" s="136"/>
      <c r="AKH86" s="136"/>
      <c r="AKI86" s="136"/>
      <c r="AKJ86" s="136"/>
      <c r="AKK86" s="136"/>
      <c r="AKL86" s="136"/>
      <c r="AKM86" s="136"/>
      <c r="AKN86" s="136"/>
      <c r="AKO86" s="136"/>
      <c r="AKP86" s="136"/>
      <c r="AKQ86" s="136"/>
      <c r="AKR86" s="136"/>
      <c r="AKS86" s="136"/>
      <c r="AKT86" s="136"/>
      <c r="AKU86" s="136"/>
      <c r="AKV86" s="136"/>
      <c r="AKW86" s="136"/>
      <c r="AKX86" s="136"/>
      <c r="AKY86" s="136"/>
    </row>
    <row r="87" ht="14.25" hidden="1" spans="1:987">
      <c r="A87" s="47"/>
      <c r="B87" s="50" t="s">
        <v>5</v>
      </c>
      <c r="C87" s="51">
        <v>0.31</v>
      </c>
      <c r="D87" s="159">
        <f>12/21</f>
        <v>0.571428571428571</v>
      </c>
      <c r="E87" s="52">
        <f>4/112</f>
        <v>0.0357142857142857</v>
      </c>
      <c r="F87" s="195">
        <f>11/31</f>
        <v>0.354838709677419</v>
      </c>
      <c r="G87" s="53"/>
      <c r="H87" s="53"/>
      <c r="I87" s="53"/>
      <c r="J87" s="166"/>
      <c r="K87" s="158">
        <f>1/40</f>
        <v>0.025</v>
      </c>
      <c r="L87" s="158"/>
      <c r="M87" s="51"/>
      <c r="N87" s="53"/>
      <c r="O87" s="239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  <c r="CT87" s="136"/>
      <c r="CU87" s="136"/>
      <c r="CV87" s="136"/>
      <c r="CW87" s="136"/>
      <c r="CX87" s="136"/>
      <c r="CY87" s="136"/>
      <c r="CZ87" s="136"/>
      <c r="DA87" s="136"/>
      <c r="DB87" s="136"/>
      <c r="DC87" s="136"/>
      <c r="DD87" s="136"/>
      <c r="DE87" s="136"/>
      <c r="DF87" s="136"/>
      <c r="DG87" s="136"/>
      <c r="DH87" s="136"/>
      <c r="DI87" s="136"/>
      <c r="DJ87" s="136"/>
      <c r="DK87" s="136"/>
      <c r="DL87" s="136"/>
      <c r="DM87" s="136"/>
      <c r="DN87" s="136"/>
      <c r="DO87" s="136"/>
      <c r="DP87" s="136"/>
      <c r="DQ87" s="136"/>
      <c r="DR87" s="136"/>
      <c r="DS87" s="136"/>
      <c r="DT87" s="136"/>
      <c r="DU87" s="136"/>
      <c r="DV87" s="136"/>
      <c r="DW87" s="136"/>
      <c r="DX87" s="136"/>
      <c r="DY87" s="136"/>
      <c r="DZ87" s="136"/>
      <c r="EA87" s="136"/>
      <c r="EB87" s="136"/>
      <c r="EC87" s="136"/>
      <c r="ED87" s="136"/>
      <c r="EE87" s="136"/>
      <c r="EF87" s="136"/>
      <c r="EG87" s="136"/>
      <c r="EH87" s="136"/>
      <c r="EI87" s="136"/>
      <c r="EJ87" s="136"/>
      <c r="EK87" s="136"/>
      <c r="EL87" s="136"/>
      <c r="EM87" s="136"/>
      <c r="EN87" s="136"/>
      <c r="EO87" s="136"/>
      <c r="EP87" s="136"/>
      <c r="EQ87" s="136"/>
      <c r="ER87" s="136"/>
      <c r="ES87" s="136"/>
      <c r="ET87" s="136"/>
      <c r="EU87" s="136"/>
      <c r="EV87" s="136"/>
      <c r="EW87" s="136"/>
      <c r="EX87" s="136"/>
      <c r="EY87" s="136"/>
      <c r="EZ87" s="136"/>
      <c r="FA87" s="136"/>
      <c r="FB87" s="136"/>
      <c r="FC87" s="136"/>
      <c r="FD87" s="136"/>
      <c r="FE87" s="136"/>
      <c r="FF87" s="136"/>
      <c r="FG87" s="136"/>
      <c r="FH87" s="136"/>
      <c r="FI87" s="136"/>
      <c r="FJ87" s="136"/>
      <c r="FK87" s="136"/>
      <c r="FL87" s="136"/>
      <c r="FM87" s="136"/>
      <c r="FN87" s="136"/>
      <c r="FO87" s="136"/>
      <c r="FP87" s="136"/>
      <c r="FQ87" s="136"/>
      <c r="FR87" s="136"/>
      <c r="FS87" s="136"/>
      <c r="FT87" s="136"/>
      <c r="FU87" s="136"/>
      <c r="FV87" s="136"/>
      <c r="FW87" s="136"/>
      <c r="FX87" s="136"/>
      <c r="FY87" s="136"/>
      <c r="FZ87" s="136"/>
      <c r="GA87" s="136"/>
      <c r="GB87" s="136"/>
      <c r="GC87" s="136"/>
      <c r="GD87" s="136"/>
      <c r="GE87" s="136"/>
      <c r="GF87" s="136"/>
      <c r="GG87" s="136"/>
      <c r="GH87" s="136"/>
      <c r="GI87" s="136"/>
      <c r="GJ87" s="136"/>
      <c r="GK87" s="136"/>
      <c r="GL87" s="136"/>
      <c r="GM87" s="136"/>
      <c r="GN87" s="136"/>
      <c r="GO87" s="136"/>
      <c r="GP87" s="136"/>
      <c r="GQ87" s="136"/>
      <c r="GR87" s="136"/>
      <c r="GS87" s="136"/>
      <c r="GT87" s="136"/>
      <c r="GU87" s="136"/>
      <c r="GV87" s="136"/>
      <c r="GW87" s="136"/>
      <c r="GX87" s="136"/>
      <c r="GY87" s="136"/>
      <c r="GZ87" s="136"/>
      <c r="HA87" s="136"/>
      <c r="HB87" s="136"/>
      <c r="HC87" s="136"/>
      <c r="HD87" s="136"/>
      <c r="HE87" s="136"/>
      <c r="HF87" s="136"/>
      <c r="HG87" s="136"/>
      <c r="HH87" s="136"/>
      <c r="HI87" s="136"/>
      <c r="HJ87" s="136"/>
      <c r="HK87" s="136"/>
      <c r="HL87" s="136"/>
      <c r="HM87" s="136"/>
      <c r="HN87" s="136"/>
      <c r="HO87" s="136"/>
      <c r="HP87" s="136"/>
      <c r="HQ87" s="136"/>
      <c r="HR87" s="136"/>
      <c r="HS87" s="136"/>
      <c r="HT87" s="136"/>
      <c r="HU87" s="136"/>
      <c r="HV87" s="136"/>
      <c r="HW87" s="136"/>
      <c r="HX87" s="136"/>
      <c r="HY87" s="136"/>
      <c r="HZ87" s="136"/>
      <c r="IA87" s="136"/>
      <c r="IB87" s="136"/>
      <c r="IC87" s="136"/>
      <c r="ID87" s="136"/>
      <c r="IE87" s="136"/>
      <c r="IF87" s="136"/>
      <c r="IG87" s="136"/>
      <c r="IH87" s="136"/>
      <c r="II87" s="136"/>
      <c r="IJ87" s="136"/>
      <c r="IK87" s="136"/>
      <c r="IL87" s="136"/>
      <c r="IM87" s="136"/>
      <c r="IN87" s="136"/>
      <c r="IO87" s="136"/>
      <c r="IP87" s="136"/>
      <c r="IQ87" s="136"/>
      <c r="IR87" s="136"/>
      <c r="IS87" s="136"/>
      <c r="IT87" s="136"/>
      <c r="IU87" s="136"/>
      <c r="IV87" s="136"/>
      <c r="IW87" s="136"/>
      <c r="IX87" s="136"/>
      <c r="IY87" s="136"/>
      <c r="IZ87" s="136"/>
      <c r="JA87" s="136"/>
      <c r="JB87" s="136"/>
      <c r="JC87" s="136"/>
      <c r="JD87" s="136"/>
      <c r="JE87" s="136"/>
      <c r="JF87" s="136"/>
      <c r="JG87" s="136"/>
      <c r="JH87" s="136"/>
      <c r="JI87" s="136"/>
      <c r="JJ87" s="136"/>
      <c r="JK87" s="136"/>
      <c r="JL87" s="136"/>
      <c r="JM87" s="136"/>
      <c r="JN87" s="136"/>
      <c r="JO87" s="136"/>
      <c r="JP87" s="136"/>
      <c r="JQ87" s="136"/>
      <c r="JR87" s="136"/>
      <c r="JS87" s="136"/>
      <c r="JT87" s="136"/>
      <c r="JU87" s="136"/>
      <c r="JV87" s="136"/>
      <c r="JW87" s="136"/>
      <c r="JX87" s="136"/>
      <c r="JY87" s="136"/>
      <c r="JZ87" s="136"/>
      <c r="KA87" s="136"/>
      <c r="KB87" s="136"/>
      <c r="KC87" s="136"/>
      <c r="KD87" s="136"/>
      <c r="KE87" s="136"/>
      <c r="KF87" s="136"/>
      <c r="KG87" s="136"/>
      <c r="KH87" s="136"/>
      <c r="KI87" s="136"/>
      <c r="KJ87" s="136"/>
      <c r="KK87" s="136"/>
      <c r="KL87" s="136"/>
      <c r="KM87" s="136"/>
      <c r="KN87" s="136"/>
      <c r="KO87" s="136"/>
      <c r="KP87" s="136"/>
      <c r="KQ87" s="136"/>
      <c r="KR87" s="136"/>
      <c r="KS87" s="136"/>
      <c r="KT87" s="136"/>
      <c r="KU87" s="136"/>
      <c r="KV87" s="136"/>
      <c r="KW87" s="136"/>
      <c r="KX87" s="136"/>
      <c r="KY87" s="136"/>
      <c r="KZ87" s="136"/>
      <c r="LA87" s="136"/>
      <c r="LB87" s="136"/>
      <c r="LC87" s="136"/>
      <c r="LD87" s="136"/>
      <c r="LE87" s="136"/>
      <c r="LF87" s="136"/>
      <c r="LG87" s="136"/>
      <c r="LH87" s="136"/>
      <c r="LI87" s="136"/>
      <c r="LJ87" s="136"/>
      <c r="LK87" s="136"/>
      <c r="LL87" s="136"/>
      <c r="LM87" s="136"/>
      <c r="LN87" s="136"/>
      <c r="LO87" s="136"/>
      <c r="LP87" s="136"/>
      <c r="LQ87" s="136"/>
      <c r="LR87" s="136"/>
      <c r="LS87" s="136"/>
      <c r="LT87" s="136"/>
      <c r="LU87" s="136"/>
      <c r="LV87" s="136"/>
      <c r="LW87" s="136"/>
      <c r="LX87" s="136"/>
      <c r="LY87" s="136"/>
      <c r="LZ87" s="136"/>
      <c r="MA87" s="136"/>
      <c r="MB87" s="136"/>
      <c r="MC87" s="136"/>
      <c r="MD87" s="136"/>
      <c r="ME87" s="136"/>
      <c r="MF87" s="136"/>
      <c r="MG87" s="136"/>
      <c r="MH87" s="136"/>
      <c r="MI87" s="136"/>
      <c r="MJ87" s="136"/>
      <c r="MK87" s="136"/>
      <c r="ML87" s="136"/>
      <c r="MM87" s="136"/>
      <c r="MN87" s="136"/>
      <c r="MO87" s="136"/>
      <c r="MP87" s="136"/>
      <c r="MQ87" s="136"/>
      <c r="MR87" s="136"/>
      <c r="MS87" s="136"/>
      <c r="MT87" s="136"/>
      <c r="MU87" s="136"/>
      <c r="MV87" s="136"/>
      <c r="MW87" s="136"/>
      <c r="MX87" s="136"/>
      <c r="MY87" s="136"/>
      <c r="MZ87" s="136"/>
      <c r="NA87" s="136"/>
      <c r="NB87" s="136"/>
      <c r="NC87" s="136"/>
      <c r="ND87" s="136"/>
      <c r="NE87" s="136"/>
      <c r="NF87" s="136"/>
      <c r="NG87" s="136"/>
      <c r="NH87" s="136"/>
      <c r="NI87" s="136"/>
      <c r="NJ87" s="136"/>
      <c r="NK87" s="136"/>
      <c r="NL87" s="136"/>
      <c r="NM87" s="136"/>
      <c r="NN87" s="136"/>
      <c r="NO87" s="136"/>
      <c r="NP87" s="136"/>
      <c r="NQ87" s="136"/>
      <c r="NR87" s="136"/>
      <c r="NS87" s="136"/>
      <c r="NT87" s="136"/>
      <c r="NU87" s="136"/>
      <c r="NV87" s="136"/>
      <c r="NW87" s="136"/>
      <c r="NX87" s="136"/>
      <c r="NY87" s="136"/>
      <c r="NZ87" s="136"/>
      <c r="OA87" s="136"/>
      <c r="OB87" s="136"/>
      <c r="OC87" s="136"/>
      <c r="OD87" s="136"/>
      <c r="OE87" s="136"/>
      <c r="OF87" s="136"/>
      <c r="OG87" s="136"/>
      <c r="OH87" s="136"/>
      <c r="OI87" s="136"/>
      <c r="OJ87" s="136"/>
      <c r="OK87" s="136"/>
      <c r="OL87" s="136"/>
      <c r="OM87" s="136"/>
      <c r="ON87" s="136"/>
      <c r="OO87" s="136"/>
      <c r="OP87" s="136"/>
      <c r="OQ87" s="136"/>
      <c r="OR87" s="136"/>
      <c r="OS87" s="136"/>
      <c r="OT87" s="136"/>
      <c r="OU87" s="136"/>
      <c r="OV87" s="136"/>
      <c r="OW87" s="136"/>
      <c r="OX87" s="136"/>
      <c r="OY87" s="136"/>
      <c r="OZ87" s="136"/>
      <c r="PA87" s="136"/>
      <c r="PB87" s="136"/>
      <c r="PC87" s="136"/>
      <c r="PD87" s="136"/>
      <c r="PE87" s="136"/>
      <c r="PF87" s="136"/>
      <c r="PG87" s="136"/>
      <c r="PH87" s="136"/>
      <c r="PI87" s="136"/>
      <c r="PJ87" s="136"/>
      <c r="PK87" s="136"/>
      <c r="PL87" s="136"/>
      <c r="PM87" s="136"/>
      <c r="PN87" s="136"/>
      <c r="PO87" s="136"/>
      <c r="PP87" s="136"/>
      <c r="PQ87" s="136"/>
      <c r="PR87" s="136"/>
      <c r="PS87" s="136"/>
      <c r="PT87" s="136"/>
      <c r="PU87" s="136"/>
      <c r="PV87" s="136"/>
      <c r="PW87" s="136"/>
      <c r="PX87" s="136"/>
      <c r="PY87" s="136"/>
      <c r="PZ87" s="136"/>
      <c r="QA87" s="136"/>
      <c r="QB87" s="136"/>
      <c r="QC87" s="136"/>
      <c r="QD87" s="136"/>
      <c r="QE87" s="136"/>
      <c r="QF87" s="136"/>
      <c r="QG87" s="136"/>
      <c r="QH87" s="136"/>
      <c r="QI87" s="136"/>
      <c r="QJ87" s="136"/>
      <c r="QK87" s="136"/>
      <c r="QL87" s="136"/>
      <c r="QM87" s="136"/>
      <c r="QN87" s="136"/>
      <c r="QO87" s="136"/>
      <c r="QP87" s="136"/>
      <c r="QQ87" s="136"/>
      <c r="QR87" s="136"/>
      <c r="QS87" s="136"/>
      <c r="QT87" s="136"/>
      <c r="QU87" s="136"/>
      <c r="QV87" s="136"/>
      <c r="QW87" s="136"/>
      <c r="QX87" s="136"/>
      <c r="QY87" s="136"/>
      <c r="QZ87" s="136"/>
      <c r="RA87" s="136"/>
      <c r="RB87" s="136"/>
      <c r="RC87" s="136"/>
      <c r="RD87" s="136"/>
      <c r="RE87" s="136"/>
      <c r="RF87" s="136"/>
      <c r="RG87" s="136"/>
      <c r="RH87" s="136"/>
      <c r="RI87" s="136"/>
      <c r="RJ87" s="136"/>
      <c r="RK87" s="136"/>
      <c r="RL87" s="136"/>
      <c r="RM87" s="136"/>
      <c r="RN87" s="136"/>
      <c r="RO87" s="136"/>
      <c r="RP87" s="136"/>
      <c r="RQ87" s="136"/>
      <c r="RR87" s="136"/>
      <c r="RS87" s="136"/>
      <c r="RT87" s="136"/>
      <c r="RU87" s="136"/>
      <c r="RV87" s="136"/>
      <c r="RW87" s="136"/>
      <c r="RX87" s="136"/>
      <c r="RY87" s="136"/>
      <c r="RZ87" s="136"/>
      <c r="SA87" s="136"/>
      <c r="SB87" s="136"/>
      <c r="SC87" s="136"/>
      <c r="SD87" s="136"/>
      <c r="SE87" s="136"/>
      <c r="SF87" s="136"/>
      <c r="SG87" s="136"/>
      <c r="SH87" s="136"/>
      <c r="SI87" s="136"/>
      <c r="SJ87" s="136"/>
      <c r="SK87" s="136"/>
      <c r="SL87" s="136"/>
      <c r="SM87" s="136"/>
      <c r="SN87" s="136"/>
      <c r="SO87" s="136"/>
      <c r="SP87" s="136"/>
      <c r="SQ87" s="136"/>
      <c r="SR87" s="136"/>
      <c r="SS87" s="136"/>
      <c r="ST87" s="136"/>
      <c r="SU87" s="136"/>
      <c r="SV87" s="136"/>
      <c r="SW87" s="136"/>
      <c r="SX87" s="136"/>
      <c r="SY87" s="136"/>
      <c r="SZ87" s="136"/>
      <c r="TA87" s="136"/>
      <c r="TB87" s="136"/>
      <c r="TC87" s="136"/>
      <c r="TD87" s="136"/>
      <c r="TE87" s="136"/>
      <c r="TF87" s="136"/>
      <c r="TG87" s="136"/>
      <c r="TH87" s="136"/>
      <c r="TI87" s="136"/>
      <c r="TJ87" s="136"/>
      <c r="TK87" s="136"/>
      <c r="TL87" s="136"/>
      <c r="TM87" s="136"/>
      <c r="TN87" s="136"/>
      <c r="TO87" s="136"/>
      <c r="TP87" s="136"/>
      <c r="TQ87" s="136"/>
      <c r="TR87" s="136"/>
      <c r="TS87" s="136"/>
      <c r="TT87" s="136"/>
      <c r="TU87" s="136"/>
      <c r="TV87" s="136"/>
      <c r="TW87" s="136"/>
      <c r="TX87" s="136"/>
      <c r="TY87" s="136"/>
      <c r="TZ87" s="136"/>
      <c r="UA87" s="136"/>
      <c r="UB87" s="136"/>
      <c r="UC87" s="136"/>
      <c r="UD87" s="136"/>
      <c r="UE87" s="136"/>
      <c r="UF87" s="136"/>
      <c r="UG87" s="136"/>
      <c r="UH87" s="136"/>
      <c r="UI87" s="136"/>
      <c r="UJ87" s="136"/>
      <c r="UK87" s="136"/>
      <c r="UL87" s="136"/>
      <c r="UM87" s="136"/>
      <c r="UN87" s="136"/>
      <c r="UO87" s="136"/>
      <c r="UP87" s="136"/>
      <c r="UQ87" s="136"/>
      <c r="UR87" s="136"/>
      <c r="US87" s="136"/>
      <c r="UT87" s="136"/>
      <c r="UU87" s="136"/>
      <c r="UV87" s="136"/>
      <c r="UW87" s="136"/>
      <c r="UX87" s="136"/>
      <c r="UY87" s="136"/>
      <c r="UZ87" s="136"/>
      <c r="VA87" s="136"/>
      <c r="VB87" s="136"/>
      <c r="VC87" s="136"/>
      <c r="VD87" s="136"/>
      <c r="VE87" s="136"/>
      <c r="VF87" s="136"/>
      <c r="VG87" s="136"/>
      <c r="VH87" s="136"/>
      <c r="VI87" s="136"/>
      <c r="VJ87" s="136"/>
      <c r="VK87" s="136"/>
      <c r="VL87" s="136"/>
      <c r="VM87" s="136"/>
      <c r="VN87" s="136"/>
      <c r="VO87" s="136"/>
      <c r="VP87" s="136"/>
      <c r="VQ87" s="136"/>
      <c r="VR87" s="136"/>
      <c r="VS87" s="136"/>
      <c r="VT87" s="136"/>
      <c r="VU87" s="136"/>
      <c r="VV87" s="136"/>
      <c r="VW87" s="136"/>
      <c r="VX87" s="136"/>
      <c r="VY87" s="136"/>
      <c r="VZ87" s="136"/>
      <c r="WA87" s="136"/>
      <c r="WB87" s="136"/>
      <c r="WC87" s="136"/>
      <c r="WD87" s="136"/>
      <c r="WE87" s="136"/>
      <c r="WF87" s="136"/>
      <c r="WG87" s="136"/>
      <c r="WH87" s="136"/>
      <c r="WI87" s="136"/>
      <c r="WJ87" s="136"/>
      <c r="WK87" s="136"/>
      <c r="WL87" s="136"/>
      <c r="WM87" s="136"/>
      <c r="WN87" s="136"/>
      <c r="WO87" s="136"/>
      <c r="WP87" s="136"/>
      <c r="WQ87" s="136"/>
      <c r="WR87" s="136"/>
      <c r="WS87" s="136"/>
      <c r="WT87" s="136"/>
      <c r="WU87" s="136"/>
      <c r="WV87" s="136"/>
      <c r="WW87" s="136"/>
      <c r="WX87" s="136"/>
      <c r="WY87" s="136"/>
      <c r="WZ87" s="136"/>
      <c r="XA87" s="136"/>
      <c r="XB87" s="136"/>
      <c r="XC87" s="136"/>
      <c r="XD87" s="136"/>
      <c r="XE87" s="136"/>
      <c r="XF87" s="136"/>
      <c r="XG87" s="136"/>
      <c r="XH87" s="136"/>
      <c r="XI87" s="136"/>
      <c r="XJ87" s="136"/>
      <c r="XK87" s="136"/>
      <c r="XL87" s="136"/>
      <c r="XM87" s="136"/>
      <c r="XN87" s="136"/>
      <c r="XO87" s="136"/>
      <c r="XP87" s="136"/>
      <c r="XQ87" s="136"/>
      <c r="XR87" s="136"/>
      <c r="XS87" s="136"/>
      <c r="XT87" s="136"/>
      <c r="XU87" s="136"/>
      <c r="XV87" s="136"/>
      <c r="XW87" s="136"/>
      <c r="XX87" s="136"/>
      <c r="XY87" s="136"/>
      <c r="XZ87" s="136"/>
      <c r="YA87" s="136"/>
      <c r="YB87" s="136"/>
      <c r="YC87" s="136"/>
      <c r="YD87" s="136"/>
      <c r="YE87" s="136"/>
      <c r="YF87" s="136"/>
      <c r="YG87" s="136"/>
      <c r="YH87" s="136"/>
      <c r="YI87" s="136"/>
      <c r="YJ87" s="136"/>
      <c r="YK87" s="136"/>
      <c r="YL87" s="136"/>
      <c r="YM87" s="136"/>
      <c r="YN87" s="136"/>
      <c r="YO87" s="136"/>
      <c r="YP87" s="136"/>
      <c r="YQ87" s="136"/>
      <c r="YR87" s="136"/>
      <c r="YS87" s="136"/>
      <c r="YT87" s="136"/>
      <c r="YU87" s="136"/>
      <c r="YV87" s="136"/>
      <c r="YW87" s="136"/>
      <c r="YX87" s="136"/>
      <c r="YY87" s="136"/>
      <c r="YZ87" s="136"/>
      <c r="ZA87" s="136"/>
      <c r="ZB87" s="136"/>
      <c r="ZC87" s="136"/>
      <c r="ZD87" s="136"/>
      <c r="ZE87" s="136"/>
      <c r="ZF87" s="136"/>
      <c r="ZG87" s="136"/>
      <c r="ZH87" s="136"/>
      <c r="ZI87" s="136"/>
      <c r="ZJ87" s="136"/>
      <c r="ZK87" s="136"/>
      <c r="ZL87" s="136"/>
      <c r="ZM87" s="136"/>
      <c r="ZN87" s="136"/>
      <c r="ZO87" s="136"/>
      <c r="ZP87" s="136"/>
      <c r="ZQ87" s="136"/>
      <c r="ZR87" s="136"/>
      <c r="ZS87" s="136"/>
      <c r="ZT87" s="136"/>
      <c r="ZU87" s="136"/>
      <c r="ZV87" s="136"/>
      <c r="ZW87" s="136"/>
      <c r="ZX87" s="136"/>
      <c r="ZY87" s="136"/>
      <c r="ZZ87" s="136"/>
      <c r="AAA87" s="136"/>
      <c r="AAB87" s="136"/>
      <c r="AAC87" s="136"/>
      <c r="AAD87" s="136"/>
      <c r="AAE87" s="136"/>
      <c r="AAF87" s="136"/>
      <c r="AAG87" s="136"/>
      <c r="AAH87" s="136"/>
      <c r="AAI87" s="136"/>
      <c r="AAJ87" s="136"/>
      <c r="AAK87" s="136"/>
      <c r="AAL87" s="136"/>
      <c r="AAM87" s="136"/>
      <c r="AAN87" s="136"/>
      <c r="AAO87" s="136"/>
      <c r="AAP87" s="136"/>
      <c r="AAQ87" s="136"/>
      <c r="AAR87" s="136"/>
      <c r="AAS87" s="136"/>
      <c r="AAT87" s="136"/>
      <c r="AAU87" s="136"/>
      <c r="AAV87" s="136"/>
      <c r="AAW87" s="136"/>
      <c r="AAX87" s="136"/>
      <c r="AAY87" s="136"/>
      <c r="AAZ87" s="136"/>
      <c r="ABA87" s="136"/>
      <c r="ABB87" s="136"/>
      <c r="ABC87" s="136"/>
      <c r="ABD87" s="136"/>
      <c r="ABE87" s="136"/>
      <c r="ABF87" s="136"/>
      <c r="ABG87" s="136"/>
      <c r="ABH87" s="136"/>
      <c r="ABI87" s="136"/>
      <c r="ABJ87" s="136"/>
      <c r="ABK87" s="136"/>
      <c r="ABL87" s="136"/>
      <c r="ABM87" s="136"/>
      <c r="ABN87" s="136"/>
      <c r="ABO87" s="136"/>
      <c r="ABP87" s="136"/>
      <c r="ABQ87" s="136"/>
      <c r="ABR87" s="136"/>
      <c r="ABS87" s="136"/>
      <c r="ABT87" s="136"/>
      <c r="ABU87" s="136"/>
      <c r="ABV87" s="136"/>
      <c r="ABW87" s="136"/>
      <c r="ABX87" s="136"/>
      <c r="ABY87" s="136"/>
      <c r="ABZ87" s="136"/>
      <c r="ACA87" s="136"/>
      <c r="ACB87" s="136"/>
      <c r="ACC87" s="136"/>
      <c r="ACD87" s="136"/>
      <c r="ACE87" s="136"/>
      <c r="ACF87" s="136"/>
      <c r="ACG87" s="136"/>
      <c r="ACH87" s="136"/>
      <c r="ACI87" s="136"/>
      <c r="ACJ87" s="136"/>
      <c r="ACK87" s="136"/>
      <c r="ACL87" s="136"/>
      <c r="ACM87" s="136"/>
      <c r="ACN87" s="136"/>
      <c r="ACO87" s="136"/>
      <c r="ACP87" s="136"/>
      <c r="ACQ87" s="136"/>
      <c r="ACR87" s="136"/>
      <c r="ACS87" s="136"/>
      <c r="ACT87" s="136"/>
      <c r="ACU87" s="136"/>
      <c r="ACV87" s="136"/>
      <c r="ACW87" s="136"/>
      <c r="ACX87" s="136"/>
      <c r="ACY87" s="136"/>
      <c r="ACZ87" s="136"/>
      <c r="ADA87" s="136"/>
      <c r="ADB87" s="136"/>
      <c r="ADC87" s="136"/>
      <c r="ADD87" s="136"/>
      <c r="ADE87" s="136"/>
      <c r="ADF87" s="136"/>
      <c r="ADG87" s="136"/>
      <c r="ADH87" s="136"/>
      <c r="ADI87" s="136"/>
      <c r="ADJ87" s="136"/>
      <c r="ADK87" s="136"/>
      <c r="ADL87" s="136"/>
      <c r="ADM87" s="136"/>
      <c r="ADN87" s="136"/>
      <c r="ADO87" s="136"/>
      <c r="ADP87" s="136"/>
      <c r="ADQ87" s="136"/>
      <c r="ADR87" s="136"/>
      <c r="ADS87" s="136"/>
      <c r="ADT87" s="136"/>
      <c r="ADU87" s="136"/>
      <c r="ADV87" s="136"/>
      <c r="ADW87" s="136"/>
      <c r="ADX87" s="136"/>
      <c r="ADY87" s="136"/>
      <c r="ADZ87" s="136"/>
      <c r="AEA87" s="136"/>
      <c r="AEB87" s="136"/>
      <c r="AEC87" s="136"/>
      <c r="AED87" s="136"/>
      <c r="AEE87" s="136"/>
      <c r="AEF87" s="136"/>
      <c r="AEG87" s="136"/>
      <c r="AEH87" s="136"/>
      <c r="AEI87" s="136"/>
      <c r="AEJ87" s="136"/>
      <c r="AEK87" s="136"/>
      <c r="AEL87" s="136"/>
      <c r="AEM87" s="136"/>
      <c r="AEN87" s="136"/>
      <c r="AEO87" s="136"/>
      <c r="AEP87" s="136"/>
      <c r="AEQ87" s="136"/>
      <c r="AER87" s="136"/>
      <c r="AES87" s="136"/>
      <c r="AET87" s="136"/>
      <c r="AEU87" s="136"/>
      <c r="AEV87" s="136"/>
      <c r="AEW87" s="136"/>
      <c r="AEX87" s="136"/>
      <c r="AEY87" s="136"/>
      <c r="AEZ87" s="136"/>
      <c r="AFA87" s="136"/>
      <c r="AFB87" s="136"/>
      <c r="AFC87" s="136"/>
      <c r="AFD87" s="136"/>
      <c r="AFE87" s="136"/>
      <c r="AFF87" s="136"/>
      <c r="AFG87" s="136"/>
      <c r="AFH87" s="136"/>
      <c r="AFI87" s="136"/>
      <c r="AFJ87" s="136"/>
      <c r="AFK87" s="136"/>
      <c r="AFL87" s="136"/>
      <c r="AFM87" s="136"/>
      <c r="AFN87" s="136"/>
      <c r="AFO87" s="136"/>
      <c r="AFP87" s="136"/>
      <c r="AFQ87" s="136"/>
      <c r="AFR87" s="136"/>
      <c r="AFS87" s="136"/>
      <c r="AFT87" s="136"/>
      <c r="AFU87" s="136"/>
      <c r="AFV87" s="136"/>
      <c r="AFW87" s="136"/>
      <c r="AFX87" s="136"/>
      <c r="AFY87" s="136"/>
      <c r="AFZ87" s="136"/>
      <c r="AGA87" s="136"/>
      <c r="AGB87" s="136"/>
      <c r="AGC87" s="136"/>
      <c r="AGD87" s="136"/>
      <c r="AGE87" s="136"/>
      <c r="AGF87" s="136"/>
      <c r="AGG87" s="136"/>
      <c r="AGH87" s="136"/>
      <c r="AGI87" s="136"/>
      <c r="AGJ87" s="136"/>
      <c r="AGK87" s="136"/>
      <c r="AGL87" s="136"/>
      <c r="AGM87" s="136"/>
      <c r="AGN87" s="136"/>
      <c r="AGO87" s="136"/>
      <c r="AGP87" s="136"/>
      <c r="AGQ87" s="136"/>
      <c r="AGR87" s="136"/>
      <c r="AGS87" s="136"/>
      <c r="AGT87" s="136"/>
      <c r="AGU87" s="136"/>
      <c r="AGV87" s="136"/>
      <c r="AGW87" s="136"/>
      <c r="AGX87" s="136"/>
      <c r="AGY87" s="136"/>
      <c r="AGZ87" s="136"/>
      <c r="AHA87" s="136"/>
      <c r="AHB87" s="136"/>
      <c r="AHC87" s="136"/>
      <c r="AHD87" s="136"/>
      <c r="AHE87" s="136"/>
      <c r="AHF87" s="136"/>
      <c r="AHG87" s="136"/>
      <c r="AHH87" s="136"/>
      <c r="AHI87" s="136"/>
      <c r="AHJ87" s="136"/>
      <c r="AHK87" s="136"/>
      <c r="AHL87" s="136"/>
      <c r="AHM87" s="136"/>
      <c r="AHN87" s="136"/>
      <c r="AHO87" s="136"/>
      <c r="AHP87" s="136"/>
      <c r="AHQ87" s="136"/>
      <c r="AHR87" s="136"/>
      <c r="AHS87" s="136"/>
      <c r="AHT87" s="136"/>
      <c r="AHU87" s="136"/>
      <c r="AHV87" s="136"/>
      <c r="AHW87" s="136"/>
      <c r="AHX87" s="136"/>
      <c r="AHY87" s="136"/>
      <c r="AHZ87" s="136"/>
      <c r="AIA87" s="136"/>
      <c r="AIB87" s="136"/>
      <c r="AIC87" s="136"/>
      <c r="AID87" s="136"/>
      <c r="AIE87" s="136"/>
      <c r="AIF87" s="136"/>
      <c r="AIG87" s="136"/>
      <c r="AIH87" s="136"/>
      <c r="AII87" s="136"/>
      <c r="AIJ87" s="136"/>
      <c r="AIK87" s="136"/>
      <c r="AIL87" s="136"/>
      <c r="AIM87" s="136"/>
      <c r="AIN87" s="136"/>
      <c r="AIO87" s="136"/>
      <c r="AIP87" s="136"/>
      <c r="AIQ87" s="136"/>
      <c r="AIR87" s="136"/>
      <c r="AIS87" s="136"/>
      <c r="AIT87" s="136"/>
      <c r="AIU87" s="136"/>
      <c r="AIV87" s="136"/>
      <c r="AIW87" s="136"/>
      <c r="AIX87" s="136"/>
      <c r="AIY87" s="136"/>
      <c r="AIZ87" s="136"/>
      <c r="AJA87" s="136"/>
      <c r="AJB87" s="136"/>
      <c r="AJC87" s="136"/>
      <c r="AJD87" s="136"/>
      <c r="AJE87" s="136"/>
      <c r="AJF87" s="136"/>
      <c r="AJG87" s="136"/>
      <c r="AJH87" s="136"/>
      <c r="AJI87" s="136"/>
      <c r="AJJ87" s="136"/>
      <c r="AJK87" s="136"/>
      <c r="AJL87" s="136"/>
      <c r="AJM87" s="136"/>
      <c r="AJN87" s="136"/>
      <c r="AJO87" s="136"/>
      <c r="AJP87" s="136"/>
      <c r="AJQ87" s="136"/>
      <c r="AJR87" s="136"/>
      <c r="AJS87" s="136"/>
      <c r="AJT87" s="136"/>
      <c r="AJU87" s="136"/>
      <c r="AJV87" s="136"/>
      <c r="AJW87" s="136"/>
      <c r="AJX87" s="136"/>
      <c r="AJY87" s="136"/>
      <c r="AJZ87" s="136"/>
      <c r="AKA87" s="136"/>
      <c r="AKB87" s="136"/>
      <c r="AKC87" s="136"/>
      <c r="AKD87" s="136"/>
      <c r="AKE87" s="136"/>
      <c r="AKF87" s="136"/>
      <c r="AKG87" s="136"/>
      <c r="AKH87" s="136"/>
      <c r="AKI87" s="136"/>
      <c r="AKJ87" s="136"/>
      <c r="AKK87" s="136"/>
      <c r="AKL87" s="136"/>
      <c r="AKM87" s="136"/>
      <c r="AKN87" s="136"/>
      <c r="AKO87" s="136"/>
      <c r="AKP87" s="136"/>
      <c r="AKQ87" s="136"/>
      <c r="AKR87" s="136"/>
      <c r="AKS87" s="136"/>
      <c r="AKT87" s="136"/>
      <c r="AKU87" s="136"/>
      <c r="AKV87" s="136"/>
      <c r="AKW87" s="136"/>
      <c r="AKX87" s="136"/>
      <c r="AKY87" s="136"/>
    </row>
    <row r="88" hidden="1" spans="1:987">
      <c r="A88" s="47"/>
      <c r="B88" s="50" t="s">
        <v>6</v>
      </c>
      <c r="C88" s="160"/>
      <c r="D88" s="161"/>
      <c r="E88" s="161"/>
      <c r="F88" s="196"/>
      <c r="G88" s="197"/>
      <c r="H88" s="197"/>
      <c r="I88" s="197"/>
      <c r="J88" s="217"/>
      <c r="K88" s="197"/>
      <c r="L88" s="218"/>
      <c r="M88" s="217"/>
      <c r="N88" s="197"/>
      <c r="O88" s="240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  <c r="CT88" s="136"/>
      <c r="CU88" s="136"/>
      <c r="CV88" s="136"/>
      <c r="CW88" s="136"/>
      <c r="CX88" s="136"/>
      <c r="CY88" s="136"/>
      <c r="CZ88" s="136"/>
      <c r="DA88" s="136"/>
      <c r="DB88" s="136"/>
      <c r="DC88" s="136"/>
      <c r="DD88" s="136"/>
      <c r="DE88" s="136"/>
      <c r="DF88" s="136"/>
      <c r="DG88" s="136"/>
      <c r="DH88" s="136"/>
      <c r="DI88" s="136"/>
      <c r="DJ88" s="136"/>
      <c r="DK88" s="136"/>
      <c r="DL88" s="136"/>
      <c r="DM88" s="136"/>
      <c r="DN88" s="136"/>
      <c r="DO88" s="136"/>
      <c r="DP88" s="136"/>
      <c r="DQ88" s="136"/>
      <c r="DR88" s="136"/>
      <c r="DS88" s="136"/>
      <c r="DT88" s="136"/>
      <c r="DU88" s="136"/>
      <c r="DV88" s="136"/>
      <c r="DW88" s="136"/>
      <c r="DX88" s="136"/>
      <c r="DY88" s="136"/>
      <c r="DZ88" s="136"/>
      <c r="EA88" s="136"/>
      <c r="EB88" s="136"/>
      <c r="EC88" s="136"/>
      <c r="ED88" s="136"/>
      <c r="EE88" s="136"/>
      <c r="EF88" s="136"/>
      <c r="EG88" s="136"/>
      <c r="EH88" s="136"/>
      <c r="EI88" s="136"/>
      <c r="EJ88" s="136"/>
      <c r="EK88" s="136"/>
      <c r="EL88" s="136"/>
      <c r="EM88" s="136"/>
      <c r="EN88" s="136"/>
      <c r="EO88" s="136"/>
      <c r="EP88" s="136"/>
      <c r="EQ88" s="136"/>
      <c r="ER88" s="136"/>
      <c r="ES88" s="136"/>
      <c r="ET88" s="136"/>
      <c r="EU88" s="136"/>
      <c r="EV88" s="136"/>
      <c r="EW88" s="136"/>
      <c r="EX88" s="136"/>
      <c r="EY88" s="136"/>
      <c r="EZ88" s="136"/>
      <c r="FA88" s="136"/>
      <c r="FB88" s="136"/>
      <c r="FC88" s="136"/>
      <c r="FD88" s="136"/>
      <c r="FE88" s="136"/>
      <c r="FF88" s="136"/>
      <c r="FG88" s="136"/>
      <c r="FH88" s="136"/>
      <c r="FI88" s="136"/>
      <c r="FJ88" s="136"/>
      <c r="FK88" s="136"/>
      <c r="FL88" s="136"/>
      <c r="FM88" s="136"/>
      <c r="FN88" s="136"/>
      <c r="FO88" s="136"/>
      <c r="FP88" s="136"/>
      <c r="FQ88" s="136"/>
      <c r="FR88" s="136"/>
      <c r="FS88" s="136"/>
      <c r="FT88" s="136"/>
      <c r="FU88" s="136"/>
      <c r="FV88" s="136"/>
      <c r="FW88" s="136"/>
      <c r="FX88" s="136"/>
      <c r="FY88" s="136"/>
      <c r="FZ88" s="136"/>
      <c r="GA88" s="136"/>
      <c r="GB88" s="136"/>
      <c r="GC88" s="136"/>
      <c r="GD88" s="136"/>
      <c r="GE88" s="136"/>
      <c r="GF88" s="136"/>
      <c r="GG88" s="136"/>
      <c r="GH88" s="136"/>
      <c r="GI88" s="136"/>
      <c r="GJ88" s="136"/>
      <c r="GK88" s="136"/>
      <c r="GL88" s="136"/>
      <c r="GM88" s="136"/>
      <c r="GN88" s="136"/>
      <c r="GO88" s="136"/>
      <c r="GP88" s="136"/>
      <c r="GQ88" s="136"/>
      <c r="GR88" s="136"/>
      <c r="GS88" s="136"/>
      <c r="GT88" s="136"/>
      <c r="GU88" s="136"/>
      <c r="GV88" s="136"/>
      <c r="GW88" s="136"/>
      <c r="GX88" s="136"/>
      <c r="GY88" s="136"/>
      <c r="GZ88" s="136"/>
      <c r="HA88" s="136"/>
      <c r="HB88" s="136"/>
      <c r="HC88" s="136"/>
      <c r="HD88" s="136"/>
      <c r="HE88" s="136"/>
      <c r="HF88" s="136"/>
      <c r="HG88" s="136"/>
      <c r="HH88" s="136"/>
      <c r="HI88" s="136"/>
      <c r="HJ88" s="136"/>
      <c r="HK88" s="136"/>
      <c r="HL88" s="136"/>
      <c r="HM88" s="136"/>
      <c r="HN88" s="136"/>
      <c r="HO88" s="136"/>
      <c r="HP88" s="136"/>
      <c r="HQ88" s="136"/>
      <c r="HR88" s="136"/>
      <c r="HS88" s="136"/>
      <c r="HT88" s="136"/>
      <c r="HU88" s="136"/>
      <c r="HV88" s="136"/>
      <c r="HW88" s="136"/>
      <c r="HX88" s="136"/>
      <c r="HY88" s="136"/>
      <c r="HZ88" s="136"/>
      <c r="IA88" s="136"/>
      <c r="IB88" s="136"/>
      <c r="IC88" s="136"/>
      <c r="ID88" s="136"/>
      <c r="IE88" s="136"/>
      <c r="IF88" s="136"/>
      <c r="IG88" s="136"/>
      <c r="IH88" s="136"/>
      <c r="II88" s="136"/>
      <c r="IJ88" s="136"/>
      <c r="IK88" s="136"/>
      <c r="IL88" s="136"/>
      <c r="IM88" s="136"/>
      <c r="IN88" s="136"/>
      <c r="IO88" s="136"/>
      <c r="IP88" s="136"/>
      <c r="IQ88" s="136"/>
      <c r="IR88" s="136"/>
      <c r="IS88" s="136"/>
      <c r="IT88" s="136"/>
      <c r="IU88" s="136"/>
      <c r="IV88" s="136"/>
      <c r="IW88" s="136"/>
      <c r="IX88" s="136"/>
      <c r="IY88" s="136"/>
      <c r="IZ88" s="136"/>
      <c r="JA88" s="136"/>
      <c r="JB88" s="136"/>
      <c r="JC88" s="136"/>
      <c r="JD88" s="136"/>
      <c r="JE88" s="136"/>
      <c r="JF88" s="136"/>
      <c r="JG88" s="136"/>
      <c r="JH88" s="136"/>
      <c r="JI88" s="136"/>
      <c r="JJ88" s="136"/>
      <c r="JK88" s="136"/>
      <c r="JL88" s="136"/>
      <c r="JM88" s="136"/>
      <c r="JN88" s="136"/>
      <c r="JO88" s="136"/>
      <c r="JP88" s="136"/>
      <c r="JQ88" s="136"/>
      <c r="JR88" s="136"/>
      <c r="JS88" s="136"/>
      <c r="JT88" s="136"/>
      <c r="JU88" s="136"/>
      <c r="JV88" s="136"/>
      <c r="JW88" s="136"/>
      <c r="JX88" s="136"/>
      <c r="JY88" s="136"/>
      <c r="JZ88" s="136"/>
      <c r="KA88" s="136"/>
      <c r="KB88" s="136"/>
      <c r="KC88" s="136"/>
      <c r="KD88" s="136"/>
      <c r="KE88" s="136"/>
      <c r="KF88" s="136"/>
      <c r="KG88" s="136"/>
      <c r="KH88" s="136"/>
      <c r="KI88" s="136"/>
      <c r="KJ88" s="136"/>
      <c r="KK88" s="136"/>
      <c r="KL88" s="136"/>
      <c r="KM88" s="136"/>
      <c r="KN88" s="136"/>
      <c r="KO88" s="136"/>
      <c r="KP88" s="136"/>
      <c r="KQ88" s="136"/>
      <c r="KR88" s="136"/>
      <c r="KS88" s="136"/>
      <c r="KT88" s="136"/>
      <c r="KU88" s="136"/>
      <c r="KV88" s="136"/>
      <c r="KW88" s="136"/>
      <c r="KX88" s="136"/>
      <c r="KY88" s="136"/>
      <c r="KZ88" s="136"/>
      <c r="LA88" s="136"/>
      <c r="LB88" s="136"/>
      <c r="LC88" s="136"/>
      <c r="LD88" s="136"/>
      <c r="LE88" s="136"/>
      <c r="LF88" s="136"/>
      <c r="LG88" s="136"/>
      <c r="LH88" s="136"/>
      <c r="LI88" s="136"/>
      <c r="LJ88" s="136"/>
      <c r="LK88" s="136"/>
      <c r="LL88" s="136"/>
      <c r="LM88" s="136"/>
      <c r="LN88" s="136"/>
      <c r="LO88" s="136"/>
      <c r="LP88" s="136"/>
      <c r="LQ88" s="136"/>
      <c r="LR88" s="136"/>
      <c r="LS88" s="136"/>
      <c r="LT88" s="136"/>
      <c r="LU88" s="136"/>
      <c r="LV88" s="136"/>
      <c r="LW88" s="136"/>
      <c r="LX88" s="136"/>
      <c r="LY88" s="136"/>
      <c r="LZ88" s="136"/>
      <c r="MA88" s="136"/>
      <c r="MB88" s="136"/>
      <c r="MC88" s="136"/>
      <c r="MD88" s="136"/>
      <c r="ME88" s="136"/>
      <c r="MF88" s="136"/>
      <c r="MG88" s="136"/>
      <c r="MH88" s="136"/>
      <c r="MI88" s="136"/>
      <c r="MJ88" s="136"/>
      <c r="MK88" s="136"/>
      <c r="ML88" s="136"/>
      <c r="MM88" s="136"/>
      <c r="MN88" s="136"/>
      <c r="MO88" s="136"/>
      <c r="MP88" s="136"/>
      <c r="MQ88" s="136"/>
      <c r="MR88" s="136"/>
      <c r="MS88" s="136"/>
      <c r="MT88" s="136"/>
      <c r="MU88" s="136"/>
      <c r="MV88" s="136"/>
      <c r="MW88" s="136"/>
      <c r="MX88" s="136"/>
      <c r="MY88" s="136"/>
      <c r="MZ88" s="136"/>
      <c r="NA88" s="136"/>
      <c r="NB88" s="136"/>
      <c r="NC88" s="136"/>
      <c r="ND88" s="136"/>
      <c r="NE88" s="136"/>
      <c r="NF88" s="136"/>
      <c r="NG88" s="136"/>
      <c r="NH88" s="136"/>
      <c r="NI88" s="136"/>
      <c r="NJ88" s="136"/>
      <c r="NK88" s="136"/>
      <c r="NL88" s="136"/>
      <c r="NM88" s="136"/>
      <c r="NN88" s="136"/>
      <c r="NO88" s="136"/>
      <c r="NP88" s="136"/>
      <c r="NQ88" s="136"/>
      <c r="NR88" s="136"/>
      <c r="NS88" s="136"/>
      <c r="NT88" s="136"/>
      <c r="NU88" s="136"/>
      <c r="NV88" s="136"/>
      <c r="NW88" s="136"/>
      <c r="NX88" s="136"/>
      <c r="NY88" s="136"/>
      <c r="NZ88" s="136"/>
      <c r="OA88" s="136"/>
      <c r="OB88" s="136"/>
      <c r="OC88" s="136"/>
      <c r="OD88" s="136"/>
      <c r="OE88" s="136"/>
      <c r="OF88" s="136"/>
      <c r="OG88" s="136"/>
      <c r="OH88" s="136"/>
      <c r="OI88" s="136"/>
      <c r="OJ88" s="136"/>
      <c r="OK88" s="136"/>
      <c r="OL88" s="136"/>
      <c r="OM88" s="136"/>
      <c r="ON88" s="136"/>
      <c r="OO88" s="136"/>
      <c r="OP88" s="136"/>
      <c r="OQ88" s="136"/>
      <c r="OR88" s="136"/>
      <c r="OS88" s="136"/>
      <c r="OT88" s="136"/>
      <c r="OU88" s="136"/>
      <c r="OV88" s="136"/>
      <c r="OW88" s="136"/>
      <c r="OX88" s="136"/>
      <c r="OY88" s="136"/>
      <c r="OZ88" s="136"/>
      <c r="PA88" s="136"/>
      <c r="PB88" s="136"/>
      <c r="PC88" s="136"/>
      <c r="PD88" s="136"/>
      <c r="PE88" s="136"/>
      <c r="PF88" s="136"/>
      <c r="PG88" s="136"/>
      <c r="PH88" s="136"/>
      <c r="PI88" s="136"/>
      <c r="PJ88" s="136"/>
      <c r="PK88" s="136"/>
      <c r="PL88" s="136"/>
      <c r="PM88" s="136"/>
      <c r="PN88" s="136"/>
      <c r="PO88" s="136"/>
      <c r="PP88" s="136"/>
      <c r="PQ88" s="136"/>
      <c r="PR88" s="136"/>
      <c r="PS88" s="136"/>
      <c r="PT88" s="136"/>
      <c r="PU88" s="136"/>
      <c r="PV88" s="136"/>
      <c r="PW88" s="136"/>
      <c r="PX88" s="136"/>
      <c r="PY88" s="136"/>
      <c r="PZ88" s="136"/>
      <c r="QA88" s="136"/>
      <c r="QB88" s="136"/>
      <c r="QC88" s="136"/>
      <c r="QD88" s="136"/>
      <c r="QE88" s="136"/>
      <c r="QF88" s="136"/>
      <c r="QG88" s="136"/>
      <c r="QH88" s="136"/>
      <c r="QI88" s="136"/>
      <c r="QJ88" s="136"/>
      <c r="QK88" s="136"/>
      <c r="QL88" s="136"/>
      <c r="QM88" s="136"/>
      <c r="QN88" s="136"/>
      <c r="QO88" s="136"/>
      <c r="QP88" s="136"/>
      <c r="QQ88" s="136"/>
      <c r="QR88" s="136"/>
      <c r="QS88" s="136"/>
      <c r="QT88" s="136"/>
      <c r="QU88" s="136"/>
      <c r="QV88" s="136"/>
      <c r="QW88" s="136"/>
      <c r="QX88" s="136"/>
      <c r="QY88" s="136"/>
      <c r="QZ88" s="136"/>
      <c r="RA88" s="136"/>
      <c r="RB88" s="136"/>
      <c r="RC88" s="136"/>
      <c r="RD88" s="136"/>
      <c r="RE88" s="136"/>
      <c r="RF88" s="136"/>
      <c r="RG88" s="136"/>
      <c r="RH88" s="136"/>
      <c r="RI88" s="136"/>
      <c r="RJ88" s="136"/>
      <c r="RK88" s="136"/>
      <c r="RL88" s="136"/>
      <c r="RM88" s="136"/>
      <c r="RN88" s="136"/>
      <c r="RO88" s="136"/>
      <c r="RP88" s="136"/>
      <c r="RQ88" s="136"/>
      <c r="RR88" s="136"/>
      <c r="RS88" s="136"/>
      <c r="RT88" s="136"/>
      <c r="RU88" s="136"/>
      <c r="RV88" s="136"/>
      <c r="RW88" s="136"/>
      <c r="RX88" s="136"/>
      <c r="RY88" s="136"/>
      <c r="RZ88" s="136"/>
      <c r="SA88" s="136"/>
      <c r="SB88" s="136"/>
      <c r="SC88" s="136"/>
      <c r="SD88" s="136"/>
      <c r="SE88" s="136"/>
      <c r="SF88" s="136"/>
      <c r="SG88" s="136"/>
      <c r="SH88" s="136"/>
      <c r="SI88" s="136"/>
      <c r="SJ88" s="136"/>
      <c r="SK88" s="136"/>
      <c r="SL88" s="136"/>
      <c r="SM88" s="136"/>
      <c r="SN88" s="136"/>
      <c r="SO88" s="136"/>
      <c r="SP88" s="136"/>
      <c r="SQ88" s="136"/>
      <c r="SR88" s="136"/>
      <c r="SS88" s="136"/>
      <c r="ST88" s="136"/>
      <c r="SU88" s="136"/>
      <c r="SV88" s="136"/>
      <c r="SW88" s="136"/>
      <c r="SX88" s="136"/>
      <c r="SY88" s="136"/>
      <c r="SZ88" s="136"/>
      <c r="TA88" s="136"/>
      <c r="TB88" s="136"/>
      <c r="TC88" s="136"/>
      <c r="TD88" s="136"/>
      <c r="TE88" s="136"/>
      <c r="TF88" s="136"/>
      <c r="TG88" s="136"/>
      <c r="TH88" s="136"/>
      <c r="TI88" s="136"/>
      <c r="TJ88" s="136"/>
      <c r="TK88" s="136"/>
      <c r="TL88" s="136"/>
      <c r="TM88" s="136"/>
      <c r="TN88" s="136"/>
      <c r="TO88" s="136"/>
      <c r="TP88" s="136"/>
      <c r="TQ88" s="136"/>
      <c r="TR88" s="136"/>
      <c r="TS88" s="136"/>
      <c r="TT88" s="136"/>
      <c r="TU88" s="136"/>
      <c r="TV88" s="136"/>
      <c r="TW88" s="136"/>
      <c r="TX88" s="136"/>
      <c r="TY88" s="136"/>
      <c r="TZ88" s="136"/>
      <c r="UA88" s="136"/>
      <c r="UB88" s="136"/>
      <c r="UC88" s="136"/>
      <c r="UD88" s="136"/>
      <c r="UE88" s="136"/>
      <c r="UF88" s="136"/>
      <c r="UG88" s="136"/>
      <c r="UH88" s="136"/>
      <c r="UI88" s="136"/>
      <c r="UJ88" s="136"/>
      <c r="UK88" s="136"/>
      <c r="UL88" s="136"/>
      <c r="UM88" s="136"/>
      <c r="UN88" s="136"/>
      <c r="UO88" s="136"/>
      <c r="UP88" s="136"/>
      <c r="UQ88" s="136"/>
      <c r="UR88" s="136"/>
      <c r="US88" s="136"/>
      <c r="UT88" s="136"/>
      <c r="UU88" s="136"/>
      <c r="UV88" s="136"/>
      <c r="UW88" s="136"/>
      <c r="UX88" s="136"/>
      <c r="UY88" s="136"/>
      <c r="UZ88" s="136"/>
      <c r="VA88" s="136"/>
      <c r="VB88" s="136"/>
      <c r="VC88" s="136"/>
      <c r="VD88" s="136"/>
      <c r="VE88" s="136"/>
      <c r="VF88" s="136"/>
      <c r="VG88" s="136"/>
      <c r="VH88" s="136"/>
      <c r="VI88" s="136"/>
      <c r="VJ88" s="136"/>
      <c r="VK88" s="136"/>
      <c r="VL88" s="136"/>
      <c r="VM88" s="136"/>
      <c r="VN88" s="136"/>
      <c r="VO88" s="136"/>
      <c r="VP88" s="136"/>
      <c r="VQ88" s="136"/>
      <c r="VR88" s="136"/>
      <c r="VS88" s="136"/>
      <c r="VT88" s="136"/>
      <c r="VU88" s="136"/>
      <c r="VV88" s="136"/>
      <c r="VW88" s="136"/>
      <c r="VX88" s="136"/>
      <c r="VY88" s="136"/>
      <c r="VZ88" s="136"/>
      <c r="WA88" s="136"/>
      <c r="WB88" s="136"/>
      <c r="WC88" s="136"/>
      <c r="WD88" s="136"/>
      <c r="WE88" s="136"/>
      <c r="WF88" s="136"/>
      <c r="WG88" s="136"/>
      <c r="WH88" s="136"/>
      <c r="WI88" s="136"/>
      <c r="WJ88" s="136"/>
      <c r="WK88" s="136"/>
      <c r="WL88" s="136"/>
      <c r="WM88" s="136"/>
      <c r="WN88" s="136"/>
      <c r="WO88" s="136"/>
      <c r="WP88" s="136"/>
      <c r="WQ88" s="136"/>
      <c r="WR88" s="136"/>
      <c r="WS88" s="136"/>
      <c r="WT88" s="136"/>
      <c r="WU88" s="136"/>
      <c r="WV88" s="136"/>
      <c r="WW88" s="136"/>
      <c r="WX88" s="136"/>
      <c r="WY88" s="136"/>
      <c r="WZ88" s="136"/>
      <c r="XA88" s="136"/>
      <c r="XB88" s="136"/>
      <c r="XC88" s="136"/>
      <c r="XD88" s="136"/>
      <c r="XE88" s="136"/>
      <c r="XF88" s="136"/>
      <c r="XG88" s="136"/>
      <c r="XH88" s="136"/>
      <c r="XI88" s="136"/>
      <c r="XJ88" s="136"/>
      <c r="XK88" s="136"/>
      <c r="XL88" s="136"/>
      <c r="XM88" s="136"/>
      <c r="XN88" s="136"/>
      <c r="XO88" s="136"/>
      <c r="XP88" s="136"/>
      <c r="XQ88" s="136"/>
      <c r="XR88" s="136"/>
      <c r="XS88" s="136"/>
      <c r="XT88" s="136"/>
      <c r="XU88" s="136"/>
      <c r="XV88" s="136"/>
      <c r="XW88" s="136"/>
      <c r="XX88" s="136"/>
      <c r="XY88" s="136"/>
      <c r="XZ88" s="136"/>
      <c r="YA88" s="136"/>
      <c r="YB88" s="136"/>
      <c r="YC88" s="136"/>
      <c r="YD88" s="136"/>
      <c r="YE88" s="136"/>
      <c r="YF88" s="136"/>
      <c r="YG88" s="136"/>
      <c r="YH88" s="136"/>
      <c r="YI88" s="136"/>
      <c r="YJ88" s="136"/>
      <c r="YK88" s="136"/>
      <c r="YL88" s="136"/>
      <c r="YM88" s="136"/>
      <c r="YN88" s="136"/>
      <c r="YO88" s="136"/>
      <c r="YP88" s="136"/>
      <c r="YQ88" s="136"/>
      <c r="YR88" s="136"/>
      <c r="YS88" s="136"/>
      <c r="YT88" s="136"/>
      <c r="YU88" s="136"/>
      <c r="YV88" s="136"/>
      <c r="YW88" s="136"/>
      <c r="YX88" s="136"/>
      <c r="YY88" s="136"/>
      <c r="YZ88" s="136"/>
      <c r="ZA88" s="136"/>
      <c r="ZB88" s="136"/>
      <c r="ZC88" s="136"/>
      <c r="ZD88" s="136"/>
      <c r="ZE88" s="136"/>
      <c r="ZF88" s="136"/>
      <c r="ZG88" s="136"/>
      <c r="ZH88" s="136"/>
      <c r="ZI88" s="136"/>
      <c r="ZJ88" s="136"/>
      <c r="ZK88" s="136"/>
      <c r="ZL88" s="136"/>
      <c r="ZM88" s="136"/>
      <c r="ZN88" s="136"/>
      <c r="ZO88" s="136"/>
      <c r="ZP88" s="136"/>
      <c r="ZQ88" s="136"/>
      <c r="ZR88" s="136"/>
      <c r="ZS88" s="136"/>
      <c r="ZT88" s="136"/>
      <c r="ZU88" s="136"/>
      <c r="ZV88" s="136"/>
      <c r="ZW88" s="136"/>
      <c r="ZX88" s="136"/>
      <c r="ZY88" s="136"/>
      <c r="ZZ88" s="136"/>
      <c r="AAA88" s="136"/>
      <c r="AAB88" s="136"/>
      <c r="AAC88" s="136"/>
      <c r="AAD88" s="136"/>
      <c r="AAE88" s="136"/>
      <c r="AAF88" s="136"/>
      <c r="AAG88" s="136"/>
      <c r="AAH88" s="136"/>
      <c r="AAI88" s="136"/>
      <c r="AAJ88" s="136"/>
      <c r="AAK88" s="136"/>
      <c r="AAL88" s="136"/>
      <c r="AAM88" s="136"/>
      <c r="AAN88" s="136"/>
      <c r="AAO88" s="136"/>
      <c r="AAP88" s="136"/>
      <c r="AAQ88" s="136"/>
      <c r="AAR88" s="136"/>
      <c r="AAS88" s="136"/>
      <c r="AAT88" s="136"/>
      <c r="AAU88" s="136"/>
      <c r="AAV88" s="136"/>
      <c r="AAW88" s="136"/>
      <c r="AAX88" s="136"/>
      <c r="AAY88" s="136"/>
      <c r="AAZ88" s="136"/>
      <c r="ABA88" s="136"/>
      <c r="ABB88" s="136"/>
      <c r="ABC88" s="136"/>
      <c r="ABD88" s="136"/>
      <c r="ABE88" s="136"/>
      <c r="ABF88" s="136"/>
      <c r="ABG88" s="136"/>
      <c r="ABH88" s="136"/>
      <c r="ABI88" s="136"/>
      <c r="ABJ88" s="136"/>
      <c r="ABK88" s="136"/>
      <c r="ABL88" s="136"/>
      <c r="ABM88" s="136"/>
      <c r="ABN88" s="136"/>
      <c r="ABO88" s="136"/>
      <c r="ABP88" s="136"/>
      <c r="ABQ88" s="136"/>
      <c r="ABR88" s="136"/>
      <c r="ABS88" s="136"/>
      <c r="ABT88" s="136"/>
      <c r="ABU88" s="136"/>
      <c r="ABV88" s="136"/>
      <c r="ABW88" s="136"/>
      <c r="ABX88" s="136"/>
      <c r="ABY88" s="136"/>
      <c r="ABZ88" s="136"/>
      <c r="ACA88" s="136"/>
      <c r="ACB88" s="136"/>
      <c r="ACC88" s="136"/>
      <c r="ACD88" s="136"/>
      <c r="ACE88" s="136"/>
      <c r="ACF88" s="136"/>
      <c r="ACG88" s="136"/>
      <c r="ACH88" s="136"/>
      <c r="ACI88" s="136"/>
      <c r="ACJ88" s="136"/>
      <c r="ACK88" s="136"/>
      <c r="ACL88" s="136"/>
      <c r="ACM88" s="136"/>
      <c r="ACN88" s="136"/>
      <c r="ACO88" s="136"/>
      <c r="ACP88" s="136"/>
      <c r="ACQ88" s="136"/>
      <c r="ACR88" s="136"/>
      <c r="ACS88" s="136"/>
      <c r="ACT88" s="136"/>
      <c r="ACU88" s="136"/>
      <c r="ACV88" s="136"/>
      <c r="ACW88" s="136"/>
      <c r="ACX88" s="136"/>
      <c r="ACY88" s="136"/>
      <c r="ACZ88" s="136"/>
      <c r="ADA88" s="136"/>
      <c r="ADB88" s="136"/>
      <c r="ADC88" s="136"/>
      <c r="ADD88" s="136"/>
      <c r="ADE88" s="136"/>
      <c r="ADF88" s="136"/>
      <c r="ADG88" s="136"/>
      <c r="ADH88" s="136"/>
      <c r="ADI88" s="136"/>
      <c r="ADJ88" s="136"/>
      <c r="ADK88" s="136"/>
      <c r="ADL88" s="136"/>
      <c r="ADM88" s="136"/>
      <c r="ADN88" s="136"/>
      <c r="ADO88" s="136"/>
      <c r="ADP88" s="136"/>
      <c r="ADQ88" s="136"/>
      <c r="ADR88" s="136"/>
      <c r="ADS88" s="136"/>
      <c r="ADT88" s="136"/>
      <c r="ADU88" s="136"/>
      <c r="ADV88" s="136"/>
      <c r="ADW88" s="136"/>
      <c r="ADX88" s="136"/>
      <c r="ADY88" s="136"/>
      <c r="ADZ88" s="136"/>
      <c r="AEA88" s="136"/>
      <c r="AEB88" s="136"/>
      <c r="AEC88" s="136"/>
      <c r="AED88" s="136"/>
      <c r="AEE88" s="136"/>
      <c r="AEF88" s="136"/>
      <c r="AEG88" s="136"/>
      <c r="AEH88" s="136"/>
      <c r="AEI88" s="136"/>
      <c r="AEJ88" s="136"/>
      <c r="AEK88" s="136"/>
      <c r="AEL88" s="136"/>
      <c r="AEM88" s="136"/>
      <c r="AEN88" s="136"/>
      <c r="AEO88" s="136"/>
      <c r="AEP88" s="136"/>
      <c r="AEQ88" s="136"/>
      <c r="AER88" s="136"/>
      <c r="AES88" s="136"/>
      <c r="AET88" s="136"/>
      <c r="AEU88" s="136"/>
      <c r="AEV88" s="136"/>
      <c r="AEW88" s="136"/>
      <c r="AEX88" s="136"/>
      <c r="AEY88" s="136"/>
      <c r="AEZ88" s="136"/>
      <c r="AFA88" s="136"/>
      <c r="AFB88" s="136"/>
      <c r="AFC88" s="136"/>
      <c r="AFD88" s="136"/>
      <c r="AFE88" s="136"/>
      <c r="AFF88" s="136"/>
      <c r="AFG88" s="136"/>
      <c r="AFH88" s="136"/>
      <c r="AFI88" s="136"/>
      <c r="AFJ88" s="136"/>
      <c r="AFK88" s="136"/>
      <c r="AFL88" s="136"/>
      <c r="AFM88" s="136"/>
      <c r="AFN88" s="136"/>
      <c r="AFO88" s="136"/>
      <c r="AFP88" s="136"/>
      <c r="AFQ88" s="136"/>
      <c r="AFR88" s="136"/>
      <c r="AFS88" s="136"/>
      <c r="AFT88" s="136"/>
      <c r="AFU88" s="136"/>
      <c r="AFV88" s="136"/>
      <c r="AFW88" s="136"/>
      <c r="AFX88" s="136"/>
      <c r="AFY88" s="136"/>
      <c r="AFZ88" s="136"/>
      <c r="AGA88" s="136"/>
      <c r="AGB88" s="136"/>
      <c r="AGC88" s="136"/>
      <c r="AGD88" s="136"/>
      <c r="AGE88" s="136"/>
      <c r="AGF88" s="136"/>
      <c r="AGG88" s="136"/>
      <c r="AGH88" s="136"/>
      <c r="AGI88" s="136"/>
      <c r="AGJ88" s="136"/>
      <c r="AGK88" s="136"/>
      <c r="AGL88" s="136"/>
      <c r="AGM88" s="136"/>
      <c r="AGN88" s="136"/>
      <c r="AGO88" s="136"/>
      <c r="AGP88" s="136"/>
      <c r="AGQ88" s="136"/>
      <c r="AGR88" s="136"/>
      <c r="AGS88" s="136"/>
      <c r="AGT88" s="136"/>
      <c r="AGU88" s="136"/>
      <c r="AGV88" s="136"/>
      <c r="AGW88" s="136"/>
      <c r="AGX88" s="136"/>
      <c r="AGY88" s="136"/>
      <c r="AGZ88" s="136"/>
      <c r="AHA88" s="136"/>
      <c r="AHB88" s="136"/>
      <c r="AHC88" s="136"/>
      <c r="AHD88" s="136"/>
      <c r="AHE88" s="136"/>
      <c r="AHF88" s="136"/>
      <c r="AHG88" s="136"/>
      <c r="AHH88" s="136"/>
      <c r="AHI88" s="136"/>
      <c r="AHJ88" s="136"/>
      <c r="AHK88" s="136"/>
      <c r="AHL88" s="136"/>
      <c r="AHM88" s="136"/>
      <c r="AHN88" s="136"/>
      <c r="AHO88" s="136"/>
      <c r="AHP88" s="136"/>
      <c r="AHQ88" s="136"/>
      <c r="AHR88" s="136"/>
      <c r="AHS88" s="136"/>
      <c r="AHT88" s="136"/>
      <c r="AHU88" s="136"/>
      <c r="AHV88" s="136"/>
      <c r="AHW88" s="136"/>
      <c r="AHX88" s="136"/>
      <c r="AHY88" s="136"/>
      <c r="AHZ88" s="136"/>
      <c r="AIA88" s="136"/>
      <c r="AIB88" s="136"/>
      <c r="AIC88" s="136"/>
      <c r="AID88" s="136"/>
      <c r="AIE88" s="136"/>
      <c r="AIF88" s="136"/>
      <c r="AIG88" s="136"/>
      <c r="AIH88" s="136"/>
      <c r="AII88" s="136"/>
      <c r="AIJ88" s="136"/>
      <c r="AIK88" s="136"/>
      <c r="AIL88" s="136"/>
      <c r="AIM88" s="136"/>
      <c r="AIN88" s="136"/>
      <c r="AIO88" s="136"/>
      <c r="AIP88" s="136"/>
      <c r="AIQ88" s="136"/>
      <c r="AIR88" s="136"/>
      <c r="AIS88" s="136"/>
      <c r="AIT88" s="136"/>
      <c r="AIU88" s="136"/>
      <c r="AIV88" s="136"/>
      <c r="AIW88" s="136"/>
      <c r="AIX88" s="136"/>
      <c r="AIY88" s="136"/>
      <c r="AIZ88" s="136"/>
      <c r="AJA88" s="136"/>
      <c r="AJB88" s="136"/>
      <c r="AJC88" s="136"/>
      <c r="AJD88" s="136"/>
      <c r="AJE88" s="136"/>
      <c r="AJF88" s="136"/>
      <c r="AJG88" s="136"/>
      <c r="AJH88" s="136"/>
      <c r="AJI88" s="136"/>
      <c r="AJJ88" s="136"/>
      <c r="AJK88" s="136"/>
      <c r="AJL88" s="136"/>
      <c r="AJM88" s="136"/>
      <c r="AJN88" s="136"/>
      <c r="AJO88" s="136"/>
      <c r="AJP88" s="136"/>
      <c r="AJQ88" s="136"/>
      <c r="AJR88" s="136"/>
      <c r="AJS88" s="136"/>
      <c r="AJT88" s="136"/>
      <c r="AJU88" s="136"/>
      <c r="AJV88" s="136"/>
      <c r="AJW88" s="136"/>
      <c r="AJX88" s="136"/>
      <c r="AJY88" s="136"/>
      <c r="AJZ88" s="136"/>
      <c r="AKA88" s="136"/>
      <c r="AKB88" s="136"/>
      <c r="AKC88" s="136"/>
      <c r="AKD88" s="136"/>
      <c r="AKE88" s="136"/>
      <c r="AKF88" s="136"/>
      <c r="AKG88" s="136"/>
      <c r="AKH88" s="136"/>
      <c r="AKI88" s="136"/>
      <c r="AKJ88" s="136"/>
      <c r="AKK88" s="136"/>
      <c r="AKL88" s="136"/>
      <c r="AKM88" s="136"/>
      <c r="AKN88" s="136"/>
      <c r="AKO88" s="136"/>
      <c r="AKP88" s="136"/>
      <c r="AKQ88" s="136"/>
      <c r="AKR88" s="136"/>
      <c r="AKS88" s="136"/>
      <c r="AKT88" s="136"/>
      <c r="AKU88" s="136"/>
      <c r="AKV88" s="136"/>
      <c r="AKW88" s="136"/>
      <c r="AKX88" s="136"/>
      <c r="AKY88" s="136"/>
    </row>
    <row r="89" hidden="1" spans="1:987">
      <c r="A89" s="56" t="s">
        <v>10</v>
      </c>
      <c r="B89" s="50" t="s">
        <v>306</v>
      </c>
      <c r="C89" s="162">
        <f>(2+4)/(208+170)</f>
        <v>0.0158730158730159</v>
      </c>
      <c r="D89" s="163"/>
      <c r="E89" s="53"/>
      <c r="F89" s="195"/>
      <c r="G89" s="62">
        <f>254/1046</f>
        <v>0.24282982791587</v>
      </c>
      <c r="H89" s="63">
        <v>0.63</v>
      </c>
      <c r="I89" s="63">
        <v>0.38</v>
      </c>
      <c r="J89" s="167">
        <f>(2+1)/(275+137)</f>
        <v>0.00728155339805825</v>
      </c>
      <c r="K89" s="63"/>
      <c r="L89" s="63"/>
      <c r="M89" s="62">
        <v>0</v>
      </c>
      <c r="N89" s="63"/>
      <c r="O89" s="241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  <c r="HR89" s="136"/>
      <c r="HS89" s="136"/>
      <c r="HT89" s="136"/>
      <c r="HU89" s="136"/>
      <c r="HV89" s="136"/>
      <c r="HW89" s="136"/>
      <c r="HX89" s="136"/>
      <c r="HY89" s="136"/>
      <c r="HZ89" s="136"/>
      <c r="IA89" s="136"/>
      <c r="IB89" s="136"/>
      <c r="IC89" s="136"/>
      <c r="ID89" s="136"/>
      <c r="IE89" s="136"/>
      <c r="IF89" s="136"/>
      <c r="IG89" s="136"/>
      <c r="IH89" s="136"/>
      <c r="II89" s="136"/>
      <c r="IJ89" s="136"/>
      <c r="IK89" s="136"/>
      <c r="IL89" s="136"/>
      <c r="IM89" s="136"/>
      <c r="IN89" s="136"/>
      <c r="IO89" s="136"/>
      <c r="IP89" s="136"/>
      <c r="IQ89" s="136"/>
      <c r="IR89" s="136"/>
      <c r="IS89" s="136"/>
      <c r="IT89" s="136"/>
      <c r="IU89" s="136"/>
      <c r="IV89" s="136"/>
      <c r="IW89" s="136"/>
      <c r="IX89" s="136"/>
      <c r="IY89" s="136"/>
      <c r="IZ89" s="136"/>
      <c r="JA89" s="136"/>
      <c r="JB89" s="136"/>
      <c r="JC89" s="136"/>
      <c r="JD89" s="136"/>
      <c r="JE89" s="136"/>
      <c r="JF89" s="136"/>
      <c r="JG89" s="136"/>
      <c r="JH89" s="136"/>
      <c r="JI89" s="136"/>
      <c r="JJ89" s="136"/>
      <c r="JK89" s="136"/>
      <c r="JL89" s="136"/>
      <c r="JM89" s="136"/>
      <c r="JN89" s="136"/>
      <c r="JO89" s="136"/>
      <c r="JP89" s="136"/>
      <c r="JQ89" s="136"/>
      <c r="JR89" s="136"/>
      <c r="JS89" s="136"/>
      <c r="JT89" s="136"/>
      <c r="JU89" s="136"/>
      <c r="JV89" s="136"/>
      <c r="JW89" s="136"/>
      <c r="JX89" s="136"/>
      <c r="JY89" s="136"/>
      <c r="JZ89" s="136"/>
      <c r="KA89" s="136"/>
      <c r="KB89" s="136"/>
      <c r="KC89" s="136"/>
      <c r="KD89" s="136"/>
      <c r="KE89" s="136"/>
      <c r="KF89" s="136"/>
      <c r="KG89" s="136"/>
      <c r="KH89" s="136"/>
      <c r="KI89" s="136"/>
      <c r="KJ89" s="136"/>
      <c r="KK89" s="136"/>
      <c r="KL89" s="136"/>
      <c r="KM89" s="136"/>
      <c r="KN89" s="136"/>
      <c r="KO89" s="136"/>
      <c r="KP89" s="136"/>
      <c r="KQ89" s="136"/>
      <c r="KR89" s="136"/>
      <c r="KS89" s="136"/>
      <c r="KT89" s="136"/>
      <c r="KU89" s="136"/>
      <c r="KV89" s="136"/>
      <c r="KW89" s="136"/>
      <c r="KX89" s="136"/>
      <c r="KY89" s="136"/>
      <c r="KZ89" s="136"/>
      <c r="LA89" s="136"/>
      <c r="LB89" s="136"/>
      <c r="LC89" s="136"/>
      <c r="LD89" s="136"/>
      <c r="LE89" s="136"/>
      <c r="LF89" s="136"/>
      <c r="LG89" s="136"/>
      <c r="LH89" s="136"/>
      <c r="LI89" s="136"/>
      <c r="LJ89" s="136"/>
      <c r="LK89" s="136"/>
      <c r="LL89" s="136"/>
      <c r="LM89" s="136"/>
      <c r="LN89" s="136"/>
      <c r="LO89" s="136"/>
      <c r="LP89" s="136"/>
      <c r="LQ89" s="136"/>
      <c r="LR89" s="136"/>
      <c r="LS89" s="136"/>
      <c r="LT89" s="136"/>
      <c r="LU89" s="136"/>
      <c r="LV89" s="136"/>
      <c r="LW89" s="136"/>
      <c r="LX89" s="136"/>
      <c r="LY89" s="136"/>
      <c r="LZ89" s="136"/>
      <c r="MA89" s="136"/>
      <c r="MB89" s="136"/>
      <c r="MC89" s="136"/>
      <c r="MD89" s="136"/>
      <c r="ME89" s="136"/>
      <c r="MF89" s="136"/>
      <c r="MG89" s="136"/>
      <c r="MH89" s="136"/>
      <c r="MI89" s="136"/>
      <c r="MJ89" s="136"/>
      <c r="MK89" s="136"/>
      <c r="ML89" s="136"/>
      <c r="MM89" s="136"/>
      <c r="MN89" s="136"/>
      <c r="MO89" s="136"/>
      <c r="MP89" s="136"/>
      <c r="MQ89" s="136"/>
      <c r="MR89" s="136"/>
      <c r="MS89" s="136"/>
      <c r="MT89" s="136"/>
      <c r="MU89" s="136"/>
      <c r="MV89" s="136"/>
      <c r="MW89" s="136"/>
      <c r="MX89" s="136"/>
      <c r="MY89" s="136"/>
      <c r="MZ89" s="136"/>
      <c r="NA89" s="136"/>
      <c r="NB89" s="136"/>
      <c r="NC89" s="136"/>
      <c r="ND89" s="136"/>
      <c r="NE89" s="136"/>
      <c r="NF89" s="136"/>
      <c r="NG89" s="136"/>
      <c r="NH89" s="136"/>
      <c r="NI89" s="136"/>
      <c r="NJ89" s="136"/>
      <c r="NK89" s="136"/>
      <c r="NL89" s="136"/>
      <c r="NM89" s="136"/>
      <c r="NN89" s="136"/>
      <c r="NO89" s="136"/>
      <c r="NP89" s="136"/>
      <c r="NQ89" s="136"/>
      <c r="NR89" s="136"/>
      <c r="NS89" s="136"/>
      <c r="NT89" s="136"/>
      <c r="NU89" s="136"/>
      <c r="NV89" s="136"/>
      <c r="NW89" s="136"/>
      <c r="NX89" s="136"/>
      <c r="NY89" s="136"/>
      <c r="NZ89" s="136"/>
      <c r="OA89" s="136"/>
      <c r="OB89" s="136"/>
      <c r="OC89" s="136"/>
      <c r="OD89" s="136"/>
      <c r="OE89" s="136"/>
      <c r="OF89" s="136"/>
      <c r="OG89" s="136"/>
      <c r="OH89" s="136"/>
      <c r="OI89" s="136"/>
      <c r="OJ89" s="136"/>
      <c r="OK89" s="136"/>
      <c r="OL89" s="136"/>
      <c r="OM89" s="136"/>
      <c r="ON89" s="136"/>
      <c r="OO89" s="136"/>
      <c r="OP89" s="136"/>
      <c r="OQ89" s="136"/>
      <c r="OR89" s="136"/>
      <c r="OS89" s="136"/>
      <c r="OT89" s="136"/>
      <c r="OU89" s="136"/>
      <c r="OV89" s="136"/>
      <c r="OW89" s="136"/>
      <c r="OX89" s="136"/>
      <c r="OY89" s="136"/>
      <c r="OZ89" s="136"/>
      <c r="PA89" s="136"/>
      <c r="PB89" s="136"/>
      <c r="PC89" s="136"/>
      <c r="PD89" s="136"/>
      <c r="PE89" s="136"/>
      <c r="PF89" s="136"/>
      <c r="PG89" s="136"/>
      <c r="PH89" s="136"/>
      <c r="PI89" s="136"/>
      <c r="PJ89" s="136"/>
      <c r="PK89" s="136"/>
      <c r="PL89" s="136"/>
      <c r="PM89" s="136"/>
      <c r="PN89" s="136"/>
      <c r="PO89" s="136"/>
      <c r="PP89" s="136"/>
      <c r="PQ89" s="136"/>
      <c r="PR89" s="136"/>
      <c r="PS89" s="136"/>
      <c r="PT89" s="136"/>
      <c r="PU89" s="136"/>
      <c r="PV89" s="136"/>
      <c r="PW89" s="136"/>
      <c r="PX89" s="136"/>
      <c r="PY89" s="136"/>
      <c r="PZ89" s="136"/>
      <c r="QA89" s="136"/>
      <c r="QB89" s="136"/>
      <c r="QC89" s="136"/>
      <c r="QD89" s="136"/>
      <c r="QE89" s="136"/>
      <c r="QF89" s="136"/>
      <c r="QG89" s="136"/>
      <c r="QH89" s="136"/>
      <c r="QI89" s="136"/>
      <c r="QJ89" s="136"/>
      <c r="QK89" s="136"/>
      <c r="QL89" s="136"/>
      <c r="QM89" s="136"/>
      <c r="QN89" s="136"/>
      <c r="QO89" s="136"/>
      <c r="QP89" s="136"/>
      <c r="QQ89" s="136"/>
      <c r="QR89" s="136"/>
      <c r="QS89" s="136"/>
      <c r="QT89" s="136"/>
      <c r="QU89" s="136"/>
      <c r="QV89" s="136"/>
      <c r="QW89" s="136"/>
      <c r="QX89" s="136"/>
      <c r="QY89" s="136"/>
      <c r="QZ89" s="136"/>
      <c r="RA89" s="136"/>
      <c r="RB89" s="136"/>
      <c r="RC89" s="136"/>
      <c r="RD89" s="136"/>
      <c r="RE89" s="136"/>
      <c r="RF89" s="136"/>
      <c r="RG89" s="136"/>
      <c r="RH89" s="136"/>
      <c r="RI89" s="136"/>
      <c r="RJ89" s="136"/>
      <c r="RK89" s="136"/>
      <c r="RL89" s="136"/>
      <c r="RM89" s="136"/>
      <c r="RN89" s="136"/>
      <c r="RO89" s="136"/>
      <c r="RP89" s="136"/>
      <c r="RQ89" s="136"/>
      <c r="RR89" s="136"/>
      <c r="RS89" s="136"/>
      <c r="RT89" s="136"/>
      <c r="RU89" s="136"/>
      <c r="RV89" s="136"/>
      <c r="RW89" s="136"/>
      <c r="RX89" s="136"/>
      <c r="RY89" s="136"/>
      <c r="RZ89" s="136"/>
      <c r="SA89" s="136"/>
      <c r="SB89" s="136"/>
      <c r="SC89" s="136"/>
      <c r="SD89" s="136"/>
      <c r="SE89" s="136"/>
      <c r="SF89" s="136"/>
      <c r="SG89" s="136"/>
      <c r="SH89" s="136"/>
      <c r="SI89" s="136"/>
      <c r="SJ89" s="136"/>
      <c r="SK89" s="136"/>
      <c r="SL89" s="136"/>
      <c r="SM89" s="136"/>
      <c r="SN89" s="136"/>
      <c r="SO89" s="136"/>
      <c r="SP89" s="136"/>
      <c r="SQ89" s="136"/>
      <c r="SR89" s="136"/>
      <c r="SS89" s="136"/>
      <c r="ST89" s="136"/>
      <c r="SU89" s="136"/>
      <c r="SV89" s="136"/>
      <c r="SW89" s="136"/>
      <c r="SX89" s="136"/>
      <c r="SY89" s="136"/>
      <c r="SZ89" s="136"/>
      <c r="TA89" s="136"/>
      <c r="TB89" s="136"/>
      <c r="TC89" s="136"/>
      <c r="TD89" s="136"/>
      <c r="TE89" s="136"/>
      <c r="TF89" s="136"/>
      <c r="TG89" s="136"/>
      <c r="TH89" s="136"/>
      <c r="TI89" s="136"/>
      <c r="TJ89" s="136"/>
      <c r="TK89" s="136"/>
      <c r="TL89" s="136"/>
      <c r="TM89" s="136"/>
      <c r="TN89" s="136"/>
      <c r="TO89" s="136"/>
      <c r="TP89" s="136"/>
      <c r="TQ89" s="136"/>
      <c r="TR89" s="136"/>
      <c r="TS89" s="136"/>
      <c r="TT89" s="136"/>
      <c r="TU89" s="136"/>
      <c r="TV89" s="136"/>
      <c r="TW89" s="136"/>
      <c r="TX89" s="136"/>
      <c r="TY89" s="136"/>
      <c r="TZ89" s="136"/>
      <c r="UA89" s="136"/>
      <c r="UB89" s="136"/>
      <c r="UC89" s="136"/>
      <c r="UD89" s="136"/>
      <c r="UE89" s="136"/>
      <c r="UF89" s="136"/>
      <c r="UG89" s="136"/>
      <c r="UH89" s="136"/>
      <c r="UI89" s="136"/>
      <c r="UJ89" s="136"/>
      <c r="UK89" s="136"/>
      <c r="UL89" s="136"/>
      <c r="UM89" s="136"/>
      <c r="UN89" s="136"/>
      <c r="UO89" s="136"/>
      <c r="UP89" s="136"/>
      <c r="UQ89" s="136"/>
      <c r="UR89" s="136"/>
      <c r="US89" s="136"/>
      <c r="UT89" s="136"/>
      <c r="UU89" s="136"/>
      <c r="UV89" s="136"/>
      <c r="UW89" s="136"/>
      <c r="UX89" s="136"/>
      <c r="UY89" s="136"/>
      <c r="UZ89" s="136"/>
      <c r="VA89" s="136"/>
      <c r="VB89" s="136"/>
      <c r="VC89" s="136"/>
      <c r="VD89" s="136"/>
      <c r="VE89" s="136"/>
      <c r="VF89" s="136"/>
      <c r="VG89" s="136"/>
      <c r="VH89" s="136"/>
      <c r="VI89" s="136"/>
      <c r="VJ89" s="136"/>
      <c r="VK89" s="136"/>
      <c r="VL89" s="136"/>
      <c r="VM89" s="136"/>
      <c r="VN89" s="136"/>
      <c r="VO89" s="136"/>
      <c r="VP89" s="136"/>
      <c r="VQ89" s="136"/>
      <c r="VR89" s="136"/>
      <c r="VS89" s="136"/>
      <c r="VT89" s="136"/>
      <c r="VU89" s="136"/>
      <c r="VV89" s="136"/>
      <c r="VW89" s="136"/>
      <c r="VX89" s="136"/>
      <c r="VY89" s="136"/>
      <c r="VZ89" s="136"/>
      <c r="WA89" s="136"/>
      <c r="WB89" s="136"/>
      <c r="WC89" s="136"/>
      <c r="WD89" s="136"/>
      <c r="WE89" s="136"/>
      <c r="WF89" s="136"/>
      <c r="WG89" s="136"/>
      <c r="WH89" s="136"/>
      <c r="WI89" s="136"/>
      <c r="WJ89" s="136"/>
      <c r="WK89" s="136"/>
      <c r="WL89" s="136"/>
      <c r="WM89" s="136"/>
      <c r="WN89" s="136"/>
      <c r="WO89" s="136"/>
      <c r="WP89" s="136"/>
      <c r="WQ89" s="136"/>
      <c r="WR89" s="136"/>
      <c r="WS89" s="136"/>
      <c r="WT89" s="136"/>
      <c r="WU89" s="136"/>
      <c r="WV89" s="136"/>
      <c r="WW89" s="136"/>
      <c r="WX89" s="136"/>
      <c r="WY89" s="136"/>
      <c r="WZ89" s="136"/>
      <c r="XA89" s="136"/>
      <c r="XB89" s="136"/>
      <c r="XC89" s="136"/>
      <c r="XD89" s="136"/>
      <c r="XE89" s="136"/>
      <c r="XF89" s="136"/>
      <c r="XG89" s="136"/>
      <c r="XH89" s="136"/>
      <c r="XI89" s="136"/>
      <c r="XJ89" s="136"/>
      <c r="XK89" s="136"/>
      <c r="XL89" s="136"/>
      <c r="XM89" s="136"/>
      <c r="XN89" s="136"/>
      <c r="XO89" s="136"/>
      <c r="XP89" s="136"/>
      <c r="XQ89" s="136"/>
      <c r="XR89" s="136"/>
      <c r="XS89" s="136"/>
      <c r="XT89" s="136"/>
      <c r="XU89" s="136"/>
      <c r="XV89" s="136"/>
      <c r="XW89" s="136"/>
      <c r="XX89" s="136"/>
      <c r="XY89" s="136"/>
      <c r="XZ89" s="136"/>
      <c r="YA89" s="136"/>
      <c r="YB89" s="136"/>
      <c r="YC89" s="136"/>
      <c r="YD89" s="136"/>
      <c r="YE89" s="136"/>
      <c r="YF89" s="136"/>
      <c r="YG89" s="136"/>
      <c r="YH89" s="136"/>
      <c r="YI89" s="136"/>
      <c r="YJ89" s="136"/>
      <c r="YK89" s="136"/>
      <c r="YL89" s="136"/>
      <c r="YM89" s="136"/>
      <c r="YN89" s="136"/>
      <c r="YO89" s="136"/>
      <c r="YP89" s="136"/>
      <c r="YQ89" s="136"/>
      <c r="YR89" s="136"/>
      <c r="YS89" s="136"/>
      <c r="YT89" s="136"/>
      <c r="YU89" s="136"/>
      <c r="YV89" s="136"/>
      <c r="YW89" s="136"/>
      <c r="YX89" s="136"/>
      <c r="YY89" s="136"/>
      <c r="YZ89" s="136"/>
      <c r="ZA89" s="136"/>
      <c r="ZB89" s="136"/>
      <c r="ZC89" s="136"/>
      <c r="ZD89" s="136"/>
      <c r="ZE89" s="136"/>
      <c r="ZF89" s="136"/>
      <c r="ZG89" s="136"/>
      <c r="ZH89" s="136"/>
      <c r="ZI89" s="136"/>
      <c r="ZJ89" s="136"/>
      <c r="ZK89" s="136"/>
      <c r="ZL89" s="136"/>
      <c r="ZM89" s="136"/>
      <c r="ZN89" s="136"/>
      <c r="ZO89" s="136"/>
      <c r="ZP89" s="136"/>
      <c r="ZQ89" s="136"/>
      <c r="ZR89" s="136"/>
      <c r="ZS89" s="136"/>
      <c r="ZT89" s="136"/>
      <c r="ZU89" s="136"/>
      <c r="ZV89" s="136"/>
      <c r="ZW89" s="136"/>
      <c r="ZX89" s="136"/>
      <c r="ZY89" s="136"/>
      <c r="ZZ89" s="136"/>
      <c r="AAA89" s="136"/>
      <c r="AAB89" s="136"/>
      <c r="AAC89" s="136"/>
      <c r="AAD89" s="136"/>
      <c r="AAE89" s="136"/>
      <c r="AAF89" s="136"/>
      <c r="AAG89" s="136"/>
      <c r="AAH89" s="136"/>
      <c r="AAI89" s="136"/>
      <c r="AAJ89" s="136"/>
      <c r="AAK89" s="136"/>
      <c r="AAL89" s="136"/>
      <c r="AAM89" s="136"/>
      <c r="AAN89" s="136"/>
      <c r="AAO89" s="136"/>
      <c r="AAP89" s="136"/>
      <c r="AAQ89" s="136"/>
      <c r="AAR89" s="136"/>
      <c r="AAS89" s="136"/>
      <c r="AAT89" s="136"/>
      <c r="AAU89" s="136"/>
      <c r="AAV89" s="136"/>
      <c r="AAW89" s="136"/>
      <c r="AAX89" s="136"/>
      <c r="AAY89" s="136"/>
      <c r="AAZ89" s="136"/>
      <c r="ABA89" s="136"/>
      <c r="ABB89" s="136"/>
      <c r="ABC89" s="136"/>
      <c r="ABD89" s="136"/>
      <c r="ABE89" s="136"/>
      <c r="ABF89" s="136"/>
      <c r="ABG89" s="136"/>
      <c r="ABH89" s="136"/>
      <c r="ABI89" s="136"/>
      <c r="ABJ89" s="136"/>
      <c r="ABK89" s="136"/>
      <c r="ABL89" s="136"/>
      <c r="ABM89" s="136"/>
      <c r="ABN89" s="136"/>
      <c r="ABO89" s="136"/>
      <c r="ABP89" s="136"/>
      <c r="ABQ89" s="136"/>
      <c r="ABR89" s="136"/>
      <c r="ABS89" s="136"/>
      <c r="ABT89" s="136"/>
      <c r="ABU89" s="136"/>
      <c r="ABV89" s="136"/>
      <c r="ABW89" s="136"/>
      <c r="ABX89" s="136"/>
      <c r="ABY89" s="136"/>
      <c r="ABZ89" s="136"/>
      <c r="ACA89" s="136"/>
      <c r="ACB89" s="136"/>
      <c r="ACC89" s="136"/>
      <c r="ACD89" s="136"/>
      <c r="ACE89" s="136"/>
      <c r="ACF89" s="136"/>
      <c r="ACG89" s="136"/>
      <c r="ACH89" s="136"/>
      <c r="ACI89" s="136"/>
      <c r="ACJ89" s="136"/>
      <c r="ACK89" s="136"/>
      <c r="ACL89" s="136"/>
      <c r="ACM89" s="136"/>
      <c r="ACN89" s="136"/>
      <c r="ACO89" s="136"/>
      <c r="ACP89" s="136"/>
      <c r="ACQ89" s="136"/>
      <c r="ACR89" s="136"/>
      <c r="ACS89" s="136"/>
      <c r="ACT89" s="136"/>
      <c r="ACU89" s="136"/>
      <c r="ACV89" s="136"/>
      <c r="ACW89" s="136"/>
      <c r="ACX89" s="136"/>
      <c r="ACY89" s="136"/>
      <c r="ACZ89" s="136"/>
      <c r="ADA89" s="136"/>
      <c r="ADB89" s="136"/>
      <c r="ADC89" s="136"/>
      <c r="ADD89" s="136"/>
      <c r="ADE89" s="136"/>
      <c r="ADF89" s="136"/>
      <c r="ADG89" s="136"/>
      <c r="ADH89" s="136"/>
      <c r="ADI89" s="136"/>
      <c r="ADJ89" s="136"/>
      <c r="ADK89" s="136"/>
      <c r="ADL89" s="136"/>
      <c r="ADM89" s="136"/>
      <c r="ADN89" s="136"/>
      <c r="ADO89" s="136"/>
      <c r="ADP89" s="136"/>
      <c r="ADQ89" s="136"/>
      <c r="ADR89" s="136"/>
      <c r="ADS89" s="136"/>
      <c r="ADT89" s="136"/>
      <c r="ADU89" s="136"/>
      <c r="ADV89" s="136"/>
      <c r="ADW89" s="136"/>
      <c r="ADX89" s="136"/>
      <c r="ADY89" s="136"/>
      <c r="ADZ89" s="136"/>
      <c r="AEA89" s="136"/>
      <c r="AEB89" s="136"/>
      <c r="AEC89" s="136"/>
      <c r="AED89" s="136"/>
      <c r="AEE89" s="136"/>
      <c r="AEF89" s="136"/>
      <c r="AEG89" s="136"/>
      <c r="AEH89" s="136"/>
      <c r="AEI89" s="136"/>
      <c r="AEJ89" s="136"/>
      <c r="AEK89" s="136"/>
      <c r="AEL89" s="136"/>
      <c r="AEM89" s="136"/>
      <c r="AEN89" s="136"/>
      <c r="AEO89" s="136"/>
      <c r="AEP89" s="136"/>
      <c r="AEQ89" s="136"/>
      <c r="AER89" s="136"/>
      <c r="AES89" s="136"/>
      <c r="AET89" s="136"/>
      <c r="AEU89" s="136"/>
      <c r="AEV89" s="136"/>
      <c r="AEW89" s="136"/>
      <c r="AEX89" s="136"/>
      <c r="AEY89" s="136"/>
      <c r="AEZ89" s="136"/>
      <c r="AFA89" s="136"/>
      <c r="AFB89" s="136"/>
      <c r="AFC89" s="136"/>
      <c r="AFD89" s="136"/>
      <c r="AFE89" s="136"/>
      <c r="AFF89" s="136"/>
      <c r="AFG89" s="136"/>
      <c r="AFH89" s="136"/>
      <c r="AFI89" s="136"/>
      <c r="AFJ89" s="136"/>
      <c r="AFK89" s="136"/>
      <c r="AFL89" s="136"/>
      <c r="AFM89" s="136"/>
      <c r="AFN89" s="136"/>
      <c r="AFO89" s="136"/>
      <c r="AFP89" s="136"/>
      <c r="AFQ89" s="136"/>
      <c r="AFR89" s="136"/>
      <c r="AFS89" s="136"/>
      <c r="AFT89" s="136"/>
      <c r="AFU89" s="136"/>
      <c r="AFV89" s="136"/>
      <c r="AFW89" s="136"/>
      <c r="AFX89" s="136"/>
      <c r="AFY89" s="136"/>
      <c r="AFZ89" s="136"/>
      <c r="AGA89" s="136"/>
      <c r="AGB89" s="136"/>
      <c r="AGC89" s="136"/>
      <c r="AGD89" s="136"/>
      <c r="AGE89" s="136"/>
      <c r="AGF89" s="136"/>
      <c r="AGG89" s="136"/>
      <c r="AGH89" s="136"/>
      <c r="AGI89" s="136"/>
      <c r="AGJ89" s="136"/>
      <c r="AGK89" s="136"/>
      <c r="AGL89" s="136"/>
      <c r="AGM89" s="136"/>
      <c r="AGN89" s="136"/>
      <c r="AGO89" s="136"/>
      <c r="AGP89" s="136"/>
      <c r="AGQ89" s="136"/>
      <c r="AGR89" s="136"/>
      <c r="AGS89" s="136"/>
      <c r="AGT89" s="136"/>
      <c r="AGU89" s="136"/>
      <c r="AGV89" s="136"/>
      <c r="AGW89" s="136"/>
      <c r="AGX89" s="136"/>
      <c r="AGY89" s="136"/>
      <c r="AGZ89" s="136"/>
      <c r="AHA89" s="136"/>
      <c r="AHB89" s="136"/>
      <c r="AHC89" s="136"/>
      <c r="AHD89" s="136"/>
      <c r="AHE89" s="136"/>
      <c r="AHF89" s="136"/>
      <c r="AHG89" s="136"/>
      <c r="AHH89" s="136"/>
      <c r="AHI89" s="136"/>
      <c r="AHJ89" s="136"/>
      <c r="AHK89" s="136"/>
      <c r="AHL89" s="136"/>
      <c r="AHM89" s="136"/>
      <c r="AHN89" s="136"/>
      <c r="AHO89" s="136"/>
      <c r="AHP89" s="136"/>
      <c r="AHQ89" s="136"/>
      <c r="AHR89" s="136"/>
      <c r="AHS89" s="136"/>
      <c r="AHT89" s="136"/>
      <c r="AHU89" s="136"/>
      <c r="AHV89" s="136"/>
      <c r="AHW89" s="136"/>
      <c r="AHX89" s="136"/>
      <c r="AHY89" s="136"/>
      <c r="AHZ89" s="136"/>
      <c r="AIA89" s="136"/>
      <c r="AIB89" s="136"/>
      <c r="AIC89" s="136"/>
      <c r="AID89" s="136"/>
      <c r="AIE89" s="136"/>
      <c r="AIF89" s="136"/>
      <c r="AIG89" s="136"/>
      <c r="AIH89" s="136"/>
      <c r="AII89" s="136"/>
      <c r="AIJ89" s="136"/>
      <c r="AIK89" s="136"/>
      <c r="AIL89" s="136"/>
      <c r="AIM89" s="136"/>
      <c r="AIN89" s="136"/>
      <c r="AIO89" s="136"/>
      <c r="AIP89" s="136"/>
      <c r="AIQ89" s="136"/>
      <c r="AIR89" s="136"/>
      <c r="AIS89" s="136"/>
      <c r="AIT89" s="136"/>
      <c r="AIU89" s="136"/>
      <c r="AIV89" s="136"/>
      <c r="AIW89" s="136"/>
      <c r="AIX89" s="136"/>
      <c r="AIY89" s="136"/>
      <c r="AIZ89" s="136"/>
      <c r="AJA89" s="136"/>
      <c r="AJB89" s="136"/>
      <c r="AJC89" s="136"/>
      <c r="AJD89" s="136"/>
      <c r="AJE89" s="136"/>
      <c r="AJF89" s="136"/>
      <c r="AJG89" s="136"/>
      <c r="AJH89" s="136"/>
      <c r="AJI89" s="136"/>
      <c r="AJJ89" s="136"/>
      <c r="AJK89" s="136"/>
      <c r="AJL89" s="136"/>
      <c r="AJM89" s="136"/>
      <c r="AJN89" s="136"/>
      <c r="AJO89" s="136"/>
      <c r="AJP89" s="136"/>
      <c r="AJQ89" s="136"/>
      <c r="AJR89" s="136"/>
      <c r="AJS89" s="136"/>
      <c r="AJT89" s="136"/>
      <c r="AJU89" s="136"/>
      <c r="AJV89" s="136"/>
      <c r="AJW89" s="136"/>
      <c r="AJX89" s="136"/>
      <c r="AJY89" s="136"/>
      <c r="AJZ89" s="136"/>
      <c r="AKA89" s="136"/>
      <c r="AKB89" s="136"/>
      <c r="AKC89" s="136"/>
      <c r="AKD89" s="136"/>
      <c r="AKE89" s="136"/>
      <c r="AKF89" s="136"/>
      <c r="AKG89" s="136"/>
      <c r="AKH89" s="136"/>
      <c r="AKI89" s="136"/>
      <c r="AKJ89" s="136"/>
      <c r="AKK89" s="136"/>
      <c r="AKL89" s="136"/>
      <c r="AKM89" s="136"/>
      <c r="AKN89" s="136"/>
      <c r="AKO89" s="136"/>
      <c r="AKP89" s="136"/>
      <c r="AKQ89" s="136"/>
      <c r="AKR89" s="136"/>
      <c r="AKS89" s="136"/>
      <c r="AKT89" s="136"/>
      <c r="AKU89" s="136"/>
      <c r="AKV89" s="136"/>
      <c r="AKW89" s="136"/>
      <c r="AKX89" s="136"/>
      <c r="AKY89" s="136"/>
    </row>
    <row r="90" hidden="1" spans="1:987">
      <c r="A90" s="56"/>
      <c r="B90" s="50" t="s">
        <v>4</v>
      </c>
      <c r="C90" s="164"/>
      <c r="D90" s="53"/>
      <c r="E90" s="53"/>
      <c r="F90" s="195"/>
      <c r="G90" s="51">
        <v>0.129</v>
      </c>
      <c r="H90" s="53">
        <v>0.48</v>
      </c>
      <c r="I90" s="53">
        <v>0.56</v>
      </c>
      <c r="J90" s="51"/>
      <c r="K90" s="53"/>
      <c r="L90" s="53"/>
      <c r="M90" s="51"/>
      <c r="N90" s="53"/>
      <c r="O90" s="239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  <c r="HR90" s="136"/>
      <c r="HS90" s="136"/>
      <c r="HT90" s="136"/>
      <c r="HU90" s="136"/>
      <c r="HV90" s="136"/>
      <c r="HW90" s="136"/>
      <c r="HX90" s="136"/>
      <c r="HY90" s="136"/>
      <c r="HZ90" s="136"/>
      <c r="IA90" s="136"/>
      <c r="IB90" s="136"/>
      <c r="IC90" s="136"/>
      <c r="ID90" s="136"/>
      <c r="IE90" s="136"/>
      <c r="IF90" s="136"/>
      <c r="IG90" s="136"/>
      <c r="IH90" s="136"/>
      <c r="II90" s="136"/>
      <c r="IJ90" s="136"/>
      <c r="IK90" s="136"/>
      <c r="IL90" s="136"/>
      <c r="IM90" s="136"/>
      <c r="IN90" s="136"/>
      <c r="IO90" s="136"/>
      <c r="IP90" s="136"/>
      <c r="IQ90" s="136"/>
      <c r="IR90" s="136"/>
      <c r="IS90" s="136"/>
      <c r="IT90" s="136"/>
      <c r="IU90" s="136"/>
      <c r="IV90" s="136"/>
      <c r="IW90" s="136"/>
      <c r="IX90" s="136"/>
      <c r="IY90" s="136"/>
      <c r="IZ90" s="136"/>
      <c r="JA90" s="136"/>
      <c r="JB90" s="136"/>
      <c r="JC90" s="136"/>
      <c r="JD90" s="136"/>
      <c r="JE90" s="136"/>
      <c r="JF90" s="136"/>
      <c r="JG90" s="136"/>
      <c r="JH90" s="136"/>
      <c r="JI90" s="136"/>
      <c r="JJ90" s="136"/>
      <c r="JK90" s="136"/>
      <c r="JL90" s="136"/>
      <c r="JM90" s="136"/>
      <c r="JN90" s="136"/>
      <c r="JO90" s="136"/>
      <c r="JP90" s="136"/>
      <c r="JQ90" s="136"/>
      <c r="JR90" s="136"/>
      <c r="JS90" s="136"/>
      <c r="JT90" s="136"/>
      <c r="JU90" s="136"/>
      <c r="JV90" s="136"/>
      <c r="JW90" s="136"/>
      <c r="JX90" s="136"/>
      <c r="JY90" s="136"/>
      <c r="JZ90" s="136"/>
      <c r="KA90" s="136"/>
      <c r="KB90" s="136"/>
      <c r="KC90" s="136"/>
      <c r="KD90" s="136"/>
      <c r="KE90" s="136"/>
      <c r="KF90" s="136"/>
      <c r="KG90" s="136"/>
      <c r="KH90" s="136"/>
      <c r="KI90" s="136"/>
      <c r="KJ90" s="136"/>
      <c r="KK90" s="136"/>
      <c r="KL90" s="136"/>
      <c r="KM90" s="136"/>
      <c r="KN90" s="136"/>
      <c r="KO90" s="136"/>
      <c r="KP90" s="136"/>
      <c r="KQ90" s="136"/>
      <c r="KR90" s="136"/>
      <c r="KS90" s="136"/>
      <c r="KT90" s="136"/>
      <c r="KU90" s="136"/>
      <c r="KV90" s="136"/>
      <c r="KW90" s="136"/>
      <c r="KX90" s="136"/>
      <c r="KY90" s="136"/>
      <c r="KZ90" s="136"/>
      <c r="LA90" s="136"/>
      <c r="LB90" s="136"/>
      <c r="LC90" s="136"/>
      <c r="LD90" s="136"/>
      <c r="LE90" s="136"/>
      <c r="LF90" s="136"/>
      <c r="LG90" s="136"/>
      <c r="LH90" s="136"/>
      <c r="LI90" s="136"/>
      <c r="LJ90" s="136"/>
      <c r="LK90" s="136"/>
      <c r="LL90" s="136"/>
      <c r="LM90" s="136"/>
      <c r="LN90" s="136"/>
      <c r="LO90" s="136"/>
      <c r="LP90" s="136"/>
      <c r="LQ90" s="136"/>
      <c r="LR90" s="136"/>
      <c r="LS90" s="136"/>
      <c r="LT90" s="136"/>
      <c r="LU90" s="136"/>
      <c r="LV90" s="136"/>
      <c r="LW90" s="136"/>
      <c r="LX90" s="136"/>
      <c r="LY90" s="136"/>
      <c r="LZ90" s="136"/>
      <c r="MA90" s="136"/>
      <c r="MB90" s="136"/>
      <c r="MC90" s="136"/>
      <c r="MD90" s="136"/>
      <c r="ME90" s="136"/>
      <c r="MF90" s="136"/>
      <c r="MG90" s="136"/>
      <c r="MH90" s="136"/>
      <c r="MI90" s="136"/>
      <c r="MJ90" s="136"/>
      <c r="MK90" s="136"/>
      <c r="ML90" s="136"/>
      <c r="MM90" s="136"/>
      <c r="MN90" s="136"/>
      <c r="MO90" s="136"/>
      <c r="MP90" s="136"/>
      <c r="MQ90" s="136"/>
      <c r="MR90" s="136"/>
      <c r="MS90" s="136"/>
      <c r="MT90" s="136"/>
      <c r="MU90" s="136"/>
      <c r="MV90" s="136"/>
      <c r="MW90" s="136"/>
      <c r="MX90" s="136"/>
      <c r="MY90" s="136"/>
      <c r="MZ90" s="136"/>
      <c r="NA90" s="136"/>
      <c r="NB90" s="136"/>
      <c r="NC90" s="136"/>
      <c r="ND90" s="136"/>
      <c r="NE90" s="136"/>
      <c r="NF90" s="136"/>
      <c r="NG90" s="136"/>
      <c r="NH90" s="136"/>
      <c r="NI90" s="136"/>
      <c r="NJ90" s="136"/>
      <c r="NK90" s="136"/>
      <c r="NL90" s="136"/>
      <c r="NM90" s="136"/>
      <c r="NN90" s="136"/>
      <c r="NO90" s="136"/>
      <c r="NP90" s="136"/>
      <c r="NQ90" s="136"/>
      <c r="NR90" s="136"/>
      <c r="NS90" s="136"/>
      <c r="NT90" s="136"/>
      <c r="NU90" s="136"/>
      <c r="NV90" s="136"/>
      <c r="NW90" s="136"/>
      <c r="NX90" s="136"/>
      <c r="NY90" s="136"/>
      <c r="NZ90" s="136"/>
      <c r="OA90" s="136"/>
      <c r="OB90" s="136"/>
      <c r="OC90" s="136"/>
      <c r="OD90" s="136"/>
      <c r="OE90" s="136"/>
      <c r="OF90" s="136"/>
      <c r="OG90" s="136"/>
      <c r="OH90" s="136"/>
      <c r="OI90" s="136"/>
      <c r="OJ90" s="136"/>
      <c r="OK90" s="136"/>
      <c r="OL90" s="136"/>
      <c r="OM90" s="136"/>
      <c r="ON90" s="136"/>
      <c r="OO90" s="136"/>
      <c r="OP90" s="136"/>
      <c r="OQ90" s="136"/>
      <c r="OR90" s="136"/>
      <c r="OS90" s="136"/>
      <c r="OT90" s="136"/>
      <c r="OU90" s="136"/>
      <c r="OV90" s="136"/>
      <c r="OW90" s="136"/>
      <c r="OX90" s="136"/>
      <c r="OY90" s="136"/>
      <c r="OZ90" s="136"/>
      <c r="PA90" s="136"/>
      <c r="PB90" s="136"/>
      <c r="PC90" s="136"/>
      <c r="PD90" s="136"/>
      <c r="PE90" s="136"/>
      <c r="PF90" s="136"/>
      <c r="PG90" s="136"/>
      <c r="PH90" s="136"/>
      <c r="PI90" s="136"/>
      <c r="PJ90" s="136"/>
      <c r="PK90" s="136"/>
      <c r="PL90" s="136"/>
      <c r="PM90" s="136"/>
      <c r="PN90" s="136"/>
      <c r="PO90" s="136"/>
      <c r="PP90" s="136"/>
      <c r="PQ90" s="136"/>
      <c r="PR90" s="136"/>
      <c r="PS90" s="136"/>
      <c r="PT90" s="136"/>
      <c r="PU90" s="136"/>
      <c r="PV90" s="136"/>
      <c r="PW90" s="136"/>
      <c r="PX90" s="136"/>
      <c r="PY90" s="136"/>
      <c r="PZ90" s="136"/>
      <c r="QA90" s="136"/>
      <c r="QB90" s="136"/>
      <c r="QC90" s="136"/>
      <c r="QD90" s="136"/>
      <c r="QE90" s="136"/>
      <c r="QF90" s="136"/>
      <c r="QG90" s="136"/>
      <c r="QH90" s="136"/>
      <c r="QI90" s="136"/>
      <c r="QJ90" s="136"/>
      <c r="QK90" s="136"/>
      <c r="QL90" s="136"/>
      <c r="QM90" s="136"/>
      <c r="QN90" s="136"/>
      <c r="QO90" s="136"/>
      <c r="QP90" s="136"/>
      <c r="QQ90" s="136"/>
      <c r="QR90" s="136"/>
      <c r="QS90" s="136"/>
      <c r="QT90" s="136"/>
      <c r="QU90" s="136"/>
      <c r="QV90" s="136"/>
      <c r="QW90" s="136"/>
      <c r="QX90" s="136"/>
      <c r="QY90" s="136"/>
      <c r="QZ90" s="136"/>
      <c r="RA90" s="136"/>
      <c r="RB90" s="136"/>
      <c r="RC90" s="136"/>
      <c r="RD90" s="136"/>
      <c r="RE90" s="136"/>
      <c r="RF90" s="136"/>
      <c r="RG90" s="136"/>
      <c r="RH90" s="136"/>
      <c r="RI90" s="136"/>
      <c r="RJ90" s="136"/>
      <c r="RK90" s="136"/>
      <c r="RL90" s="136"/>
      <c r="RM90" s="136"/>
      <c r="RN90" s="136"/>
      <c r="RO90" s="136"/>
      <c r="RP90" s="136"/>
      <c r="RQ90" s="136"/>
      <c r="RR90" s="136"/>
      <c r="RS90" s="136"/>
      <c r="RT90" s="136"/>
      <c r="RU90" s="136"/>
      <c r="RV90" s="136"/>
      <c r="RW90" s="136"/>
      <c r="RX90" s="136"/>
      <c r="RY90" s="136"/>
      <c r="RZ90" s="136"/>
      <c r="SA90" s="136"/>
      <c r="SB90" s="136"/>
      <c r="SC90" s="136"/>
      <c r="SD90" s="136"/>
      <c r="SE90" s="136"/>
      <c r="SF90" s="136"/>
      <c r="SG90" s="136"/>
      <c r="SH90" s="136"/>
      <c r="SI90" s="136"/>
      <c r="SJ90" s="136"/>
      <c r="SK90" s="136"/>
      <c r="SL90" s="136"/>
      <c r="SM90" s="136"/>
      <c r="SN90" s="136"/>
      <c r="SO90" s="136"/>
      <c r="SP90" s="136"/>
      <c r="SQ90" s="136"/>
      <c r="SR90" s="136"/>
      <c r="SS90" s="136"/>
      <c r="ST90" s="136"/>
      <c r="SU90" s="136"/>
      <c r="SV90" s="136"/>
      <c r="SW90" s="136"/>
      <c r="SX90" s="136"/>
      <c r="SY90" s="136"/>
      <c r="SZ90" s="136"/>
      <c r="TA90" s="136"/>
      <c r="TB90" s="136"/>
      <c r="TC90" s="136"/>
      <c r="TD90" s="136"/>
      <c r="TE90" s="136"/>
      <c r="TF90" s="136"/>
      <c r="TG90" s="136"/>
      <c r="TH90" s="136"/>
      <c r="TI90" s="136"/>
      <c r="TJ90" s="136"/>
      <c r="TK90" s="136"/>
      <c r="TL90" s="136"/>
      <c r="TM90" s="136"/>
      <c r="TN90" s="136"/>
      <c r="TO90" s="136"/>
      <c r="TP90" s="136"/>
      <c r="TQ90" s="136"/>
      <c r="TR90" s="136"/>
      <c r="TS90" s="136"/>
      <c r="TT90" s="136"/>
      <c r="TU90" s="136"/>
      <c r="TV90" s="136"/>
      <c r="TW90" s="136"/>
      <c r="TX90" s="136"/>
      <c r="TY90" s="136"/>
      <c r="TZ90" s="136"/>
      <c r="UA90" s="136"/>
      <c r="UB90" s="136"/>
      <c r="UC90" s="136"/>
      <c r="UD90" s="136"/>
      <c r="UE90" s="136"/>
      <c r="UF90" s="136"/>
      <c r="UG90" s="136"/>
      <c r="UH90" s="136"/>
      <c r="UI90" s="136"/>
      <c r="UJ90" s="136"/>
      <c r="UK90" s="136"/>
      <c r="UL90" s="136"/>
      <c r="UM90" s="136"/>
      <c r="UN90" s="136"/>
      <c r="UO90" s="136"/>
      <c r="UP90" s="136"/>
      <c r="UQ90" s="136"/>
      <c r="UR90" s="136"/>
      <c r="US90" s="136"/>
      <c r="UT90" s="136"/>
      <c r="UU90" s="136"/>
      <c r="UV90" s="136"/>
      <c r="UW90" s="136"/>
      <c r="UX90" s="136"/>
      <c r="UY90" s="136"/>
      <c r="UZ90" s="136"/>
      <c r="VA90" s="136"/>
      <c r="VB90" s="136"/>
      <c r="VC90" s="136"/>
      <c r="VD90" s="136"/>
      <c r="VE90" s="136"/>
      <c r="VF90" s="136"/>
      <c r="VG90" s="136"/>
      <c r="VH90" s="136"/>
      <c r="VI90" s="136"/>
      <c r="VJ90" s="136"/>
      <c r="VK90" s="136"/>
      <c r="VL90" s="136"/>
      <c r="VM90" s="136"/>
      <c r="VN90" s="136"/>
      <c r="VO90" s="136"/>
      <c r="VP90" s="136"/>
      <c r="VQ90" s="136"/>
      <c r="VR90" s="136"/>
      <c r="VS90" s="136"/>
      <c r="VT90" s="136"/>
      <c r="VU90" s="136"/>
      <c r="VV90" s="136"/>
      <c r="VW90" s="136"/>
      <c r="VX90" s="136"/>
      <c r="VY90" s="136"/>
      <c r="VZ90" s="136"/>
      <c r="WA90" s="136"/>
      <c r="WB90" s="136"/>
      <c r="WC90" s="136"/>
      <c r="WD90" s="136"/>
      <c r="WE90" s="136"/>
      <c r="WF90" s="136"/>
      <c r="WG90" s="136"/>
      <c r="WH90" s="136"/>
      <c r="WI90" s="136"/>
      <c r="WJ90" s="136"/>
      <c r="WK90" s="136"/>
      <c r="WL90" s="136"/>
      <c r="WM90" s="136"/>
      <c r="WN90" s="136"/>
      <c r="WO90" s="136"/>
      <c r="WP90" s="136"/>
      <c r="WQ90" s="136"/>
      <c r="WR90" s="136"/>
      <c r="WS90" s="136"/>
      <c r="WT90" s="136"/>
      <c r="WU90" s="136"/>
      <c r="WV90" s="136"/>
      <c r="WW90" s="136"/>
      <c r="WX90" s="136"/>
      <c r="WY90" s="136"/>
      <c r="WZ90" s="136"/>
      <c r="XA90" s="136"/>
      <c r="XB90" s="136"/>
      <c r="XC90" s="136"/>
      <c r="XD90" s="136"/>
      <c r="XE90" s="136"/>
      <c r="XF90" s="136"/>
      <c r="XG90" s="136"/>
      <c r="XH90" s="136"/>
      <c r="XI90" s="136"/>
      <c r="XJ90" s="136"/>
      <c r="XK90" s="136"/>
      <c r="XL90" s="136"/>
      <c r="XM90" s="136"/>
      <c r="XN90" s="136"/>
      <c r="XO90" s="136"/>
      <c r="XP90" s="136"/>
      <c r="XQ90" s="136"/>
      <c r="XR90" s="136"/>
      <c r="XS90" s="136"/>
      <c r="XT90" s="136"/>
      <c r="XU90" s="136"/>
      <c r="XV90" s="136"/>
      <c r="XW90" s="136"/>
      <c r="XX90" s="136"/>
      <c r="XY90" s="136"/>
      <c r="XZ90" s="136"/>
      <c r="YA90" s="136"/>
      <c r="YB90" s="136"/>
      <c r="YC90" s="136"/>
      <c r="YD90" s="136"/>
      <c r="YE90" s="136"/>
      <c r="YF90" s="136"/>
      <c r="YG90" s="136"/>
      <c r="YH90" s="136"/>
      <c r="YI90" s="136"/>
      <c r="YJ90" s="136"/>
      <c r="YK90" s="136"/>
      <c r="YL90" s="136"/>
      <c r="YM90" s="136"/>
      <c r="YN90" s="136"/>
      <c r="YO90" s="136"/>
      <c r="YP90" s="136"/>
      <c r="YQ90" s="136"/>
      <c r="YR90" s="136"/>
      <c r="YS90" s="136"/>
      <c r="YT90" s="136"/>
      <c r="YU90" s="136"/>
      <c r="YV90" s="136"/>
      <c r="YW90" s="136"/>
      <c r="YX90" s="136"/>
      <c r="YY90" s="136"/>
      <c r="YZ90" s="136"/>
      <c r="ZA90" s="136"/>
      <c r="ZB90" s="136"/>
      <c r="ZC90" s="136"/>
      <c r="ZD90" s="136"/>
      <c r="ZE90" s="136"/>
      <c r="ZF90" s="136"/>
      <c r="ZG90" s="136"/>
      <c r="ZH90" s="136"/>
      <c r="ZI90" s="136"/>
      <c r="ZJ90" s="136"/>
      <c r="ZK90" s="136"/>
      <c r="ZL90" s="136"/>
      <c r="ZM90" s="136"/>
      <c r="ZN90" s="136"/>
      <c r="ZO90" s="136"/>
      <c r="ZP90" s="136"/>
      <c r="ZQ90" s="136"/>
      <c r="ZR90" s="136"/>
      <c r="ZS90" s="136"/>
      <c r="ZT90" s="136"/>
      <c r="ZU90" s="136"/>
      <c r="ZV90" s="136"/>
      <c r="ZW90" s="136"/>
      <c r="ZX90" s="136"/>
      <c r="ZY90" s="136"/>
      <c r="ZZ90" s="136"/>
      <c r="AAA90" s="136"/>
      <c r="AAB90" s="136"/>
      <c r="AAC90" s="136"/>
      <c r="AAD90" s="136"/>
      <c r="AAE90" s="136"/>
      <c r="AAF90" s="136"/>
      <c r="AAG90" s="136"/>
      <c r="AAH90" s="136"/>
      <c r="AAI90" s="136"/>
      <c r="AAJ90" s="136"/>
      <c r="AAK90" s="136"/>
      <c r="AAL90" s="136"/>
      <c r="AAM90" s="136"/>
      <c r="AAN90" s="136"/>
      <c r="AAO90" s="136"/>
      <c r="AAP90" s="136"/>
      <c r="AAQ90" s="136"/>
      <c r="AAR90" s="136"/>
      <c r="AAS90" s="136"/>
      <c r="AAT90" s="136"/>
      <c r="AAU90" s="136"/>
      <c r="AAV90" s="136"/>
      <c r="AAW90" s="136"/>
      <c r="AAX90" s="136"/>
      <c r="AAY90" s="136"/>
      <c r="AAZ90" s="136"/>
      <c r="ABA90" s="136"/>
      <c r="ABB90" s="136"/>
      <c r="ABC90" s="136"/>
      <c r="ABD90" s="136"/>
      <c r="ABE90" s="136"/>
      <c r="ABF90" s="136"/>
      <c r="ABG90" s="136"/>
      <c r="ABH90" s="136"/>
      <c r="ABI90" s="136"/>
      <c r="ABJ90" s="136"/>
      <c r="ABK90" s="136"/>
      <c r="ABL90" s="136"/>
      <c r="ABM90" s="136"/>
      <c r="ABN90" s="136"/>
      <c r="ABO90" s="136"/>
      <c r="ABP90" s="136"/>
      <c r="ABQ90" s="136"/>
      <c r="ABR90" s="136"/>
      <c r="ABS90" s="136"/>
      <c r="ABT90" s="136"/>
      <c r="ABU90" s="136"/>
      <c r="ABV90" s="136"/>
      <c r="ABW90" s="136"/>
      <c r="ABX90" s="136"/>
      <c r="ABY90" s="136"/>
      <c r="ABZ90" s="136"/>
      <c r="ACA90" s="136"/>
      <c r="ACB90" s="136"/>
      <c r="ACC90" s="136"/>
      <c r="ACD90" s="136"/>
      <c r="ACE90" s="136"/>
      <c r="ACF90" s="136"/>
      <c r="ACG90" s="136"/>
      <c r="ACH90" s="136"/>
      <c r="ACI90" s="136"/>
      <c r="ACJ90" s="136"/>
      <c r="ACK90" s="136"/>
      <c r="ACL90" s="136"/>
      <c r="ACM90" s="136"/>
      <c r="ACN90" s="136"/>
      <c r="ACO90" s="136"/>
      <c r="ACP90" s="136"/>
      <c r="ACQ90" s="136"/>
      <c r="ACR90" s="136"/>
      <c r="ACS90" s="136"/>
      <c r="ACT90" s="136"/>
      <c r="ACU90" s="136"/>
      <c r="ACV90" s="136"/>
      <c r="ACW90" s="136"/>
      <c r="ACX90" s="136"/>
      <c r="ACY90" s="136"/>
      <c r="ACZ90" s="136"/>
      <c r="ADA90" s="136"/>
      <c r="ADB90" s="136"/>
      <c r="ADC90" s="136"/>
      <c r="ADD90" s="136"/>
      <c r="ADE90" s="136"/>
      <c r="ADF90" s="136"/>
      <c r="ADG90" s="136"/>
      <c r="ADH90" s="136"/>
      <c r="ADI90" s="136"/>
      <c r="ADJ90" s="136"/>
      <c r="ADK90" s="136"/>
      <c r="ADL90" s="136"/>
      <c r="ADM90" s="136"/>
      <c r="ADN90" s="136"/>
      <c r="ADO90" s="136"/>
      <c r="ADP90" s="136"/>
      <c r="ADQ90" s="136"/>
      <c r="ADR90" s="136"/>
      <c r="ADS90" s="136"/>
      <c r="ADT90" s="136"/>
      <c r="ADU90" s="136"/>
      <c r="ADV90" s="136"/>
      <c r="ADW90" s="136"/>
      <c r="ADX90" s="136"/>
      <c r="ADY90" s="136"/>
      <c r="ADZ90" s="136"/>
      <c r="AEA90" s="136"/>
      <c r="AEB90" s="136"/>
      <c r="AEC90" s="136"/>
      <c r="AED90" s="136"/>
      <c r="AEE90" s="136"/>
      <c r="AEF90" s="136"/>
      <c r="AEG90" s="136"/>
      <c r="AEH90" s="136"/>
      <c r="AEI90" s="136"/>
      <c r="AEJ90" s="136"/>
      <c r="AEK90" s="136"/>
      <c r="AEL90" s="136"/>
      <c r="AEM90" s="136"/>
      <c r="AEN90" s="136"/>
      <c r="AEO90" s="136"/>
      <c r="AEP90" s="136"/>
      <c r="AEQ90" s="136"/>
      <c r="AER90" s="136"/>
      <c r="AES90" s="136"/>
      <c r="AET90" s="136"/>
      <c r="AEU90" s="136"/>
      <c r="AEV90" s="136"/>
      <c r="AEW90" s="136"/>
      <c r="AEX90" s="136"/>
      <c r="AEY90" s="136"/>
      <c r="AEZ90" s="136"/>
      <c r="AFA90" s="136"/>
      <c r="AFB90" s="136"/>
      <c r="AFC90" s="136"/>
      <c r="AFD90" s="136"/>
      <c r="AFE90" s="136"/>
      <c r="AFF90" s="136"/>
      <c r="AFG90" s="136"/>
      <c r="AFH90" s="136"/>
      <c r="AFI90" s="136"/>
      <c r="AFJ90" s="136"/>
      <c r="AFK90" s="136"/>
      <c r="AFL90" s="136"/>
      <c r="AFM90" s="136"/>
      <c r="AFN90" s="136"/>
      <c r="AFO90" s="136"/>
      <c r="AFP90" s="136"/>
      <c r="AFQ90" s="136"/>
      <c r="AFR90" s="136"/>
      <c r="AFS90" s="136"/>
      <c r="AFT90" s="136"/>
      <c r="AFU90" s="136"/>
      <c r="AFV90" s="136"/>
      <c r="AFW90" s="136"/>
      <c r="AFX90" s="136"/>
      <c r="AFY90" s="136"/>
      <c r="AFZ90" s="136"/>
      <c r="AGA90" s="136"/>
      <c r="AGB90" s="136"/>
      <c r="AGC90" s="136"/>
      <c r="AGD90" s="136"/>
      <c r="AGE90" s="136"/>
      <c r="AGF90" s="136"/>
      <c r="AGG90" s="136"/>
      <c r="AGH90" s="136"/>
      <c r="AGI90" s="136"/>
      <c r="AGJ90" s="136"/>
      <c r="AGK90" s="136"/>
      <c r="AGL90" s="136"/>
      <c r="AGM90" s="136"/>
      <c r="AGN90" s="136"/>
      <c r="AGO90" s="136"/>
      <c r="AGP90" s="136"/>
      <c r="AGQ90" s="136"/>
      <c r="AGR90" s="136"/>
      <c r="AGS90" s="136"/>
      <c r="AGT90" s="136"/>
      <c r="AGU90" s="136"/>
      <c r="AGV90" s="136"/>
      <c r="AGW90" s="136"/>
      <c r="AGX90" s="136"/>
      <c r="AGY90" s="136"/>
      <c r="AGZ90" s="136"/>
      <c r="AHA90" s="136"/>
      <c r="AHB90" s="136"/>
      <c r="AHC90" s="136"/>
      <c r="AHD90" s="136"/>
      <c r="AHE90" s="136"/>
      <c r="AHF90" s="136"/>
      <c r="AHG90" s="136"/>
      <c r="AHH90" s="136"/>
      <c r="AHI90" s="136"/>
      <c r="AHJ90" s="136"/>
      <c r="AHK90" s="136"/>
      <c r="AHL90" s="136"/>
      <c r="AHM90" s="136"/>
      <c r="AHN90" s="136"/>
      <c r="AHO90" s="136"/>
      <c r="AHP90" s="136"/>
      <c r="AHQ90" s="136"/>
      <c r="AHR90" s="136"/>
      <c r="AHS90" s="136"/>
      <c r="AHT90" s="136"/>
      <c r="AHU90" s="136"/>
      <c r="AHV90" s="136"/>
      <c r="AHW90" s="136"/>
      <c r="AHX90" s="136"/>
      <c r="AHY90" s="136"/>
      <c r="AHZ90" s="136"/>
      <c r="AIA90" s="136"/>
      <c r="AIB90" s="136"/>
      <c r="AIC90" s="136"/>
      <c r="AID90" s="136"/>
      <c r="AIE90" s="136"/>
      <c r="AIF90" s="136"/>
      <c r="AIG90" s="136"/>
      <c r="AIH90" s="136"/>
      <c r="AII90" s="136"/>
      <c r="AIJ90" s="136"/>
      <c r="AIK90" s="136"/>
      <c r="AIL90" s="136"/>
      <c r="AIM90" s="136"/>
      <c r="AIN90" s="136"/>
      <c r="AIO90" s="136"/>
      <c r="AIP90" s="136"/>
      <c r="AIQ90" s="136"/>
      <c r="AIR90" s="136"/>
      <c r="AIS90" s="136"/>
      <c r="AIT90" s="136"/>
      <c r="AIU90" s="136"/>
      <c r="AIV90" s="136"/>
      <c r="AIW90" s="136"/>
      <c r="AIX90" s="136"/>
      <c r="AIY90" s="136"/>
      <c r="AIZ90" s="136"/>
      <c r="AJA90" s="136"/>
      <c r="AJB90" s="136"/>
      <c r="AJC90" s="136"/>
      <c r="AJD90" s="136"/>
      <c r="AJE90" s="136"/>
      <c r="AJF90" s="136"/>
      <c r="AJG90" s="136"/>
      <c r="AJH90" s="136"/>
      <c r="AJI90" s="136"/>
      <c r="AJJ90" s="136"/>
      <c r="AJK90" s="136"/>
      <c r="AJL90" s="136"/>
      <c r="AJM90" s="136"/>
      <c r="AJN90" s="136"/>
      <c r="AJO90" s="136"/>
      <c r="AJP90" s="136"/>
      <c r="AJQ90" s="136"/>
      <c r="AJR90" s="136"/>
      <c r="AJS90" s="136"/>
      <c r="AJT90" s="136"/>
      <c r="AJU90" s="136"/>
      <c r="AJV90" s="136"/>
      <c r="AJW90" s="136"/>
      <c r="AJX90" s="136"/>
      <c r="AJY90" s="136"/>
      <c r="AJZ90" s="136"/>
      <c r="AKA90" s="136"/>
      <c r="AKB90" s="136"/>
      <c r="AKC90" s="136"/>
      <c r="AKD90" s="136"/>
      <c r="AKE90" s="136"/>
      <c r="AKF90" s="136"/>
      <c r="AKG90" s="136"/>
      <c r="AKH90" s="136"/>
      <c r="AKI90" s="136"/>
      <c r="AKJ90" s="136"/>
      <c r="AKK90" s="136"/>
      <c r="AKL90" s="136"/>
      <c r="AKM90" s="136"/>
      <c r="AKN90" s="136"/>
      <c r="AKO90" s="136"/>
      <c r="AKP90" s="136"/>
      <c r="AKQ90" s="136"/>
      <c r="AKR90" s="136"/>
      <c r="AKS90" s="136"/>
      <c r="AKT90" s="136"/>
      <c r="AKU90" s="136"/>
      <c r="AKV90" s="136"/>
      <c r="AKW90" s="136"/>
      <c r="AKX90" s="136"/>
      <c r="AKY90" s="136"/>
    </row>
    <row r="91" hidden="1" spans="1:987">
      <c r="A91" s="56"/>
      <c r="B91" s="50" t="s">
        <v>5</v>
      </c>
      <c r="C91" s="51"/>
      <c r="D91" s="53"/>
      <c r="E91" s="53"/>
      <c r="F91" s="195"/>
      <c r="G91" s="51">
        <f>8/64</f>
        <v>0.125</v>
      </c>
      <c r="H91" s="53">
        <v>0.61</v>
      </c>
      <c r="I91" s="53">
        <f>2/52</f>
        <v>0.0384615384615385</v>
      </c>
      <c r="J91" s="51"/>
      <c r="K91" s="53"/>
      <c r="L91" s="53"/>
      <c r="M91" s="51"/>
      <c r="N91" s="53"/>
      <c r="O91" s="239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  <c r="HR91" s="136"/>
      <c r="HS91" s="136"/>
      <c r="HT91" s="136"/>
      <c r="HU91" s="136"/>
      <c r="HV91" s="136"/>
      <c r="HW91" s="136"/>
      <c r="HX91" s="136"/>
      <c r="HY91" s="136"/>
      <c r="HZ91" s="136"/>
      <c r="IA91" s="136"/>
      <c r="IB91" s="136"/>
      <c r="IC91" s="136"/>
      <c r="ID91" s="136"/>
      <c r="IE91" s="136"/>
      <c r="IF91" s="136"/>
      <c r="IG91" s="136"/>
      <c r="IH91" s="136"/>
      <c r="II91" s="136"/>
      <c r="IJ91" s="136"/>
      <c r="IK91" s="136"/>
      <c r="IL91" s="136"/>
      <c r="IM91" s="136"/>
      <c r="IN91" s="136"/>
      <c r="IO91" s="136"/>
      <c r="IP91" s="136"/>
      <c r="IQ91" s="136"/>
      <c r="IR91" s="136"/>
      <c r="IS91" s="136"/>
      <c r="IT91" s="136"/>
      <c r="IU91" s="136"/>
      <c r="IV91" s="136"/>
      <c r="IW91" s="136"/>
      <c r="IX91" s="136"/>
      <c r="IY91" s="136"/>
      <c r="IZ91" s="136"/>
      <c r="JA91" s="136"/>
      <c r="JB91" s="136"/>
      <c r="JC91" s="136"/>
      <c r="JD91" s="136"/>
      <c r="JE91" s="136"/>
      <c r="JF91" s="136"/>
      <c r="JG91" s="136"/>
      <c r="JH91" s="136"/>
      <c r="JI91" s="136"/>
      <c r="JJ91" s="136"/>
      <c r="JK91" s="136"/>
      <c r="JL91" s="136"/>
      <c r="JM91" s="136"/>
      <c r="JN91" s="136"/>
      <c r="JO91" s="136"/>
      <c r="JP91" s="136"/>
      <c r="JQ91" s="136"/>
      <c r="JR91" s="136"/>
      <c r="JS91" s="136"/>
      <c r="JT91" s="136"/>
      <c r="JU91" s="136"/>
      <c r="JV91" s="136"/>
      <c r="JW91" s="136"/>
      <c r="JX91" s="136"/>
      <c r="JY91" s="136"/>
      <c r="JZ91" s="136"/>
      <c r="KA91" s="136"/>
      <c r="KB91" s="136"/>
      <c r="KC91" s="136"/>
      <c r="KD91" s="136"/>
      <c r="KE91" s="136"/>
      <c r="KF91" s="136"/>
      <c r="KG91" s="136"/>
      <c r="KH91" s="136"/>
      <c r="KI91" s="136"/>
      <c r="KJ91" s="136"/>
      <c r="KK91" s="136"/>
      <c r="KL91" s="136"/>
      <c r="KM91" s="136"/>
      <c r="KN91" s="136"/>
      <c r="KO91" s="136"/>
      <c r="KP91" s="136"/>
      <c r="KQ91" s="136"/>
      <c r="KR91" s="136"/>
      <c r="KS91" s="136"/>
      <c r="KT91" s="136"/>
      <c r="KU91" s="136"/>
      <c r="KV91" s="136"/>
      <c r="KW91" s="136"/>
      <c r="KX91" s="136"/>
      <c r="KY91" s="136"/>
      <c r="KZ91" s="136"/>
      <c r="LA91" s="136"/>
      <c r="LB91" s="136"/>
      <c r="LC91" s="136"/>
      <c r="LD91" s="136"/>
      <c r="LE91" s="136"/>
      <c r="LF91" s="136"/>
      <c r="LG91" s="136"/>
      <c r="LH91" s="136"/>
      <c r="LI91" s="136"/>
      <c r="LJ91" s="136"/>
      <c r="LK91" s="136"/>
      <c r="LL91" s="136"/>
      <c r="LM91" s="136"/>
      <c r="LN91" s="136"/>
      <c r="LO91" s="136"/>
      <c r="LP91" s="136"/>
      <c r="LQ91" s="136"/>
      <c r="LR91" s="136"/>
      <c r="LS91" s="136"/>
      <c r="LT91" s="136"/>
      <c r="LU91" s="136"/>
      <c r="LV91" s="136"/>
      <c r="LW91" s="136"/>
      <c r="LX91" s="136"/>
      <c r="LY91" s="136"/>
      <c r="LZ91" s="136"/>
      <c r="MA91" s="136"/>
      <c r="MB91" s="136"/>
      <c r="MC91" s="136"/>
      <c r="MD91" s="136"/>
      <c r="ME91" s="136"/>
      <c r="MF91" s="136"/>
      <c r="MG91" s="136"/>
      <c r="MH91" s="136"/>
      <c r="MI91" s="136"/>
      <c r="MJ91" s="136"/>
      <c r="MK91" s="136"/>
      <c r="ML91" s="136"/>
      <c r="MM91" s="136"/>
      <c r="MN91" s="136"/>
      <c r="MO91" s="136"/>
      <c r="MP91" s="136"/>
      <c r="MQ91" s="136"/>
      <c r="MR91" s="136"/>
      <c r="MS91" s="136"/>
      <c r="MT91" s="136"/>
      <c r="MU91" s="136"/>
      <c r="MV91" s="136"/>
      <c r="MW91" s="136"/>
      <c r="MX91" s="136"/>
      <c r="MY91" s="136"/>
      <c r="MZ91" s="136"/>
      <c r="NA91" s="136"/>
      <c r="NB91" s="136"/>
      <c r="NC91" s="136"/>
      <c r="ND91" s="136"/>
      <c r="NE91" s="136"/>
      <c r="NF91" s="136"/>
      <c r="NG91" s="136"/>
      <c r="NH91" s="136"/>
      <c r="NI91" s="136"/>
      <c r="NJ91" s="136"/>
      <c r="NK91" s="136"/>
      <c r="NL91" s="136"/>
      <c r="NM91" s="136"/>
      <c r="NN91" s="136"/>
      <c r="NO91" s="136"/>
      <c r="NP91" s="136"/>
      <c r="NQ91" s="136"/>
      <c r="NR91" s="136"/>
      <c r="NS91" s="136"/>
      <c r="NT91" s="136"/>
      <c r="NU91" s="136"/>
      <c r="NV91" s="136"/>
      <c r="NW91" s="136"/>
      <c r="NX91" s="136"/>
      <c r="NY91" s="136"/>
      <c r="NZ91" s="136"/>
      <c r="OA91" s="136"/>
      <c r="OB91" s="136"/>
      <c r="OC91" s="136"/>
      <c r="OD91" s="136"/>
      <c r="OE91" s="136"/>
      <c r="OF91" s="136"/>
      <c r="OG91" s="136"/>
      <c r="OH91" s="136"/>
      <c r="OI91" s="136"/>
      <c r="OJ91" s="136"/>
      <c r="OK91" s="136"/>
      <c r="OL91" s="136"/>
      <c r="OM91" s="136"/>
      <c r="ON91" s="136"/>
      <c r="OO91" s="136"/>
      <c r="OP91" s="136"/>
      <c r="OQ91" s="136"/>
      <c r="OR91" s="136"/>
      <c r="OS91" s="136"/>
      <c r="OT91" s="136"/>
      <c r="OU91" s="136"/>
      <c r="OV91" s="136"/>
      <c r="OW91" s="136"/>
      <c r="OX91" s="136"/>
      <c r="OY91" s="136"/>
      <c r="OZ91" s="136"/>
      <c r="PA91" s="136"/>
      <c r="PB91" s="136"/>
      <c r="PC91" s="136"/>
      <c r="PD91" s="136"/>
      <c r="PE91" s="136"/>
      <c r="PF91" s="136"/>
      <c r="PG91" s="136"/>
      <c r="PH91" s="136"/>
      <c r="PI91" s="136"/>
      <c r="PJ91" s="136"/>
      <c r="PK91" s="136"/>
      <c r="PL91" s="136"/>
      <c r="PM91" s="136"/>
      <c r="PN91" s="136"/>
      <c r="PO91" s="136"/>
      <c r="PP91" s="136"/>
      <c r="PQ91" s="136"/>
      <c r="PR91" s="136"/>
      <c r="PS91" s="136"/>
      <c r="PT91" s="136"/>
      <c r="PU91" s="136"/>
      <c r="PV91" s="136"/>
      <c r="PW91" s="136"/>
      <c r="PX91" s="136"/>
      <c r="PY91" s="136"/>
      <c r="PZ91" s="136"/>
      <c r="QA91" s="136"/>
      <c r="QB91" s="136"/>
      <c r="QC91" s="136"/>
      <c r="QD91" s="136"/>
      <c r="QE91" s="136"/>
      <c r="QF91" s="136"/>
      <c r="QG91" s="136"/>
      <c r="QH91" s="136"/>
      <c r="QI91" s="136"/>
      <c r="QJ91" s="136"/>
      <c r="QK91" s="136"/>
      <c r="QL91" s="136"/>
      <c r="QM91" s="136"/>
      <c r="QN91" s="136"/>
      <c r="QO91" s="136"/>
      <c r="QP91" s="136"/>
      <c r="QQ91" s="136"/>
      <c r="QR91" s="136"/>
      <c r="QS91" s="136"/>
      <c r="QT91" s="136"/>
      <c r="QU91" s="136"/>
      <c r="QV91" s="136"/>
      <c r="QW91" s="136"/>
      <c r="QX91" s="136"/>
      <c r="QY91" s="136"/>
      <c r="QZ91" s="136"/>
      <c r="RA91" s="136"/>
      <c r="RB91" s="136"/>
      <c r="RC91" s="136"/>
      <c r="RD91" s="136"/>
      <c r="RE91" s="136"/>
      <c r="RF91" s="136"/>
      <c r="RG91" s="136"/>
      <c r="RH91" s="136"/>
      <c r="RI91" s="136"/>
      <c r="RJ91" s="136"/>
      <c r="RK91" s="136"/>
      <c r="RL91" s="136"/>
      <c r="RM91" s="136"/>
      <c r="RN91" s="136"/>
      <c r="RO91" s="136"/>
      <c r="RP91" s="136"/>
      <c r="RQ91" s="136"/>
      <c r="RR91" s="136"/>
      <c r="RS91" s="136"/>
      <c r="RT91" s="136"/>
      <c r="RU91" s="136"/>
      <c r="RV91" s="136"/>
      <c r="RW91" s="136"/>
      <c r="RX91" s="136"/>
      <c r="RY91" s="136"/>
      <c r="RZ91" s="136"/>
      <c r="SA91" s="136"/>
      <c r="SB91" s="136"/>
      <c r="SC91" s="136"/>
      <c r="SD91" s="136"/>
      <c r="SE91" s="136"/>
      <c r="SF91" s="136"/>
      <c r="SG91" s="136"/>
      <c r="SH91" s="136"/>
      <c r="SI91" s="136"/>
      <c r="SJ91" s="136"/>
      <c r="SK91" s="136"/>
      <c r="SL91" s="136"/>
      <c r="SM91" s="136"/>
      <c r="SN91" s="136"/>
      <c r="SO91" s="136"/>
      <c r="SP91" s="136"/>
      <c r="SQ91" s="136"/>
      <c r="SR91" s="136"/>
      <c r="SS91" s="136"/>
      <c r="ST91" s="136"/>
      <c r="SU91" s="136"/>
      <c r="SV91" s="136"/>
      <c r="SW91" s="136"/>
      <c r="SX91" s="136"/>
      <c r="SY91" s="136"/>
      <c r="SZ91" s="136"/>
      <c r="TA91" s="136"/>
      <c r="TB91" s="136"/>
      <c r="TC91" s="136"/>
      <c r="TD91" s="136"/>
      <c r="TE91" s="136"/>
      <c r="TF91" s="136"/>
      <c r="TG91" s="136"/>
      <c r="TH91" s="136"/>
      <c r="TI91" s="136"/>
      <c r="TJ91" s="136"/>
      <c r="TK91" s="136"/>
      <c r="TL91" s="136"/>
      <c r="TM91" s="136"/>
      <c r="TN91" s="136"/>
      <c r="TO91" s="136"/>
      <c r="TP91" s="136"/>
      <c r="TQ91" s="136"/>
      <c r="TR91" s="136"/>
      <c r="TS91" s="136"/>
      <c r="TT91" s="136"/>
      <c r="TU91" s="136"/>
      <c r="TV91" s="136"/>
      <c r="TW91" s="136"/>
      <c r="TX91" s="136"/>
      <c r="TY91" s="136"/>
      <c r="TZ91" s="136"/>
      <c r="UA91" s="136"/>
      <c r="UB91" s="136"/>
      <c r="UC91" s="136"/>
      <c r="UD91" s="136"/>
      <c r="UE91" s="136"/>
      <c r="UF91" s="136"/>
      <c r="UG91" s="136"/>
      <c r="UH91" s="136"/>
      <c r="UI91" s="136"/>
      <c r="UJ91" s="136"/>
      <c r="UK91" s="136"/>
      <c r="UL91" s="136"/>
      <c r="UM91" s="136"/>
      <c r="UN91" s="136"/>
      <c r="UO91" s="136"/>
      <c r="UP91" s="136"/>
      <c r="UQ91" s="136"/>
      <c r="UR91" s="136"/>
      <c r="US91" s="136"/>
      <c r="UT91" s="136"/>
      <c r="UU91" s="136"/>
      <c r="UV91" s="136"/>
      <c r="UW91" s="136"/>
      <c r="UX91" s="136"/>
      <c r="UY91" s="136"/>
      <c r="UZ91" s="136"/>
      <c r="VA91" s="136"/>
      <c r="VB91" s="136"/>
      <c r="VC91" s="136"/>
      <c r="VD91" s="136"/>
      <c r="VE91" s="136"/>
      <c r="VF91" s="136"/>
      <c r="VG91" s="136"/>
      <c r="VH91" s="136"/>
      <c r="VI91" s="136"/>
      <c r="VJ91" s="136"/>
      <c r="VK91" s="136"/>
      <c r="VL91" s="136"/>
      <c r="VM91" s="136"/>
      <c r="VN91" s="136"/>
      <c r="VO91" s="136"/>
      <c r="VP91" s="136"/>
      <c r="VQ91" s="136"/>
      <c r="VR91" s="136"/>
      <c r="VS91" s="136"/>
      <c r="VT91" s="136"/>
      <c r="VU91" s="136"/>
      <c r="VV91" s="136"/>
      <c r="VW91" s="136"/>
      <c r="VX91" s="136"/>
      <c r="VY91" s="136"/>
      <c r="VZ91" s="136"/>
      <c r="WA91" s="136"/>
      <c r="WB91" s="136"/>
      <c r="WC91" s="136"/>
      <c r="WD91" s="136"/>
      <c r="WE91" s="136"/>
      <c r="WF91" s="136"/>
      <c r="WG91" s="136"/>
      <c r="WH91" s="136"/>
      <c r="WI91" s="136"/>
      <c r="WJ91" s="136"/>
      <c r="WK91" s="136"/>
      <c r="WL91" s="136"/>
      <c r="WM91" s="136"/>
      <c r="WN91" s="136"/>
      <c r="WO91" s="136"/>
      <c r="WP91" s="136"/>
      <c r="WQ91" s="136"/>
      <c r="WR91" s="136"/>
      <c r="WS91" s="136"/>
      <c r="WT91" s="136"/>
      <c r="WU91" s="136"/>
      <c r="WV91" s="136"/>
      <c r="WW91" s="136"/>
      <c r="WX91" s="136"/>
      <c r="WY91" s="136"/>
      <c r="WZ91" s="136"/>
      <c r="XA91" s="136"/>
      <c r="XB91" s="136"/>
      <c r="XC91" s="136"/>
      <c r="XD91" s="136"/>
      <c r="XE91" s="136"/>
      <c r="XF91" s="136"/>
      <c r="XG91" s="136"/>
      <c r="XH91" s="136"/>
      <c r="XI91" s="136"/>
      <c r="XJ91" s="136"/>
      <c r="XK91" s="136"/>
      <c r="XL91" s="136"/>
      <c r="XM91" s="136"/>
      <c r="XN91" s="136"/>
      <c r="XO91" s="136"/>
      <c r="XP91" s="136"/>
      <c r="XQ91" s="136"/>
      <c r="XR91" s="136"/>
      <c r="XS91" s="136"/>
      <c r="XT91" s="136"/>
      <c r="XU91" s="136"/>
      <c r="XV91" s="136"/>
      <c r="XW91" s="136"/>
      <c r="XX91" s="136"/>
      <c r="XY91" s="136"/>
      <c r="XZ91" s="136"/>
      <c r="YA91" s="136"/>
      <c r="YB91" s="136"/>
      <c r="YC91" s="136"/>
      <c r="YD91" s="136"/>
      <c r="YE91" s="136"/>
      <c r="YF91" s="136"/>
      <c r="YG91" s="136"/>
      <c r="YH91" s="136"/>
      <c r="YI91" s="136"/>
      <c r="YJ91" s="136"/>
      <c r="YK91" s="136"/>
      <c r="YL91" s="136"/>
      <c r="YM91" s="136"/>
      <c r="YN91" s="136"/>
      <c r="YO91" s="136"/>
      <c r="YP91" s="136"/>
      <c r="YQ91" s="136"/>
      <c r="YR91" s="136"/>
      <c r="YS91" s="136"/>
      <c r="YT91" s="136"/>
      <c r="YU91" s="136"/>
      <c r="YV91" s="136"/>
      <c r="YW91" s="136"/>
      <c r="YX91" s="136"/>
      <c r="YY91" s="136"/>
      <c r="YZ91" s="136"/>
      <c r="ZA91" s="136"/>
      <c r="ZB91" s="136"/>
      <c r="ZC91" s="136"/>
      <c r="ZD91" s="136"/>
      <c r="ZE91" s="136"/>
      <c r="ZF91" s="136"/>
      <c r="ZG91" s="136"/>
      <c r="ZH91" s="136"/>
      <c r="ZI91" s="136"/>
      <c r="ZJ91" s="136"/>
      <c r="ZK91" s="136"/>
      <c r="ZL91" s="136"/>
      <c r="ZM91" s="136"/>
      <c r="ZN91" s="136"/>
      <c r="ZO91" s="136"/>
      <c r="ZP91" s="136"/>
      <c r="ZQ91" s="136"/>
      <c r="ZR91" s="136"/>
      <c r="ZS91" s="136"/>
      <c r="ZT91" s="136"/>
      <c r="ZU91" s="136"/>
      <c r="ZV91" s="136"/>
      <c r="ZW91" s="136"/>
      <c r="ZX91" s="136"/>
      <c r="ZY91" s="136"/>
      <c r="ZZ91" s="136"/>
      <c r="AAA91" s="136"/>
      <c r="AAB91" s="136"/>
      <c r="AAC91" s="136"/>
      <c r="AAD91" s="136"/>
      <c r="AAE91" s="136"/>
      <c r="AAF91" s="136"/>
      <c r="AAG91" s="136"/>
      <c r="AAH91" s="136"/>
      <c r="AAI91" s="136"/>
      <c r="AAJ91" s="136"/>
      <c r="AAK91" s="136"/>
      <c r="AAL91" s="136"/>
      <c r="AAM91" s="136"/>
      <c r="AAN91" s="136"/>
      <c r="AAO91" s="136"/>
      <c r="AAP91" s="136"/>
      <c r="AAQ91" s="136"/>
      <c r="AAR91" s="136"/>
      <c r="AAS91" s="136"/>
      <c r="AAT91" s="136"/>
      <c r="AAU91" s="136"/>
      <c r="AAV91" s="136"/>
      <c r="AAW91" s="136"/>
      <c r="AAX91" s="136"/>
      <c r="AAY91" s="136"/>
      <c r="AAZ91" s="136"/>
      <c r="ABA91" s="136"/>
      <c r="ABB91" s="136"/>
      <c r="ABC91" s="136"/>
      <c r="ABD91" s="136"/>
      <c r="ABE91" s="136"/>
      <c r="ABF91" s="136"/>
      <c r="ABG91" s="136"/>
      <c r="ABH91" s="136"/>
      <c r="ABI91" s="136"/>
      <c r="ABJ91" s="136"/>
      <c r="ABK91" s="136"/>
      <c r="ABL91" s="136"/>
      <c r="ABM91" s="136"/>
      <c r="ABN91" s="136"/>
      <c r="ABO91" s="136"/>
      <c r="ABP91" s="136"/>
      <c r="ABQ91" s="136"/>
      <c r="ABR91" s="136"/>
      <c r="ABS91" s="136"/>
      <c r="ABT91" s="136"/>
      <c r="ABU91" s="136"/>
      <c r="ABV91" s="136"/>
      <c r="ABW91" s="136"/>
      <c r="ABX91" s="136"/>
      <c r="ABY91" s="136"/>
      <c r="ABZ91" s="136"/>
      <c r="ACA91" s="136"/>
      <c r="ACB91" s="136"/>
      <c r="ACC91" s="136"/>
      <c r="ACD91" s="136"/>
      <c r="ACE91" s="136"/>
      <c r="ACF91" s="136"/>
      <c r="ACG91" s="136"/>
      <c r="ACH91" s="136"/>
      <c r="ACI91" s="136"/>
      <c r="ACJ91" s="136"/>
      <c r="ACK91" s="136"/>
      <c r="ACL91" s="136"/>
      <c r="ACM91" s="136"/>
      <c r="ACN91" s="136"/>
      <c r="ACO91" s="136"/>
      <c r="ACP91" s="136"/>
      <c r="ACQ91" s="136"/>
      <c r="ACR91" s="136"/>
      <c r="ACS91" s="136"/>
      <c r="ACT91" s="136"/>
      <c r="ACU91" s="136"/>
      <c r="ACV91" s="136"/>
      <c r="ACW91" s="136"/>
      <c r="ACX91" s="136"/>
      <c r="ACY91" s="136"/>
      <c r="ACZ91" s="136"/>
      <c r="ADA91" s="136"/>
      <c r="ADB91" s="136"/>
      <c r="ADC91" s="136"/>
      <c r="ADD91" s="136"/>
      <c r="ADE91" s="136"/>
      <c r="ADF91" s="136"/>
      <c r="ADG91" s="136"/>
      <c r="ADH91" s="136"/>
      <c r="ADI91" s="136"/>
      <c r="ADJ91" s="136"/>
      <c r="ADK91" s="136"/>
      <c r="ADL91" s="136"/>
      <c r="ADM91" s="136"/>
      <c r="ADN91" s="136"/>
      <c r="ADO91" s="136"/>
      <c r="ADP91" s="136"/>
      <c r="ADQ91" s="136"/>
      <c r="ADR91" s="136"/>
      <c r="ADS91" s="136"/>
      <c r="ADT91" s="136"/>
      <c r="ADU91" s="136"/>
      <c r="ADV91" s="136"/>
      <c r="ADW91" s="136"/>
      <c r="ADX91" s="136"/>
      <c r="ADY91" s="136"/>
      <c r="ADZ91" s="136"/>
      <c r="AEA91" s="136"/>
      <c r="AEB91" s="136"/>
      <c r="AEC91" s="136"/>
      <c r="AED91" s="136"/>
      <c r="AEE91" s="136"/>
      <c r="AEF91" s="136"/>
      <c r="AEG91" s="136"/>
      <c r="AEH91" s="136"/>
      <c r="AEI91" s="136"/>
      <c r="AEJ91" s="136"/>
      <c r="AEK91" s="136"/>
      <c r="AEL91" s="136"/>
      <c r="AEM91" s="136"/>
      <c r="AEN91" s="136"/>
      <c r="AEO91" s="136"/>
      <c r="AEP91" s="136"/>
      <c r="AEQ91" s="136"/>
      <c r="AER91" s="136"/>
      <c r="AES91" s="136"/>
      <c r="AET91" s="136"/>
      <c r="AEU91" s="136"/>
      <c r="AEV91" s="136"/>
      <c r="AEW91" s="136"/>
      <c r="AEX91" s="136"/>
      <c r="AEY91" s="136"/>
      <c r="AEZ91" s="136"/>
      <c r="AFA91" s="136"/>
      <c r="AFB91" s="136"/>
      <c r="AFC91" s="136"/>
      <c r="AFD91" s="136"/>
      <c r="AFE91" s="136"/>
      <c r="AFF91" s="136"/>
      <c r="AFG91" s="136"/>
      <c r="AFH91" s="136"/>
      <c r="AFI91" s="136"/>
      <c r="AFJ91" s="136"/>
      <c r="AFK91" s="136"/>
      <c r="AFL91" s="136"/>
      <c r="AFM91" s="136"/>
      <c r="AFN91" s="136"/>
      <c r="AFO91" s="136"/>
      <c r="AFP91" s="136"/>
      <c r="AFQ91" s="136"/>
      <c r="AFR91" s="136"/>
      <c r="AFS91" s="136"/>
      <c r="AFT91" s="136"/>
      <c r="AFU91" s="136"/>
      <c r="AFV91" s="136"/>
      <c r="AFW91" s="136"/>
      <c r="AFX91" s="136"/>
      <c r="AFY91" s="136"/>
      <c r="AFZ91" s="136"/>
      <c r="AGA91" s="136"/>
      <c r="AGB91" s="136"/>
      <c r="AGC91" s="136"/>
      <c r="AGD91" s="136"/>
      <c r="AGE91" s="136"/>
      <c r="AGF91" s="136"/>
      <c r="AGG91" s="136"/>
      <c r="AGH91" s="136"/>
      <c r="AGI91" s="136"/>
      <c r="AGJ91" s="136"/>
      <c r="AGK91" s="136"/>
      <c r="AGL91" s="136"/>
      <c r="AGM91" s="136"/>
      <c r="AGN91" s="136"/>
      <c r="AGO91" s="136"/>
      <c r="AGP91" s="136"/>
      <c r="AGQ91" s="136"/>
      <c r="AGR91" s="136"/>
      <c r="AGS91" s="136"/>
      <c r="AGT91" s="136"/>
      <c r="AGU91" s="136"/>
      <c r="AGV91" s="136"/>
      <c r="AGW91" s="136"/>
      <c r="AGX91" s="136"/>
      <c r="AGY91" s="136"/>
      <c r="AGZ91" s="136"/>
      <c r="AHA91" s="136"/>
      <c r="AHB91" s="136"/>
      <c r="AHC91" s="136"/>
      <c r="AHD91" s="136"/>
      <c r="AHE91" s="136"/>
      <c r="AHF91" s="136"/>
      <c r="AHG91" s="136"/>
      <c r="AHH91" s="136"/>
      <c r="AHI91" s="136"/>
      <c r="AHJ91" s="136"/>
      <c r="AHK91" s="136"/>
      <c r="AHL91" s="136"/>
      <c r="AHM91" s="136"/>
      <c r="AHN91" s="136"/>
      <c r="AHO91" s="136"/>
      <c r="AHP91" s="136"/>
      <c r="AHQ91" s="136"/>
      <c r="AHR91" s="136"/>
      <c r="AHS91" s="136"/>
      <c r="AHT91" s="136"/>
      <c r="AHU91" s="136"/>
      <c r="AHV91" s="136"/>
      <c r="AHW91" s="136"/>
      <c r="AHX91" s="136"/>
      <c r="AHY91" s="136"/>
      <c r="AHZ91" s="136"/>
      <c r="AIA91" s="136"/>
      <c r="AIB91" s="136"/>
      <c r="AIC91" s="136"/>
      <c r="AID91" s="136"/>
      <c r="AIE91" s="136"/>
      <c r="AIF91" s="136"/>
      <c r="AIG91" s="136"/>
      <c r="AIH91" s="136"/>
      <c r="AII91" s="136"/>
      <c r="AIJ91" s="136"/>
      <c r="AIK91" s="136"/>
      <c r="AIL91" s="136"/>
      <c r="AIM91" s="136"/>
      <c r="AIN91" s="136"/>
      <c r="AIO91" s="136"/>
      <c r="AIP91" s="136"/>
      <c r="AIQ91" s="136"/>
      <c r="AIR91" s="136"/>
      <c r="AIS91" s="136"/>
      <c r="AIT91" s="136"/>
      <c r="AIU91" s="136"/>
      <c r="AIV91" s="136"/>
      <c r="AIW91" s="136"/>
      <c r="AIX91" s="136"/>
      <c r="AIY91" s="136"/>
      <c r="AIZ91" s="136"/>
      <c r="AJA91" s="136"/>
      <c r="AJB91" s="136"/>
      <c r="AJC91" s="136"/>
      <c r="AJD91" s="136"/>
      <c r="AJE91" s="136"/>
      <c r="AJF91" s="136"/>
      <c r="AJG91" s="136"/>
      <c r="AJH91" s="136"/>
      <c r="AJI91" s="136"/>
      <c r="AJJ91" s="136"/>
      <c r="AJK91" s="136"/>
      <c r="AJL91" s="136"/>
      <c r="AJM91" s="136"/>
      <c r="AJN91" s="136"/>
      <c r="AJO91" s="136"/>
      <c r="AJP91" s="136"/>
      <c r="AJQ91" s="136"/>
      <c r="AJR91" s="136"/>
      <c r="AJS91" s="136"/>
      <c r="AJT91" s="136"/>
      <c r="AJU91" s="136"/>
      <c r="AJV91" s="136"/>
      <c r="AJW91" s="136"/>
      <c r="AJX91" s="136"/>
      <c r="AJY91" s="136"/>
      <c r="AJZ91" s="136"/>
      <c r="AKA91" s="136"/>
      <c r="AKB91" s="136"/>
      <c r="AKC91" s="136"/>
      <c r="AKD91" s="136"/>
      <c r="AKE91" s="136"/>
      <c r="AKF91" s="136"/>
      <c r="AKG91" s="136"/>
      <c r="AKH91" s="136"/>
      <c r="AKI91" s="136"/>
      <c r="AKJ91" s="136"/>
      <c r="AKK91" s="136"/>
      <c r="AKL91" s="136"/>
      <c r="AKM91" s="136"/>
      <c r="AKN91" s="136"/>
      <c r="AKO91" s="136"/>
      <c r="AKP91" s="136"/>
      <c r="AKQ91" s="136"/>
      <c r="AKR91" s="136"/>
      <c r="AKS91" s="136"/>
      <c r="AKT91" s="136"/>
      <c r="AKU91" s="136"/>
      <c r="AKV91" s="136"/>
      <c r="AKW91" s="136"/>
      <c r="AKX91" s="136"/>
      <c r="AKY91" s="136"/>
    </row>
    <row r="92" hidden="1" spans="1:987">
      <c r="A92" s="56" t="s">
        <v>11</v>
      </c>
      <c r="B92" s="50" t="s">
        <v>306</v>
      </c>
      <c r="C92" s="62">
        <f>(20+9+5+20)/(211+108+87+164)</f>
        <v>0.0947368421052632</v>
      </c>
      <c r="D92" s="165">
        <f>11/185</f>
        <v>0.0594594594594595</v>
      </c>
      <c r="E92" s="165">
        <f>6/74</f>
        <v>0.0810810810810811</v>
      </c>
      <c r="F92" s="198"/>
      <c r="G92" s="62">
        <f>(32+11)/(276+136)</f>
        <v>0.104368932038835</v>
      </c>
      <c r="H92" s="63"/>
      <c r="I92" s="63"/>
      <c r="J92" s="62">
        <f>(178+14+3+40)/(934+175+174+555)</f>
        <v>0.127856365614799</v>
      </c>
      <c r="K92" s="165">
        <f>33/132</f>
        <v>0.25</v>
      </c>
      <c r="L92" s="219">
        <f>24/114</f>
        <v>0.210526315789474</v>
      </c>
      <c r="M92" s="62">
        <f>(1+2)/(160+100)</f>
        <v>0.0115384615384615</v>
      </c>
      <c r="N92" s="63"/>
      <c r="O92" s="241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  <c r="HR92" s="136"/>
      <c r="HS92" s="136"/>
      <c r="HT92" s="136"/>
      <c r="HU92" s="136"/>
      <c r="HV92" s="136"/>
      <c r="HW92" s="136"/>
      <c r="HX92" s="136"/>
      <c r="HY92" s="136"/>
      <c r="HZ92" s="136"/>
      <c r="IA92" s="136"/>
      <c r="IB92" s="136"/>
      <c r="IC92" s="136"/>
      <c r="ID92" s="136"/>
      <c r="IE92" s="136"/>
      <c r="IF92" s="136"/>
      <c r="IG92" s="136"/>
      <c r="IH92" s="136"/>
      <c r="II92" s="136"/>
      <c r="IJ92" s="136"/>
      <c r="IK92" s="136"/>
      <c r="IL92" s="136"/>
      <c r="IM92" s="136"/>
      <c r="IN92" s="136"/>
      <c r="IO92" s="136"/>
      <c r="IP92" s="136"/>
      <c r="IQ92" s="136"/>
      <c r="IR92" s="136"/>
      <c r="IS92" s="136"/>
      <c r="IT92" s="136"/>
      <c r="IU92" s="136"/>
      <c r="IV92" s="136"/>
      <c r="IW92" s="136"/>
      <c r="IX92" s="136"/>
      <c r="IY92" s="136"/>
      <c r="IZ92" s="136"/>
      <c r="JA92" s="136"/>
      <c r="JB92" s="136"/>
      <c r="JC92" s="136"/>
      <c r="JD92" s="136"/>
      <c r="JE92" s="136"/>
      <c r="JF92" s="136"/>
      <c r="JG92" s="136"/>
      <c r="JH92" s="136"/>
      <c r="JI92" s="136"/>
      <c r="JJ92" s="136"/>
      <c r="JK92" s="136"/>
      <c r="JL92" s="136"/>
      <c r="JM92" s="136"/>
      <c r="JN92" s="136"/>
      <c r="JO92" s="136"/>
      <c r="JP92" s="136"/>
      <c r="JQ92" s="136"/>
      <c r="JR92" s="136"/>
      <c r="JS92" s="136"/>
      <c r="JT92" s="136"/>
      <c r="JU92" s="136"/>
      <c r="JV92" s="136"/>
      <c r="JW92" s="136"/>
      <c r="JX92" s="136"/>
      <c r="JY92" s="136"/>
      <c r="JZ92" s="136"/>
      <c r="KA92" s="136"/>
      <c r="KB92" s="136"/>
      <c r="KC92" s="136"/>
      <c r="KD92" s="136"/>
      <c r="KE92" s="136"/>
      <c r="KF92" s="136"/>
      <c r="KG92" s="136"/>
      <c r="KH92" s="136"/>
      <c r="KI92" s="136"/>
      <c r="KJ92" s="136"/>
      <c r="KK92" s="136"/>
      <c r="KL92" s="136"/>
      <c r="KM92" s="136"/>
      <c r="KN92" s="136"/>
      <c r="KO92" s="136"/>
      <c r="KP92" s="136"/>
      <c r="KQ92" s="136"/>
      <c r="KR92" s="136"/>
      <c r="KS92" s="136"/>
      <c r="KT92" s="136"/>
      <c r="KU92" s="136"/>
      <c r="KV92" s="136"/>
      <c r="KW92" s="136"/>
      <c r="KX92" s="136"/>
      <c r="KY92" s="136"/>
      <c r="KZ92" s="136"/>
      <c r="LA92" s="136"/>
      <c r="LB92" s="136"/>
      <c r="LC92" s="136"/>
      <c r="LD92" s="136"/>
      <c r="LE92" s="136"/>
      <c r="LF92" s="136"/>
      <c r="LG92" s="136"/>
      <c r="LH92" s="136"/>
      <c r="LI92" s="136"/>
      <c r="LJ92" s="136"/>
      <c r="LK92" s="136"/>
      <c r="LL92" s="136"/>
      <c r="LM92" s="136"/>
      <c r="LN92" s="136"/>
      <c r="LO92" s="136"/>
      <c r="LP92" s="136"/>
      <c r="LQ92" s="136"/>
      <c r="LR92" s="136"/>
      <c r="LS92" s="136"/>
      <c r="LT92" s="136"/>
      <c r="LU92" s="136"/>
      <c r="LV92" s="136"/>
      <c r="LW92" s="136"/>
      <c r="LX92" s="136"/>
      <c r="LY92" s="136"/>
      <c r="LZ92" s="136"/>
      <c r="MA92" s="136"/>
      <c r="MB92" s="136"/>
      <c r="MC92" s="136"/>
      <c r="MD92" s="136"/>
      <c r="ME92" s="136"/>
      <c r="MF92" s="136"/>
      <c r="MG92" s="136"/>
      <c r="MH92" s="136"/>
      <c r="MI92" s="136"/>
      <c r="MJ92" s="136"/>
      <c r="MK92" s="136"/>
      <c r="ML92" s="136"/>
      <c r="MM92" s="136"/>
      <c r="MN92" s="136"/>
      <c r="MO92" s="136"/>
      <c r="MP92" s="136"/>
      <c r="MQ92" s="136"/>
      <c r="MR92" s="136"/>
      <c r="MS92" s="136"/>
      <c r="MT92" s="136"/>
      <c r="MU92" s="136"/>
      <c r="MV92" s="136"/>
      <c r="MW92" s="136"/>
      <c r="MX92" s="136"/>
      <c r="MY92" s="136"/>
      <c r="MZ92" s="136"/>
      <c r="NA92" s="136"/>
      <c r="NB92" s="136"/>
      <c r="NC92" s="136"/>
      <c r="ND92" s="136"/>
      <c r="NE92" s="136"/>
      <c r="NF92" s="136"/>
      <c r="NG92" s="136"/>
      <c r="NH92" s="136"/>
      <c r="NI92" s="136"/>
      <c r="NJ92" s="136"/>
      <c r="NK92" s="136"/>
      <c r="NL92" s="136"/>
      <c r="NM92" s="136"/>
      <c r="NN92" s="136"/>
      <c r="NO92" s="136"/>
      <c r="NP92" s="136"/>
      <c r="NQ92" s="136"/>
      <c r="NR92" s="136"/>
      <c r="NS92" s="136"/>
      <c r="NT92" s="136"/>
      <c r="NU92" s="136"/>
      <c r="NV92" s="136"/>
      <c r="NW92" s="136"/>
      <c r="NX92" s="136"/>
      <c r="NY92" s="136"/>
      <c r="NZ92" s="136"/>
      <c r="OA92" s="136"/>
      <c r="OB92" s="136"/>
      <c r="OC92" s="136"/>
      <c r="OD92" s="136"/>
      <c r="OE92" s="136"/>
      <c r="OF92" s="136"/>
      <c r="OG92" s="136"/>
      <c r="OH92" s="136"/>
      <c r="OI92" s="136"/>
      <c r="OJ92" s="136"/>
      <c r="OK92" s="136"/>
      <c r="OL92" s="136"/>
      <c r="OM92" s="136"/>
      <c r="ON92" s="136"/>
      <c r="OO92" s="136"/>
      <c r="OP92" s="136"/>
      <c r="OQ92" s="136"/>
      <c r="OR92" s="136"/>
      <c r="OS92" s="136"/>
      <c r="OT92" s="136"/>
      <c r="OU92" s="136"/>
      <c r="OV92" s="136"/>
      <c r="OW92" s="136"/>
      <c r="OX92" s="136"/>
      <c r="OY92" s="136"/>
      <c r="OZ92" s="136"/>
      <c r="PA92" s="136"/>
      <c r="PB92" s="136"/>
      <c r="PC92" s="136"/>
      <c r="PD92" s="136"/>
      <c r="PE92" s="136"/>
      <c r="PF92" s="136"/>
      <c r="PG92" s="136"/>
      <c r="PH92" s="136"/>
      <c r="PI92" s="136"/>
      <c r="PJ92" s="136"/>
      <c r="PK92" s="136"/>
      <c r="PL92" s="136"/>
      <c r="PM92" s="136"/>
      <c r="PN92" s="136"/>
      <c r="PO92" s="136"/>
      <c r="PP92" s="136"/>
      <c r="PQ92" s="136"/>
      <c r="PR92" s="136"/>
      <c r="PS92" s="136"/>
      <c r="PT92" s="136"/>
      <c r="PU92" s="136"/>
      <c r="PV92" s="136"/>
      <c r="PW92" s="136"/>
      <c r="PX92" s="136"/>
      <c r="PY92" s="136"/>
      <c r="PZ92" s="136"/>
      <c r="QA92" s="136"/>
      <c r="QB92" s="136"/>
      <c r="QC92" s="136"/>
      <c r="QD92" s="136"/>
      <c r="QE92" s="136"/>
      <c r="QF92" s="136"/>
      <c r="QG92" s="136"/>
      <c r="QH92" s="136"/>
      <c r="QI92" s="136"/>
      <c r="QJ92" s="136"/>
      <c r="QK92" s="136"/>
      <c r="QL92" s="136"/>
      <c r="QM92" s="136"/>
      <c r="QN92" s="136"/>
      <c r="QO92" s="136"/>
      <c r="QP92" s="136"/>
      <c r="QQ92" s="136"/>
      <c r="QR92" s="136"/>
      <c r="QS92" s="136"/>
      <c r="QT92" s="136"/>
      <c r="QU92" s="136"/>
      <c r="QV92" s="136"/>
      <c r="QW92" s="136"/>
      <c r="QX92" s="136"/>
      <c r="QY92" s="136"/>
      <c r="QZ92" s="136"/>
      <c r="RA92" s="136"/>
      <c r="RB92" s="136"/>
      <c r="RC92" s="136"/>
      <c r="RD92" s="136"/>
      <c r="RE92" s="136"/>
      <c r="RF92" s="136"/>
      <c r="RG92" s="136"/>
      <c r="RH92" s="136"/>
      <c r="RI92" s="136"/>
      <c r="RJ92" s="136"/>
      <c r="RK92" s="136"/>
      <c r="RL92" s="136"/>
      <c r="RM92" s="136"/>
      <c r="RN92" s="136"/>
      <c r="RO92" s="136"/>
      <c r="RP92" s="136"/>
      <c r="RQ92" s="136"/>
      <c r="RR92" s="136"/>
      <c r="RS92" s="136"/>
      <c r="RT92" s="136"/>
      <c r="RU92" s="136"/>
      <c r="RV92" s="136"/>
      <c r="RW92" s="136"/>
      <c r="RX92" s="136"/>
      <c r="RY92" s="136"/>
      <c r="RZ92" s="136"/>
      <c r="SA92" s="136"/>
      <c r="SB92" s="136"/>
      <c r="SC92" s="136"/>
      <c r="SD92" s="136"/>
      <c r="SE92" s="136"/>
      <c r="SF92" s="136"/>
      <c r="SG92" s="136"/>
      <c r="SH92" s="136"/>
      <c r="SI92" s="136"/>
      <c r="SJ92" s="136"/>
      <c r="SK92" s="136"/>
      <c r="SL92" s="136"/>
      <c r="SM92" s="136"/>
      <c r="SN92" s="136"/>
      <c r="SO92" s="136"/>
      <c r="SP92" s="136"/>
      <c r="SQ92" s="136"/>
      <c r="SR92" s="136"/>
      <c r="SS92" s="136"/>
      <c r="ST92" s="136"/>
      <c r="SU92" s="136"/>
      <c r="SV92" s="136"/>
      <c r="SW92" s="136"/>
      <c r="SX92" s="136"/>
      <c r="SY92" s="136"/>
      <c r="SZ92" s="136"/>
      <c r="TA92" s="136"/>
      <c r="TB92" s="136"/>
      <c r="TC92" s="136"/>
      <c r="TD92" s="136"/>
      <c r="TE92" s="136"/>
      <c r="TF92" s="136"/>
      <c r="TG92" s="136"/>
      <c r="TH92" s="136"/>
      <c r="TI92" s="136"/>
      <c r="TJ92" s="136"/>
      <c r="TK92" s="136"/>
      <c r="TL92" s="136"/>
      <c r="TM92" s="136"/>
      <c r="TN92" s="136"/>
      <c r="TO92" s="136"/>
      <c r="TP92" s="136"/>
      <c r="TQ92" s="136"/>
      <c r="TR92" s="136"/>
      <c r="TS92" s="136"/>
      <c r="TT92" s="136"/>
      <c r="TU92" s="136"/>
      <c r="TV92" s="136"/>
      <c r="TW92" s="136"/>
      <c r="TX92" s="136"/>
      <c r="TY92" s="136"/>
      <c r="TZ92" s="136"/>
      <c r="UA92" s="136"/>
      <c r="UB92" s="136"/>
      <c r="UC92" s="136"/>
      <c r="UD92" s="136"/>
      <c r="UE92" s="136"/>
      <c r="UF92" s="136"/>
      <c r="UG92" s="136"/>
      <c r="UH92" s="136"/>
      <c r="UI92" s="136"/>
      <c r="UJ92" s="136"/>
      <c r="UK92" s="136"/>
      <c r="UL92" s="136"/>
      <c r="UM92" s="136"/>
      <c r="UN92" s="136"/>
      <c r="UO92" s="136"/>
      <c r="UP92" s="136"/>
      <c r="UQ92" s="136"/>
      <c r="UR92" s="136"/>
      <c r="US92" s="136"/>
      <c r="UT92" s="136"/>
      <c r="UU92" s="136"/>
      <c r="UV92" s="136"/>
      <c r="UW92" s="136"/>
      <c r="UX92" s="136"/>
      <c r="UY92" s="136"/>
      <c r="UZ92" s="136"/>
      <c r="VA92" s="136"/>
      <c r="VB92" s="136"/>
      <c r="VC92" s="136"/>
      <c r="VD92" s="136"/>
      <c r="VE92" s="136"/>
      <c r="VF92" s="136"/>
      <c r="VG92" s="136"/>
      <c r="VH92" s="136"/>
      <c r="VI92" s="136"/>
      <c r="VJ92" s="136"/>
      <c r="VK92" s="136"/>
      <c r="VL92" s="136"/>
      <c r="VM92" s="136"/>
      <c r="VN92" s="136"/>
      <c r="VO92" s="136"/>
      <c r="VP92" s="136"/>
      <c r="VQ92" s="136"/>
      <c r="VR92" s="136"/>
      <c r="VS92" s="136"/>
      <c r="VT92" s="136"/>
      <c r="VU92" s="136"/>
      <c r="VV92" s="136"/>
      <c r="VW92" s="136"/>
      <c r="VX92" s="136"/>
      <c r="VY92" s="136"/>
      <c r="VZ92" s="136"/>
      <c r="WA92" s="136"/>
      <c r="WB92" s="136"/>
      <c r="WC92" s="136"/>
      <c r="WD92" s="136"/>
      <c r="WE92" s="136"/>
      <c r="WF92" s="136"/>
      <c r="WG92" s="136"/>
      <c r="WH92" s="136"/>
      <c r="WI92" s="136"/>
      <c r="WJ92" s="136"/>
      <c r="WK92" s="136"/>
      <c r="WL92" s="136"/>
      <c r="WM92" s="136"/>
      <c r="WN92" s="136"/>
      <c r="WO92" s="136"/>
      <c r="WP92" s="136"/>
      <c r="WQ92" s="136"/>
      <c r="WR92" s="136"/>
      <c r="WS92" s="136"/>
      <c r="WT92" s="136"/>
      <c r="WU92" s="136"/>
      <c r="WV92" s="136"/>
      <c r="WW92" s="136"/>
      <c r="WX92" s="136"/>
      <c r="WY92" s="136"/>
      <c r="WZ92" s="136"/>
      <c r="XA92" s="136"/>
      <c r="XB92" s="136"/>
      <c r="XC92" s="136"/>
      <c r="XD92" s="136"/>
      <c r="XE92" s="136"/>
      <c r="XF92" s="136"/>
      <c r="XG92" s="136"/>
      <c r="XH92" s="136"/>
      <c r="XI92" s="136"/>
      <c r="XJ92" s="136"/>
      <c r="XK92" s="136"/>
      <c r="XL92" s="136"/>
      <c r="XM92" s="136"/>
      <c r="XN92" s="136"/>
      <c r="XO92" s="136"/>
      <c r="XP92" s="136"/>
      <c r="XQ92" s="136"/>
      <c r="XR92" s="136"/>
      <c r="XS92" s="136"/>
      <c r="XT92" s="136"/>
      <c r="XU92" s="136"/>
      <c r="XV92" s="136"/>
      <c r="XW92" s="136"/>
      <c r="XX92" s="136"/>
      <c r="XY92" s="136"/>
      <c r="XZ92" s="136"/>
      <c r="YA92" s="136"/>
      <c r="YB92" s="136"/>
      <c r="YC92" s="136"/>
      <c r="YD92" s="136"/>
      <c r="YE92" s="136"/>
      <c r="YF92" s="136"/>
      <c r="YG92" s="136"/>
      <c r="YH92" s="136"/>
      <c r="YI92" s="136"/>
      <c r="YJ92" s="136"/>
      <c r="YK92" s="136"/>
      <c r="YL92" s="136"/>
      <c r="YM92" s="136"/>
      <c r="YN92" s="136"/>
      <c r="YO92" s="136"/>
      <c r="YP92" s="136"/>
      <c r="YQ92" s="136"/>
      <c r="YR92" s="136"/>
      <c r="YS92" s="136"/>
      <c r="YT92" s="136"/>
      <c r="YU92" s="136"/>
      <c r="YV92" s="136"/>
      <c r="YW92" s="136"/>
      <c r="YX92" s="136"/>
      <c r="YY92" s="136"/>
      <c r="YZ92" s="136"/>
      <c r="ZA92" s="136"/>
      <c r="ZB92" s="136"/>
      <c r="ZC92" s="136"/>
      <c r="ZD92" s="136"/>
      <c r="ZE92" s="136"/>
      <c r="ZF92" s="136"/>
      <c r="ZG92" s="136"/>
      <c r="ZH92" s="136"/>
      <c r="ZI92" s="136"/>
      <c r="ZJ92" s="136"/>
      <c r="ZK92" s="136"/>
      <c r="ZL92" s="136"/>
      <c r="ZM92" s="136"/>
      <c r="ZN92" s="136"/>
      <c r="ZO92" s="136"/>
      <c r="ZP92" s="136"/>
      <c r="ZQ92" s="136"/>
      <c r="ZR92" s="136"/>
      <c r="ZS92" s="136"/>
      <c r="ZT92" s="136"/>
      <c r="ZU92" s="136"/>
      <c r="ZV92" s="136"/>
      <c r="ZW92" s="136"/>
      <c r="ZX92" s="136"/>
      <c r="ZY92" s="136"/>
      <c r="ZZ92" s="136"/>
      <c r="AAA92" s="136"/>
      <c r="AAB92" s="136"/>
      <c r="AAC92" s="136"/>
      <c r="AAD92" s="136"/>
      <c r="AAE92" s="136"/>
      <c r="AAF92" s="136"/>
      <c r="AAG92" s="136"/>
      <c r="AAH92" s="136"/>
      <c r="AAI92" s="136"/>
      <c r="AAJ92" s="136"/>
      <c r="AAK92" s="136"/>
      <c r="AAL92" s="136"/>
      <c r="AAM92" s="136"/>
      <c r="AAN92" s="136"/>
      <c r="AAO92" s="136"/>
      <c r="AAP92" s="136"/>
      <c r="AAQ92" s="136"/>
      <c r="AAR92" s="136"/>
      <c r="AAS92" s="136"/>
      <c r="AAT92" s="136"/>
      <c r="AAU92" s="136"/>
      <c r="AAV92" s="136"/>
      <c r="AAW92" s="136"/>
      <c r="AAX92" s="136"/>
      <c r="AAY92" s="136"/>
      <c r="AAZ92" s="136"/>
      <c r="ABA92" s="136"/>
      <c r="ABB92" s="136"/>
      <c r="ABC92" s="136"/>
      <c r="ABD92" s="136"/>
      <c r="ABE92" s="136"/>
      <c r="ABF92" s="136"/>
      <c r="ABG92" s="136"/>
      <c r="ABH92" s="136"/>
      <c r="ABI92" s="136"/>
      <c r="ABJ92" s="136"/>
      <c r="ABK92" s="136"/>
      <c r="ABL92" s="136"/>
      <c r="ABM92" s="136"/>
      <c r="ABN92" s="136"/>
      <c r="ABO92" s="136"/>
      <c r="ABP92" s="136"/>
      <c r="ABQ92" s="136"/>
      <c r="ABR92" s="136"/>
      <c r="ABS92" s="136"/>
      <c r="ABT92" s="136"/>
      <c r="ABU92" s="136"/>
      <c r="ABV92" s="136"/>
      <c r="ABW92" s="136"/>
      <c r="ABX92" s="136"/>
      <c r="ABY92" s="136"/>
      <c r="ABZ92" s="136"/>
      <c r="ACA92" s="136"/>
      <c r="ACB92" s="136"/>
      <c r="ACC92" s="136"/>
      <c r="ACD92" s="136"/>
      <c r="ACE92" s="136"/>
      <c r="ACF92" s="136"/>
      <c r="ACG92" s="136"/>
      <c r="ACH92" s="136"/>
      <c r="ACI92" s="136"/>
      <c r="ACJ92" s="136"/>
      <c r="ACK92" s="136"/>
      <c r="ACL92" s="136"/>
      <c r="ACM92" s="136"/>
      <c r="ACN92" s="136"/>
      <c r="ACO92" s="136"/>
      <c r="ACP92" s="136"/>
      <c r="ACQ92" s="136"/>
      <c r="ACR92" s="136"/>
      <c r="ACS92" s="136"/>
      <c r="ACT92" s="136"/>
      <c r="ACU92" s="136"/>
      <c r="ACV92" s="136"/>
      <c r="ACW92" s="136"/>
      <c r="ACX92" s="136"/>
      <c r="ACY92" s="136"/>
      <c r="ACZ92" s="136"/>
      <c r="ADA92" s="136"/>
      <c r="ADB92" s="136"/>
      <c r="ADC92" s="136"/>
      <c r="ADD92" s="136"/>
      <c r="ADE92" s="136"/>
      <c r="ADF92" s="136"/>
      <c r="ADG92" s="136"/>
      <c r="ADH92" s="136"/>
      <c r="ADI92" s="136"/>
      <c r="ADJ92" s="136"/>
      <c r="ADK92" s="136"/>
      <c r="ADL92" s="136"/>
      <c r="ADM92" s="136"/>
      <c r="ADN92" s="136"/>
      <c r="ADO92" s="136"/>
      <c r="ADP92" s="136"/>
      <c r="ADQ92" s="136"/>
      <c r="ADR92" s="136"/>
      <c r="ADS92" s="136"/>
      <c r="ADT92" s="136"/>
      <c r="ADU92" s="136"/>
      <c r="ADV92" s="136"/>
      <c r="ADW92" s="136"/>
      <c r="ADX92" s="136"/>
      <c r="ADY92" s="136"/>
      <c r="ADZ92" s="136"/>
      <c r="AEA92" s="136"/>
      <c r="AEB92" s="136"/>
      <c r="AEC92" s="136"/>
      <c r="AED92" s="136"/>
      <c r="AEE92" s="136"/>
      <c r="AEF92" s="136"/>
      <c r="AEG92" s="136"/>
      <c r="AEH92" s="136"/>
      <c r="AEI92" s="136"/>
      <c r="AEJ92" s="136"/>
      <c r="AEK92" s="136"/>
      <c r="AEL92" s="136"/>
      <c r="AEM92" s="136"/>
      <c r="AEN92" s="136"/>
      <c r="AEO92" s="136"/>
      <c r="AEP92" s="136"/>
      <c r="AEQ92" s="136"/>
      <c r="AER92" s="136"/>
      <c r="AES92" s="136"/>
      <c r="AET92" s="136"/>
      <c r="AEU92" s="136"/>
      <c r="AEV92" s="136"/>
      <c r="AEW92" s="136"/>
      <c r="AEX92" s="136"/>
      <c r="AEY92" s="136"/>
      <c r="AEZ92" s="136"/>
      <c r="AFA92" s="136"/>
      <c r="AFB92" s="136"/>
      <c r="AFC92" s="136"/>
      <c r="AFD92" s="136"/>
      <c r="AFE92" s="136"/>
      <c r="AFF92" s="136"/>
      <c r="AFG92" s="136"/>
      <c r="AFH92" s="136"/>
      <c r="AFI92" s="136"/>
      <c r="AFJ92" s="136"/>
      <c r="AFK92" s="136"/>
      <c r="AFL92" s="136"/>
      <c r="AFM92" s="136"/>
      <c r="AFN92" s="136"/>
      <c r="AFO92" s="136"/>
      <c r="AFP92" s="136"/>
      <c r="AFQ92" s="136"/>
      <c r="AFR92" s="136"/>
      <c r="AFS92" s="136"/>
      <c r="AFT92" s="136"/>
      <c r="AFU92" s="136"/>
      <c r="AFV92" s="136"/>
      <c r="AFW92" s="136"/>
      <c r="AFX92" s="136"/>
      <c r="AFY92" s="136"/>
      <c r="AFZ92" s="136"/>
      <c r="AGA92" s="136"/>
      <c r="AGB92" s="136"/>
      <c r="AGC92" s="136"/>
      <c r="AGD92" s="136"/>
      <c r="AGE92" s="136"/>
      <c r="AGF92" s="136"/>
      <c r="AGG92" s="136"/>
      <c r="AGH92" s="136"/>
      <c r="AGI92" s="136"/>
      <c r="AGJ92" s="136"/>
      <c r="AGK92" s="136"/>
      <c r="AGL92" s="136"/>
      <c r="AGM92" s="136"/>
      <c r="AGN92" s="136"/>
      <c r="AGO92" s="136"/>
      <c r="AGP92" s="136"/>
      <c r="AGQ92" s="136"/>
      <c r="AGR92" s="136"/>
      <c r="AGS92" s="136"/>
      <c r="AGT92" s="136"/>
      <c r="AGU92" s="136"/>
      <c r="AGV92" s="136"/>
      <c r="AGW92" s="136"/>
      <c r="AGX92" s="136"/>
      <c r="AGY92" s="136"/>
      <c r="AGZ92" s="136"/>
      <c r="AHA92" s="136"/>
      <c r="AHB92" s="136"/>
      <c r="AHC92" s="136"/>
      <c r="AHD92" s="136"/>
      <c r="AHE92" s="136"/>
      <c r="AHF92" s="136"/>
      <c r="AHG92" s="136"/>
      <c r="AHH92" s="136"/>
      <c r="AHI92" s="136"/>
      <c r="AHJ92" s="136"/>
      <c r="AHK92" s="136"/>
      <c r="AHL92" s="136"/>
      <c r="AHM92" s="136"/>
      <c r="AHN92" s="136"/>
      <c r="AHO92" s="136"/>
      <c r="AHP92" s="136"/>
      <c r="AHQ92" s="136"/>
      <c r="AHR92" s="136"/>
      <c r="AHS92" s="136"/>
      <c r="AHT92" s="136"/>
      <c r="AHU92" s="136"/>
      <c r="AHV92" s="136"/>
      <c r="AHW92" s="136"/>
      <c r="AHX92" s="136"/>
      <c r="AHY92" s="136"/>
      <c r="AHZ92" s="136"/>
      <c r="AIA92" s="136"/>
      <c r="AIB92" s="136"/>
      <c r="AIC92" s="136"/>
      <c r="AID92" s="136"/>
      <c r="AIE92" s="136"/>
      <c r="AIF92" s="136"/>
      <c r="AIG92" s="136"/>
      <c r="AIH92" s="136"/>
      <c r="AII92" s="136"/>
      <c r="AIJ92" s="136"/>
      <c r="AIK92" s="136"/>
      <c r="AIL92" s="136"/>
      <c r="AIM92" s="136"/>
      <c r="AIN92" s="136"/>
      <c r="AIO92" s="136"/>
      <c r="AIP92" s="136"/>
      <c r="AIQ92" s="136"/>
      <c r="AIR92" s="136"/>
      <c r="AIS92" s="136"/>
      <c r="AIT92" s="136"/>
      <c r="AIU92" s="136"/>
      <c r="AIV92" s="136"/>
      <c r="AIW92" s="136"/>
      <c r="AIX92" s="136"/>
      <c r="AIY92" s="136"/>
      <c r="AIZ92" s="136"/>
      <c r="AJA92" s="136"/>
      <c r="AJB92" s="136"/>
      <c r="AJC92" s="136"/>
      <c r="AJD92" s="136"/>
      <c r="AJE92" s="136"/>
      <c r="AJF92" s="136"/>
      <c r="AJG92" s="136"/>
      <c r="AJH92" s="136"/>
      <c r="AJI92" s="136"/>
      <c r="AJJ92" s="136"/>
      <c r="AJK92" s="136"/>
      <c r="AJL92" s="136"/>
      <c r="AJM92" s="136"/>
      <c r="AJN92" s="136"/>
      <c r="AJO92" s="136"/>
      <c r="AJP92" s="136"/>
      <c r="AJQ92" s="136"/>
      <c r="AJR92" s="136"/>
      <c r="AJS92" s="136"/>
      <c r="AJT92" s="136"/>
      <c r="AJU92" s="136"/>
      <c r="AJV92" s="136"/>
      <c r="AJW92" s="136"/>
      <c r="AJX92" s="136"/>
      <c r="AJY92" s="136"/>
      <c r="AJZ92" s="136"/>
      <c r="AKA92" s="136"/>
      <c r="AKB92" s="136"/>
      <c r="AKC92" s="136"/>
      <c r="AKD92" s="136"/>
      <c r="AKE92" s="136"/>
      <c r="AKF92" s="136"/>
      <c r="AKG92" s="136"/>
      <c r="AKH92" s="136"/>
      <c r="AKI92" s="136"/>
      <c r="AKJ92" s="136"/>
      <c r="AKK92" s="136"/>
      <c r="AKL92" s="136"/>
      <c r="AKM92" s="136"/>
      <c r="AKN92" s="136"/>
      <c r="AKO92" s="136"/>
      <c r="AKP92" s="136"/>
      <c r="AKQ92" s="136"/>
      <c r="AKR92" s="136"/>
      <c r="AKS92" s="136"/>
      <c r="AKT92" s="136"/>
      <c r="AKU92" s="136"/>
      <c r="AKV92" s="136"/>
      <c r="AKW92" s="136"/>
      <c r="AKX92" s="136"/>
      <c r="AKY92" s="136"/>
    </row>
    <row r="93" hidden="1" spans="1:987">
      <c r="A93" s="56"/>
      <c r="B93" s="50" t="s">
        <v>4</v>
      </c>
      <c r="C93" s="166">
        <f>5/63</f>
        <v>0.0793650793650794</v>
      </c>
      <c r="D93" s="158">
        <f>15/110</f>
        <v>0.136363636363636</v>
      </c>
      <c r="E93" s="158">
        <f>2/40</f>
        <v>0.05</v>
      </c>
      <c r="F93" s="199"/>
      <c r="G93" s="51"/>
      <c r="H93" s="53"/>
      <c r="I93" s="53"/>
      <c r="J93" s="166">
        <f>13/115</f>
        <v>0.11304347826087</v>
      </c>
      <c r="K93" s="158">
        <f>32/67</f>
        <v>0.477611940298507</v>
      </c>
      <c r="L93" s="220">
        <f>26/75</f>
        <v>0.346666666666667</v>
      </c>
      <c r="M93" s="51"/>
      <c r="N93" s="53"/>
      <c r="O93" s="239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  <c r="HR93" s="136"/>
      <c r="HS93" s="136"/>
      <c r="HT93" s="136"/>
      <c r="HU93" s="136"/>
      <c r="HV93" s="136"/>
      <c r="HW93" s="136"/>
      <c r="HX93" s="136"/>
      <c r="HY93" s="136"/>
      <c r="HZ93" s="136"/>
      <c r="IA93" s="136"/>
      <c r="IB93" s="136"/>
      <c r="IC93" s="136"/>
      <c r="ID93" s="136"/>
      <c r="IE93" s="136"/>
      <c r="IF93" s="136"/>
      <c r="IG93" s="136"/>
      <c r="IH93" s="136"/>
      <c r="II93" s="136"/>
      <c r="IJ93" s="136"/>
      <c r="IK93" s="136"/>
      <c r="IL93" s="136"/>
      <c r="IM93" s="136"/>
      <c r="IN93" s="136"/>
      <c r="IO93" s="136"/>
      <c r="IP93" s="136"/>
      <c r="IQ93" s="136"/>
      <c r="IR93" s="136"/>
      <c r="IS93" s="136"/>
      <c r="IT93" s="136"/>
      <c r="IU93" s="136"/>
      <c r="IV93" s="136"/>
      <c r="IW93" s="136"/>
      <c r="IX93" s="136"/>
      <c r="IY93" s="136"/>
      <c r="IZ93" s="136"/>
      <c r="JA93" s="136"/>
      <c r="JB93" s="136"/>
      <c r="JC93" s="136"/>
      <c r="JD93" s="136"/>
      <c r="JE93" s="136"/>
      <c r="JF93" s="136"/>
      <c r="JG93" s="136"/>
      <c r="JH93" s="136"/>
      <c r="JI93" s="136"/>
      <c r="JJ93" s="136"/>
      <c r="JK93" s="136"/>
      <c r="JL93" s="136"/>
      <c r="JM93" s="136"/>
      <c r="JN93" s="136"/>
      <c r="JO93" s="136"/>
      <c r="JP93" s="136"/>
      <c r="JQ93" s="136"/>
      <c r="JR93" s="136"/>
      <c r="JS93" s="136"/>
      <c r="JT93" s="136"/>
      <c r="JU93" s="136"/>
      <c r="JV93" s="136"/>
      <c r="JW93" s="136"/>
      <c r="JX93" s="136"/>
      <c r="JY93" s="136"/>
      <c r="JZ93" s="136"/>
      <c r="KA93" s="136"/>
      <c r="KB93" s="136"/>
      <c r="KC93" s="136"/>
      <c r="KD93" s="136"/>
      <c r="KE93" s="136"/>
      <c r="KF93" s="136"/>
      <c r="KG93" s="136"/>
      <c r="KH93" s="136"/>
      <c r="KI93" s="136"/>
      <c r="KJ93" s="136"/>
      <c r="KK93" s="136"/>
      <c r="KL93" s="136"/>
      <c r="KM93" s="136"/>
      <c r="KN93" s="136"/>
      <c r="KO93" s="136"/>
      <c r="KP93" s="136"/>
      <c r="KQ93" s="136"/>
      <c r="KR93" s="136"/>
      <c r="KS93" s="136"/>
      <c r="KT93" s="136"/>
      <c r="KU93" s="136"/>
      <c r="KV93" s="136"/>
      <c r="KW93" s="136"/>
      <c r="KX93" s="136"/>
      <c r="KY93" s="136"/>
      <c r="KZ93" s="136"/>
      <c r="LA93" s="136"/>
      <c r="LB93" s="136"/>
      <c r="LC93" s="136"/>
      <c r="LD93" s="136"/>
      <c r="LE93" s="136"/>
      <c r="LF93" s="136"/>
      <c r="LG93" s="136"/>
      <c r="LH93" s="136"/>
      <c r="LI93" s="136"/>
      <c r="LJ93" s="136"/>
      <c r="LK93" s="136"/>
      <c r="LL93" s="136"/>
      <c r="LM93" s="136"/>
      <c r="LN93" s="136"/>
      <c r="LO93" s="136"/>
      <c r="LP93" s="136"/>
      <c r="LQ93" s="136"/>
      <c r="LR93" s="136"/>
      <c r="LS93" s="136"/>
      <c r="LT93" s="136"/>
      <c r="LU93" s="136"/>
      <c r="LV93" s="136"/>
      <c r="LW93" s="136"/>
      <c r="LX93" s="136"/>
      <c r="LY93" s="136"/>
      <c r="LZ93" s="136"/>
      <c r="MA93" s="136"/>
      <c r="MB93" s="136"/>
      <c r="MC93" s="136"/>
      <c r="MD93" s="136"/>
      <c r="ME93" s="136"/>
      <c r="MF93" s="136"/>
      <c r="MG93" s="136"/>
      <c r="MH93" s="136"/>
      <c r="MI93" s="136"/>
      <c r="MJ93" s="136"/>
      <c r="MK93" s="136"/>
      <c r="ML93" s="136"/>
      <c r="MM93" s="136"/>
      <c r="MN93" s="136"/>
      <c r="MO93" s="136"/>
      <c r="MP93" s="136"/>
      <c r="MQ93" s="136"/>
      <c r="MR93" s="136"/>
      <c r="MS93" s="136"/>
      <c r="MT93" s="136"/>
      <c r="MU93" s="136"/>
      <c r="MV93" s="136"/>
      <c r="MW93" s="136"/>
      <c r="MX93" s="136"/>
      <c r="MY93" s="136"/>
      <c r="MZ93" s="136"/>
      <c r="NA93" s="136"/>
      <c r="NB93" s="136"/>
      <c r="NC93" s="136"/>
      <c r="ND93" s="136"/>
      <c r="NE93" s="136"/>
      <c r="NF93" s="136"/>
      <c r="NG93" s="136"/>
      <c r="NH93" s="136"/>
      <c r="NI93" s="136"/>
      <c r="NJ93" s="136"/>
      <c r="NK93" s="136"/>
      <c r="NL93" s="136"/>
      <c r="NM93" s="136"/>
      <c r="NN93" s="136"/>
      <c r="NO93" s="136"/>
      <c r="NP93" s="136"/>
      <c r="NQ93" s="136"/>
      <c r="NR93" s="136"/>
      <c r="NS93" s="136"/>
      <c r="NT93" s="136"/>
      <c r="NU93" s="136"/>
      <c r="NV93" s="136"/>
      <c r="NW93" s="136"/>
      <c r="NX93" s="136"/>
      <c r="NY93" s="136"/>
      <c r="NZ93" s="136"/>
      <c r="OA93" s="136"/>
      <c r="OB93" s="136"/>
      <c r="OC93" s="136"/>
      <c r="OD93" s="136"/>
      <c r="OE93" s="136"/>
      <c r="OF93" s="136"/>
      <c r="OG93" s="136"/>
      <c r="OH93" s="136"/>
      <c r="OI93" s="136"/>
      <c r="OJ93" s="136"/>
      <c r="OK93" s="136"/>
      <c r="OL93" s="136"/>
      <c r="OM93" s="136"/>
      <c r="ON93" s="136"/>
      <c r="OO93" s="136"/>
      <c r="OP93" s="136"/>
      <c r="OQ93" s="136"/>
      <c r="OR93" s="136"/>
      <c r="OS93" s="136"/>
      <c r="OT93" s="136"/>
      <c r="OU93" s="136"/>
      <c r="OV93" s="136"/>
      <c r="OW93" s="136"/>
      <c r="OX93" s="136"/>
      <c r="OY93" s="136"/>
      <c r="OZ93" s="136"/>
      <c r="PA93" s="136"/>
      <c r="PB93" s="136"/>
      <c r="PC93" s="136"/>
      <c r="PD93" s="136"/>
      <c r="PE93" s="136"/>
      <c r="PF93" s="136"/>
      <c r="PG93" s="136"/>
      <c r="PH93" s="136"/>
      <c r="PI93" s="136"/>
      <c r="PJ93" s="136"/>
      <c r="PK93" s="136"/>
      <c r="PL93" s="136"/>
      <c r="PM93" s="136"/>
      <c r="PN93" s="136"/>
      <c r="PO93" s="136"/>
      <c r="PP93" s="136"/>
      <c r="PQ93" s="136"/>
      <c r="PR93" s="136"/>
      <c r="PS93" s="136"/>
      <c r="PT93" s="136"/>
      <c r="PU93" s="136"/>
      <c r="PV93" s="136"/>
      <c r="PW93" s="136"/>
      <c r="PX93" s="136"/>
      <c r="PY93" s="136"/>
      <c r="PZ93" s="136"/>
      <c r="QA93" s="136"/>
      <c r="QB93" s="136"/>
      <c r="QC93" s="136"/>
      <c r="QD93" s="136"/>
      <c r="QE93" s="136"/>
      <c r="QF93" s="136"/>
      <c r="QG93" s="136"/>
      <c r="QH93" s="136"/>
      <c r="QI93" s="136"/>
      <c r="QJ93" s="136"/>
      <c r="QK93" s="136"/>
      <c r="QL93" s="136"/>
      <c r="QM93" s="136"/>
      <c r="QN93" s="136"/>
      <c r="QO93" s="136"/>
      <c r="QP93" s="136"/>
      <c r="QQ93" s="136"/>
      <c r="QR93" s="136"/>
      <c r="QS93" s="136"/>
      <c r="QT93" s="136"/>
      <c r="QU93" s="136"/>
      <c r="QV93" s="136"/>
      <c r="QW93" s="136"/>
      <c r="QX93" s="136"/>
      <c r="QY93" s="136"/>
      <c r="QZ93" s="136"/>
      <c r="RA93" s="136"/>
      <c r="RB93" s="136"/>
      <c r="RC93" s="136"/>
      <c r="RD93" s="136"/>
      <c r="RE93" s="136"/>
      <c r="RF93" s="136"/>
      <c r="RG93" s="136"/>
      <c r="RH93" s="136"/>
      <c r="RI93" s="136"/>
      <c r="RJ93" s="136"/>
      <c r="RK93" s="136"/>
      <c r="RL93" s="136"/>
      <c r="RM93" s="136"/>
      <c r="RN93" s="136"/>
      <c r="RO93" s="136"/>
      <c r="RP93" s="136"/>
      <c r="RQ93" s="136"/>
      <c r="RR93" s="136"/>
      <c r="RS93" s="136"/>
      <c r="RT93" s="136"/>
      <c r="RU93" s="136"/>
      <c r="RV93" s="136"/>
      <c r="RW93" s="136"/>
      <c r="RX93" s="136"/>
      <c r="RY93" s="136"/>
      <c r="RZ93" s="136"/>
      <c r="SA93" s="136"/>
      <c r="SB93" s="136"/>
      <c r="SC93" s="136"/>
      <c r="SD93" s="136"/>
      <c r="SE93" s="136"/>
      <c r="SF93" s="136"/>
      <c r="SG93" s="136"/>
      <c r="SH93" s="136"/>
      <c r="SI93" s="136"/>
      <c r="SJ93" s="136"/>
      <c r="SK93" s="136"/>
      <c r="SL93" s="136"/>
      <c r="SM93" s="136"/>
      <c r="SN93" s="136"/>
      <c r="SO93" s="136"/>
      <c r="SP93" s="136"/>
      <c r="SQ93" s="136"/>
      <c r="SR93" s="136"/>
      <c r="SS93" s="136"/>
      <c r="ST93" s="136"/>
      <c r="SU93" s="136"/>
      <c r="SV93" s="136"/>
      <c r="SW93" s="136"/>
      <c r="SX93" s="136"/>
      <c r="SY93" s="136"/>
      <c r="SZ93" s="136"/>
      <c r="TA93" s="136"/>
      <c r="TB93" s="136"/>
      <c r="TC93" s="136"/>
      <c r="TD93" s="136"/>
      <c r="TE93" s="136"/>
      <c r="TF93" s="136"/>
      <c r="TG93" s="136"/>
      <c r="TH93" s="136"/>
      <c r="TI93" s="136"/>
      <c r="TJ93" s="136"/>
      <c r="TK93" s="136"/>
      <c r="TL93" s="136"/>
      <c r="TM93" s="136"/>
      <c r="TN93" s="136"/>
      <c r="TO93" s="136"/>
      <c r="TP93" s="136"/>
      <c r="TQ93" s="136"/>
      <c r="TR93" s="136"/>
      <c r="TS93" s="136"/>
      <c r="TT93" s="136"/>
      <c r="TU93" s="136"/>
      <c r="TV93" s="136"/>
      <c r="TW93" s="136"/>
      <c r="TX93" s="136"/>
      <c r="TY93" s="136"/>
      <c r="TZ93" s="136"/>
      <c r="UA93" s="136"/>
      <c r="UB93" s="136"/>
      <c r="UC93" s="136"/>
      <c r="UD93" s="136"/>
      <c r="UE93" s="136"/>
      <c r="UF93" s="136"/>
      <c r="UG93" s="136"/>
      <c r="UH93" s="136"/>
      <c r="UI93" s="136"/>
      <c r="UJ93" s="136"/>
      <c r="UK93" s="136"/>
      <c r="UL93" s="136"/>
      <c r="UM93" s="136"/>
      <c r="UN93" s="136"/>
      <c r="UO93" s="136"/>
      <c r="UP93" s="136"/>
      <c r="UQ93" s="136"/>
      <c r="UR93" s="136"/>
      <c r="US93" s="136"/>
      <c r="UT93" s="136"/>
      <c r="UU93" s="136"/>
      <c r="UV93" s="136"/>
      <c r="UW93" s="136"/>
      <c r="UX93" s="136"/>
      <c r="UY93" s="136"/>
      <c r="UZ93" s="136"/>
      <c r="VA93" s="136"/>
      <c r="VB93" s="136"/>
      <c r="VC93" s="136"/>
      <c r="VD93" s="136"/>
      <c r="VE93" s="136"/>
      <c r="VF93" s="136"/>
      <c r="VG93" s="136"/>
      <c r="VH93" s="136"/>
      <c r="VI93" s="136"/>
      <c r="VJ93" s="136"/>
      <c r="VK93" s="136"/>
      <c r="VL93" s="136"/>
      <c r="VM93" s="136"/>
      <c r="VN93" s="136"/>
      <c r="VO93" s="136"/>
      <c r="VP93" s="136"/>
      <c r="VQ93" s="136"/>
      <c r="VR93" s="136"/>
      <c r="VS93" s="136"/>
      <c r="VT93" s="136"/>
      <c r="VU93" s="136"/>
      <c r="VV93" s="136"/>
      <c r="VW93" s="136"/>
      <c r="VX93" s="136"/>
      <c r="VY93" s="136"/>
      <c r="VZ93" s="136"/>
      <c r="WA93" s="136"/>
      <c r="WB93" s="136"/>
      <c r="WC93" s="136"/>
      <c r="WD93" s="136"/>
      <c r="WE93" s="136"/>
      <c r="WF93" s="136"/>
      <c r="WG93" s="136"/>
      <c r="WH93" s="136"/>
      <c r="WI93" s="136"/>
      <c r="WJ93" s="136"/>
      <c r="WK93" s="136"/>
      <c r="WL93" s="136"/>
      <c r="WM93" s="136"/>
      <c r="WN93" s="136"/>
      <c r="WO93" s="136"/>
      <c r="WP93" s="136"/>
      <c r="WQ93" s="136"/>
      <c r="WR93" s="136"/>
      <c r="WS93" s="136"/>
      <c r="WT93" s="136"/>
      <c r="WU93" s="136"/>
      <c r="WV93" s="136"/>
      <c r="WW93" s="136"/>
      <c r="WX93" s="136"/>
      <c r="WY93" s="136"/>
      <c r="WZ93" s="136"/>
      <c r="XA93" s="136"/>
      <c r="XB93" s="136"/>
      <c r="XC93" s="136"/>
      <c r="XD93" s="136"/>
      <c r="XE93" s="136"/>
      <c r="XF93" s="136"/>
      <c r="XG93" s="136"/>
      <c r="XH93" s="136"/>
      <c r="XI93" s="136"/>
      <c r="XJ93" s="136"/>
      <c r="XK93" s="136"/>
      <c r="XL93" s="136"/>
      <c r="XM93" s="136"/>
      <c r="XN93" s="136"/>
      <c r="XO93" s="136"/>
      <c r="XP93" s="136"/>
      <c r="XQ93" s="136"/>
      <c r="XR93" s="136"/>
      <c r="XS93" s="136"/>
      <c r="XT93" s="136"/>
      <c r="XU93" s="136"/>
      <c r="XV93" s="136"/>
      <c r="XW93" s="136"/>
      <c r="XX93" s="136"/>
      <c r="XY93" s="136"/>
      <c r="XZ93" s="136"/>
      <c r="YA93" s="136"/>
      <c r="YB93" s="136"/>
      <c r="YC93" s="136"/>
      <c r="YD93" s="136"/>
      <c r="YE93" s="136"/>
      <c r="YF93" s="136"/>
      <c r="YG93" s="136"/>
      <c r="YH93" s="136"/>
      <c r="YI93" s="136"/>
      <c r="YJ93" s="136"/>
      <c r="YK93" s="136"/>
      <c r="YL93" s="136"/>
      <c r="YM93" s="136"/>
      <c r="YN93" s="136"/>
      <c r="YO93" s="136"/>
      <c r="YP93" s="136"/>
      <c r="YQ93" s="136"/>
      <c r="YR93" s="136"/>
      <c r="YS93" s="136"/>
      <c r="YT93" s="136"/>
      <c r="YU93" s="136"/>
      <c r="YV93" s="136"/>
      <c r="YW93" s="136"/>
      <c r="YX93" s="136"/>
      <c r="YY93" s="136"/>
      <c r="YZ93" s="136"/>
      <c r="ZA93" s="136"/>
      <c r="ZB93" s="136"/>
      <c r="ZC93" s="136"/>
      <c r="ZD93" s="136"/>
      <c r="ZE93" s="136"/>
      <c r="ZF93" s="136"/>
      <c r="ZG93" s="136"/>
      <c r="ZH93" s="136"/>
      <c r="ZI93" s="136"/>
      <c r="ZJ93" s="136"/>
      <c r="ZK93" s="136"/>
      <c r="ZL93" s="136"/>
      <c r="ZM93" s="136"/>
      <c r="ZN93" s="136"/>
      <c r="ZO93" s="136"/>
      <c r="ZP93" s="136"/>
      <c r="ZQ93" s="136"/>
      <c r="ZR93" s="136"/>
      <c r="ZS93" s="136"/>
      <c r="ZT93" s="136"/>
      <c r="ZU93" s="136"/>
      <c r="ZV93" s="136"/>
      <c r="ZW93" s="136"/>
      <c r="ZX93" s="136"/>
      <c r="ZY93" s="136"/>
      <c r="ZZ93" s="136"/>
      <c r="AAA93" s="136"/>
      <c r="AAB93" s="136"/>
      <c r="AAC93" s="136"/>
      <c r="AAD93" s="136"/>
      <c r="AAE93" s="136"/>
      <c r="AAF93" s="136"/>
      <c r="AAG93" s="136"/>
      <c r="AAH93" s="136"/>
      <c r="AAI93" s="136"/>
      <c r="AAJ93" s="136"/>
      <c r="AAK93" s="136"/>
      <c r="AAL93" s="136"/>
      <c r="AAM93" s="136"/>
      <c r="AAN93" s="136"/>
      <c r="AAO93" s="136"/>
      <c r="AAP93" s="136"/>
      <c r="AAQ93" s="136"/>
      <c r="AAR93" s="136"/>
      <c r="AAS93" s="136"/>
      <c r="AAT93" s="136"/>
      <c r="AAU93" s="136"/>
      <c r="AAV93" s="136"/>
      <c r="AAW93" s="136"/>
      <c r="AAX93" s="136"/>
      <c r="AAY93" s="136"/>
      <c r="AAZ93" s="136"/>
      <c r="ABA93" s="136"/>
      <c r="ABB93" s="136"/>
      <c r="ABC93" s="136"/>
      <c r="ABD93" s="136"/>
      <c r="ABE93" s="136"/>
      <c r="ABF93" s="136"/>
      <c r="ABG93" s="136"/>
      <c r="ABH93" s="136"/>
      <c r="ABI93" s="136"/>
      <c r="ABJ93" s="136"/>
      <c r="ABK93" s="136"/>
      <c r="ABL93" s="136"/>
      <c r="ABM93" s="136"/>
      <c r="ABN93" s="136"/>
      <c r="ABO93" s="136"/>
      <c r="ABP93" s="136"/>
      <c r="ABQ93" s="136"/>
      <c r="ABR93" s="136"/>
      <c r="ABS93" s="136"/>
      <c r="ABT93" s="136"/>
      <c r="ABU93" s="136"/>
      <c r="ABV93" s="136"/>
      <c r="ABW93" s="136"/>
      <c r="ABX93" s="136"/>
      <c r="ABY93" s="136"/>
      <c r="ABZ93" s="136"/>
      <c r="ACA93" s="136"/>
      <c r="ACB93" s="136"/>
      <c r="ACC93" s="136"/>
      <c r="ACD93" s="136"/>
      <c r="ACE93" s="136"/>
      <c r="ACF93" s="136"/>
      <c r="ACG93" s="136"/>
      <c r="ACH93" s="136"/>
      <c r="ACI93" s="136"/>
      <c r="ACJ93" s="136"/>
      <c r="ACK93" s="136"/>
      <c r="ACL93" s="136"/>
      <c r="ACM93" s="136"/>
      <c r="ACN93" s="136"/>
      <c r="ACO93" s="136"/>
      <c r="ACP93" s="136"/>
      <c r="ACQ93" s="136"/>
      <c r="ACR93" s="136"/>
      <c r="ACS93" s="136"/>
      <c r="ACT93" s="136"/>
      <c r="ACU93" s="136"/>
      <c r="ACV93" s="136"/>
      <c r="ACW93" s="136"/>
      <c r="ACX93" s="136"/>
      <c r="ACY93" s="136"/>
      <c r="ACZ93" s="136"/>
      <c r="ADA93" s="136"/>
      <c r="ADB93" s="136"/>
      <c r="ADC93" s="136"/>
      <c r="ADD93" s="136"/>
      <c r="ADE93" s="136"/>
      <c r="ADF93" s="136"/>
      <c r="ADG93" s="136"/>
      <c r="ADH93" s="136"/>
      <c r="ADI93" s="136"/>
      <c r="ADJ93" s="136"/>
      <c r="ADK93" s="136"/>
      <c r="ADL93" s="136"/>
      <c r="ADM93" s="136"/>
      <c r="ADN93" s="136"/>
      <c r="ADO93" s="136"/>
      <c r="ADP93" s="136"/>
      <c r="ADQ93" s="136"/>
      <c r="ADR93" s="136"/>
      <c r="ADS93" s="136"/>
      <c r="ADT93" s="136"/>
      <c r="ADU93" s="136"/>
      <c r="ADV93" s="136"/>
      <c r="ADW93" s="136"/>
      <c r="ADX93" s="136"/>
      <c r="ADY93" s="136"/>
      <c r="ADZ93" s="136"/>
      <c r="AEA93" s="136"/>
      <c r="AEB93" s="136"/>
      <c r="AEC93" s="136"/>
      <c r="AED93" s="136"/>
      <c r="AEE93" s="136"/>
      <c r="AEF93" s="136"/>
      <c r="AEG93" s="136"/>
      <c r="AEH93" s="136"/>
      <c r="AEI93" s="136"/>
      <c r="AEJ93" s="136"/>
      <c r="AEK93" s="136"/>
      <c r="AEL93" s="136"/>
      <c r="AEM93" s="136"/>
      <c r="AEN93" s="136"/>
      <c r="AEO93" s="136"/>
      <c r="AEP93" s="136"/>
      <c r="AEQ93" s="136"/>
      <c r="AER93" s="136"/>
      <c r="AES93" s="136"/>
      <c r="AET93" s="136"/>
      <c r="AEU93" s="136"/>
      <c r="AEV93" s="136"/>
      <c r="AEW93" s="136"/>
      <c r="AEX93" s="136"/>
      <c r="AEY93" s="136"/>
      <c r="AEZ93" s="136"/>
      <c r="AFA93" s="136"/>
      <c r="AFB93" s="136"/>
      <c r="AFC93" s="136"/>
      <c r="AFD93" s="136"/>
      <c r="AFE93" s="136"/>
      <c r="AFF93" s="136"/>
      <c r="AFG93" s="136"/>
      <c r="AFH93" s="136"/>
      <c r="AFI93" s="136"/>
      <c r="AFJ93" s="136"/>
      <c r="AFK93" s="136"/>
      <c r="AFL93" s="136"/>
      <c r="AFM93" s="136"/>
      <c r="AFN93" s="136"/>
      <c r="AFO93" s="136"/>
      <c r="AFP93" s="136"/>
      <c r="AFQ93" s="136"/>
      <c r="AFR93" s="136"/>
      <c r="AFS93" s="136"/>
      <c r="AFT93" s="136"/>
      <c r="AFU93" s="136"/>
      <c r="AFV93" s="136"/>
      <c r="AFW93" s="136"/>
      <c r="AFX93" s="136"/>
      <c r="AFY93" s="136"/>
      <c r="AFZ93" s="136"/>
      <c r="AGA93" s="136"/>
      <c r="AGB93" s="136"/>
      <c r="AGC93" s="136"/>
      <c r="AGD93" s="136"/>
      <c r="AGE93" s="136"/>
      <c r="AGF93" s="136"/>
      <c r="AGG93" s="136"/>
      <c r="AGH93" s="136"/>
      <c r="AGI93" s="136"/>
      <c r="AGJ93" s="136"/>
      <c r="AGK93" s="136"/>
      <c r="AGL93" s="136"/>
      <c r="AGM93" s="136"/>
      <c r="AGN93" s="136"/>
      <c r="AGO93" s="136"/>
      <c r="AGP93" s="136"/>
      <c r="AGQ93" s="136"/>
      <c r="AGR93" s="136"/>
      <c r="AGS93" s="136"/>
      <c r="AGT93" s="136"/>
      <c r="AGU93" s="136"/>
      <c r="AGV93" s="136"/>
      <c r="AGW93" s="136"/>
      <c r="AGX93" s="136"/>
      <c r="AGY93" s="136"/>
      <c r="AGZ93" s="136"/>
      <c r="AHA93" s="136"/>
      <c r="AHB93" s="136"/>
      <c r="AHC93" s="136"/>
      <c r="AHD93" s="136"/>
      <c r="AHE93" s="136"/>
      <c r="AHF93" s="136"/>
      <c r="AHG93" s="136"/>
      <c r="AHH93" s="136"/>
      <c r="AHI93" s="136"/>
      <c r="AHJ93" s="136"/>
      <c r="AHK93" s="136"/>
      <c r="AHL93" s="136"/>
      <c r="AHM93" s="136"/>
      <c r="AHN93" s="136"/>
      <c r="AHO93" s="136"/>
      <c r="AHP93" s="136"/>
      <c r="AHQ93" s="136"/>
      <c r="AHR93" s="136"/>
      <c r="AHS93" s="136"/>
      <c r="AHT93" s="136"/>
      <c r="AHU93" s="136"/>
      <c r="AHV93" s="136"/>
      <c r="AHW93" s="136"/>
      <c r="AHX93" s="136"/>
      <c r="AHY93" s="136"/>
      <c r="AHZ93" s="136"/>
      <c r="AIA93" s="136"/>
      <c r="AIB93" s="136"/>
      <c r="AIC93" s="136"/>
      <c r="AID93" s="136"/>
      <c r="AIE93" s="136"/>
      <c r="AIF93" s="136"/>
      <c r="AIG93" s="136"/>
      <c r="AIH93" s="136"/>
      <c r="AII93" s="136"/>
      <c r="AIJ93" s="136"/>
      <c r="AIK93" s="136"/>
      <c r="AIL93" s="136"/>
      <c r="AIM93" s="136"/>
      <c r="AIN93" s="136"/>
      <c r="AIO93" s="136"/>
      <c r="AIP93" s="136"/>
      <c r="AIQ93" s="136"/>
      <c r="AIR93" s="136"/>
      <c r="AIS93" s="136"/>
      <c r="AIT93" s="136"/>
      <c r="AIU93" s="136"/>
      <c r="AIV93" s="136"/>
      <c r="AIW93" s="136"/>
      <c r="AIX93" s="136"/>
      <c r="AIY93" s="136"/>
      <c r="AIZ93" s="136"/>
      <c r="AJA93" s="136"/>
      <c r="AJB93" s="136"/>
      <c r="AJC93" s="136"/>
      <c r="AJD93" s="136"/>
      <c r="AJE93" s="136"/>
      <c r="AJF93" s="136"/>
      <c r="AJG93" s="136"/>
      <c r="AJH93" s="136"/>
      <c r="AJI93" s="136"/>
      <c r="AJJ93" s="136"/>
      <c r="AJK93" s="136"/>
      <c r="AJL93" s="136"/>
      <c r="AJM93" s="136"/>
      <c r="AJN93" s="136"/>
      <c r="AJO93" s="136"/>
      <c r="AJP93" s="136"/>
      <c r="AJQ93" s="136"/>
      <c r="AJR93" s="136"/>
      <c r="AJS93" s="136"/>
      <c r="AJT93" s="136"/>
      <c r="AJU93" s="136"/>
      <c r="AJV93" s="136"/>
      <c r="AJW93" s="136"/>
      <c r="AJX93" s="136"/>
      <c r="AJY93" s="136"/>
      <c r="AJZ93" s="136"/>
      <c r="AKA93" s="136"/>
      <c r="AKB93" s="136"/>
      <c r="AKC93" s="136"/>
      <c r="AKD93" s="136"/>
      <c r="AKE93" s="136"/>
      <c r="AKF93" s="136"/>
      <c r="AKG93" s="136"/>
      <c r="AKH93" s="136"/>
      <c r="AKI93" s="136"/>
      <c r="AKJ93" s="136"/>
      <c r="AKK93" s="136"/>
      <c r="AKL93" s="136"/>
      <c r="AKM93" s="136"/>
      <c r="AKN93" s="136"/>
      <c r="AKO93" s="136"/>
      <c r="AKP93" s="136"/>
      <c r="AKQ93" s="136"/>
      <c r="AKR93" s="136"/>
      <c r="AKS93" s="136"/>
      <c r="AKT93" s="136"/>
      <c r="AKU93" s="136"/>
      <c r="AKV93" s="136"/>
      <c r="AKW93" s="136"/>
      <c r="AKX93" s="136"/>
      <c r="AKY93" s="136"/>
    </row>
    <row r="94" hidden="1" spans="1:987">
      <c r="A94" s="56"/>
      <c r="B94" s="50" t="s">
        <v>5</v>
      </c>
      <c r="C94" s="166">
        <f>10/89</f>
        <v>0.112359550561798</v>
      </c>
      <c r="D94" s="158">
        <f>1/123</f>
        <v>0.00813008130081301</v>
      </c>
      <c r="E94" s="200"/>
      <c r="F94" s="201"/>
      <c r="G94" s="51"/>
      <c r="H94" s="53"/>
      <c r="I94" s="53"/>
      <c r="J94" s="221">
        <f>8/102</f>
        <v>0.0784313725490196</v>
      </c>
      <c r="K94" s="222">
        <f>12/76</f>
        <v>0.157894736842105</v>
      </c>
      <c r="L94" s="90">
        <f>14/281</f>
        <v>0.0498220640569395</v>
      </c>
      <c r="M94" s="51"/>
      <c r="N94" s="53"/>
      <c r="O94" s="239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  <c r="HR94" s="136"/>
      <c r="HS94" s="136"/>
      <c r="HT94" s="136"/>
      <c r="HU94" s="136"/>
      <c r="HV94" s="136"/>
      <c r="HW94" s="136"/>
      <c r="HX94" s="136"/>
      <c r="HY94" s="136"/>
      <c r="HZ94" s="136"/>
      <c r="IA94" s="136"/>
      <c r="IB94" s="136"/>
      <c r="IC94" s="136"/>
      <c r="ID94" s="136"/>
      <c r="IE94" s="136"/>
      <c r="IF94" s="136"/>
      <c r="IG94" s="136"/>
      <c r="IH94" s="136"/>
      <c r="II94" s="136"/>
      <c r="IJ94" s="136"/>
      <c r="IK94" s="136"/>
      <c r="IL94" s="136"/>
      <c r="IM94" s="136"/>
      <c r="IN94" s="136"/>
      <c r="IO94" s="136"/>
      <c r="IP94" s="136"/>
      <c r="IQ94" s="136"/>
      <c r="IR94" s="136"/>
      <c r="IS94" s="136"/>
      <c r="IT94" s="136"/>
      <c r="IU94" s="136"/>
      <c r="IV94" s="136"/>
      <c r="IW94" s="136"/>
      <c r="IX94" s="136"/>
      <c r="IY94" s="136"/>
      <c r="IZ94" s="136"/>
      <c r="JA94" s="136"/>
      <c r="JB94" s="136"/>
      <c r="JC94" s="136"/>
      <c r="JD94" s="136"/>
      <c r="JE94" s="136"/>
      <c r="JF94" s="136"/>
      <c r="JG94" s="136"/>
      <c r="JH94" s="136"/>
      <c r="JI94" s="136"/>
      <c r="JJ94" s="136"/>
      <c r="JK94" s="136"/>
      <c r="JL94" s="136"/>
      <c r="JM94" s="136"/>
      <c r="JN94" s="136"/>
      <c r="JO94" s="136"/>
      <c r="JP94" s="136"/>
      <c r="JQ94" s="136"/>
      <c r="JR94" s="136"/>
      <c r="JS94" s="136"/>
      <c r="JT94" s="136"/>
      <c r="JU94" s="136"/>
      <c r="JV94" s="136"/>
      <c r="JW94" s="136"/>
      <c r="JX94" s="136"/>
      <c r="JY94" s="136"/>
      <c r="JZ94" s="136"/>
      <c r="KA94" s="136"/>
      <c r="KB94" s="136"/>
      <c r="KC94" s="136"/>
      <c r="KD94" s="136"/>
      <c r="KE94" s="136"/>
      <c r="KF94" s="136"/>
      <c r="KG94" s="136"/>
      <c r="KH94" s="136"/>
      <c r="KI94" s="136"/>
      <c r="KJ94" s="136"/>
      <c r="KK94" s="136"/>
      <c r="KL94" s="136"/>
      <c r="KM94" s="136"/>
      <c r="KN94" s="136"/>
      <c r="KO94" s="136"/>
      <c r="KP94" s="136"/>
      <c r="KQ94" s="136"/>
      <c r="KR94" s="136"/>
      <c r="KS94" s="136"/>
      <c r="KT94" s="136"/>
      <c r="KU94" s="136"/>
      <c r="KV94" s="136"/>
      <c r="KW94" s="136"/>
      <c r="KX94" s="136"/>
      <c r="KY94" s="136"/>
      <c r="KZ94" s="136"/>
      <c r="LA94" s="136"/>
      <c r="LB94" s="136"/>
      <c r="LC94" s="136"/>
      <c r="LD94" s="136"/>
      <c r="LE94" s="136"/>
      <c r="LF94" s="136"/>
      <c r="LG94" s="136"/>
      <c r="LH94" s="136"/>
      <c r="LI94" s="136"/>
      <c r="LJ94" s="136"/>
      <c r="LK94" s="136"/>
      <c r="LL94" s="136"/>
      <c r="LM94" s="136"/>
      <c r="LN94" s="136"/>
      <c r="LO94" s="136"/>
      <c r="LP94" s="136"/>
      <c r="LQ94" s="136"/>
      <c r="LR94" s="136"/>
      <c r="LS94" s="136"/>
      <c r="LT94" s="136"/>
      <c r="LU94" s="136"/>
      <c r="LV94" s="136"/>
      <c r="LW94" s="136"/>
      <c r="LX94" s="136"/>
      <c r="LY94" s="136"/>
      <c r="LZ94" s="136"/>
      <c r="MA94" s="136"/>
      <c r="MB94" s="136"/>
      <c r="MC94" s="136"/>
      <c r="MD94" s="136"/>
      <c r="ME94" s="136"/>
      <c r="MF94" s="136"/>
      <c r="MG94" s="136"/>
      <c r="MH94" s="136"/>
      <c r="MI94" s="136"/>
      <c r="MJ94" s="136"/>
      <c r="MK94" s="136"/>
      <c r="ML94" s="136"/>
      <c r="MM94" s="136"/>
      <c r="MN94" s="136"/>
      <c r="MO94" s="136"/>
      <c r="MP94" s="136"/>
      <c r="MQ94" s="136"/>
      <c r="MR94" s="136"/>
      <c r="MS94" s="136"/>
      <c r="MT94" s="136"/>
      <c r="MU94" s="136"/>
      <c r="MV94" s="136"/>
      <c r="MW94" s="136"/>
      <c r="MX94" s="136"/>
      <c r="MY94" s="136"/>
      <c r="MZ94" s="136"/>
      <c r="NA94" s="136"/>
      <c r="NB94" s="136"/>
      <c r="NC94" s="136"/>
      <c r="ND94" s="136"/>
      <c r="NE94" s="136"/>
      <c r="NF94" s="136"/>
      <c r="NG94" s="136"/>
      <c r="NH94" s="136"/>
      <c r="NI94" s="136"/>
      <c r="NJ94" s="136"/>
      <c r="NK94" s="136"/>
      <c r="NL94" s="136"/>
      <c r="NM94" s="136"/>
      <c r="NN94" s="136"/>
      <c r="NO94" s="136"/>
      <c r="NP94" s="136"/>
      <c r="NQ94" s="136"/>
      <c r="NR94" s="136"/>
      <c r="NS94" s="136"/>
      <c r="NT94" s="136"/>
      <c r="NU94" s="136"/>
      <c r="NV94" s="136"/>
      <c r="NW94" s="136"/>
      <c r="NX94" s="136"/>
      <c r="NY94" s="136"/>
      <c r="NZ94" s="136"/>
      <c r="OA94" s="136"/>
      <c r="OB94" s="136"/>
      <c r="OC94" s="136"/>
      <c r="OD94" s="136"/>
      <c r="OE94" s="136"/>
      <c r="OF94" s="136"/>
      <c r="OG94" s="136"/>
      <c r="OH94" s="136"/>
      <c r="OI94" s="136"/>
      <c r="OJ94" s="136"/>
      <c r="OK94" s="136"/>
      <c r="OL94" s="136"/>
      <c r="OM94" s="136"/>
      <c r="ON94" s="136"/>
      <c r="OO94" s="136"/>
      <c r="OP94" s="136"/>
      <c r="OQ94" s="136"/>
      <c r="OR94" s="136"/>
      <c r="OS94" s="136"/>
      <c r="OT94" s="136"/>
      <c r="OU94" s="136"/>
      <c r="OV94" s="136"/>
      <c r="OW94" s="136"/>
      <c r="OX94" s="136"/>
      <c r="OY94" s="136"/>
      <c r="OZ94" s="136"/>
      <c r="PA94" s="136"/>
      <c r="PB94" s="136"/>
      <c r="PC94" s="136"/>
      <c r="PD94" s="136"/>
      <c r="PE94" s="136"/>
      <c r="PF94" s="136"/>
      <c r="PG94" s="136"/>
      <c r="PH94" s="136"/>
      <c r="PI94" s="136"/>
      <c r="PJ94" s="136"/>
      <c r="PK94" s="136"/>
      <c r="PL94" s="136"/>
      <c r="PM94" s="136"/>
      <c r="PN94" s="136"/>
      <c r="PO94" s="136"/>
      <c r="PP94" s="136"/>
      <c r="PQ94" s="136"/>
      <c r="PR94" s="136"/>
      <c r="PS94" s="136"/>
      <c r="PT94" s="136"/>
      <c r="PU94" s="136"/>
      <c r="PV94" s="136"/>
      <c r="PW94" s="136"/>
      <c r="PX94" s="136"/>
      <c r="PY94" s="136"/>
      <c r="PZ94" s="136"/>
      <c r="QA94" s="136"/>
      <c r="QB94" s="136"/>
      <c r="QC94" s="136"/>
      <c r="QD94" s="136"/>
      <c r="QE94" s="136"/>
      <c r="QF94" s="136"/>
      <c r="QG94" s="136"/>
      <c r="QH94" s="136"/>
      <c r="QI94" s="136"/>
      <c r="QJ94" s="136"/>
      <c r="QK94" s="136"/>
      <c r="QL94" s="136"/>
      <c r="QM94" s="136"/>
      <c r="QN94" s="136"/>
      <c r="QO94" s="136"/>
      <c r="QP94" s="136"/>
      <c r="QQ94" s="136"/>
      <c r="QR94" s="136"/>
      <c r="QS94" s="136"/>
      <c r="QT94" s="136"/>
      <c r="QU94" s="136"/>
      <c r="QV94" s="136"/>
      <c r="QW94" s="136"/>
      <c r="QX94" s="136"/>
      <c r="QY94" s="136"/>
      <c r="QZ94" s="136"/>
      <c r="RA94" s="136"/>
      <c r="RB94" s="136"/>
      <c r="RC94" s="136"/>
      <c r="RD94" s="136"/>
      <c r="RE94" s="136"/>
      <c r="RF94" s="136"/>
      <c r="RG94" s="136"/>
      <c r="RH94" s="136"/>
      <c r="RI94" s="136"/>
      <c r="RJ94" s="136"/>
      <c r="RK94" s="136"/>
      <c r="RL94" s="136"/>
      <c r="RM94" s="136"/>
      <c r="RN94" s="136"/>
      <c r="RO94" s="136"/>
      <c r="RP94" s="136"/>
      <c r="RQ94" s="136"/>
      <c r="RR94" s="136"/>
      <c r="RS94" s="136"/>
      <c r="RT94" s="136"/>
      <c r="RU94" s="136"/>
      <c r="RV94" s="136"/>
      <c r="RW94" s="136"/>
      <c r="RX94" s="136"/>
      <c r="RY94" s="136"/>
      <c r="RZ94" s="136"/>
      <c r="SA94" s="136"/>
      <c r="SB94" s="136"/>
      <c r="SC94" s="136"/>
      <c r="SD94" s="136"/>
      <c r="SE94" s="136"/>
      <c r="SF94" s="136"/>
      <c r="SG94" s="136"/>
      <c r="SH94" s="136"/>
      <c r="SI94" s="136"/>
      <c r="SJ94" s="136"/>
      <c r="SK94" s="136"/>
      <c r="SL94" s="136"/>
      <c r="SM94" s="136"/>
      <c r="SN94" s="136"/>
      <c r="SO94" s="136"/>
      <c r="SP94" s="136"/>
      <c r="SQ94" s="136"/>
      <c r="SR94" s="136"/>
      <c r="SS94" s="136"/>
      <c r="ST94" s="136"/>
      <c r="SU94" s="136"/>
      <c r="SV94" s="136"/>
      <c r="SW94" s="136"/>
      <c r="SX94" s="136"/>
      <c r="SY94" s="136"/>
      <c r="SZ94" s="136"/>
      <c r="TA94" s="136"/>
      <c r="TB94" s="136"/>
      <c r="TC94" s="136"/>
      <c r="TD94" s="136"/>
      <c r="TE94" s="136"/>
      <c r="TF94" s="136"/>
      <c r="TG94" s="136"/>
      <c r="TH94" s="136"/>
      <c r="TI94" s="136"/>
      <c r="TJ94" s="136"/>
      <c r="TK94" s="136"/>
      <c r="TL94" s="136"/>
      <c r="TM94" s="136"/>
      <c r="TN94" s="136"/>
      <c r="TO94" s="136"/>
      <c r="TP94" s="136"/>
      <c r="TQ94" s="136"/>
      <c r="TR94" s="136"/>
      <c r="TS94" s="136"/>
      <c r="TT94" s="136"/>
      <c r="TU94" s="136"/>
      <c r="TV94" s="136"/>
      <c r="TW94" s="136"/>
      <c r="TX94" s="136"/>
      <c r="TY94" s="136"/>
      <c r="TZ94" s="136"/>
      <c r="UA94" s="136"/>
      <c r="UB94" s="136"/>
      <c r="UC94" s="136"/>
      <c r="UD94" s="136"/>
      <c r="UE94" s="136"/>
      <c r="UF94" s="136"/>
      <c r="UG94" s="136"/>
      <c r="UH94" s="136"/>
      <c r="UI94" s="136"/>
      <c r="UJ94" s="136"/>
      <c r="UK94" s="136"/>
      <c r="UL94" s="136"/>
      <c r="UM94" s="136"/>
      <c r="UN94" s="136"/>
      <c r="UO94" s="136"/>
      <c r="UP94" s="136"/>
      <c r="UQ94" s="136"/>
      <c r="UR94" s="136"/>
      <c r="US94" s="136"/>
      <c r="UT94" s="136"/>
      <c r="UU94" s="136"/>
      <c r="UV94" s="136"/>
      <c r="UW94" s="136"/>
      <c r="UX94" s="136"/>
      <c r="UY94" s="136"/>
      <c r="UZ94" s="136"/>
      <c r="VA94" s="136"/>
      <c r="VB94" s="136"/>
      <c r="VC94" s="136"/>
      <c r="VD94" s="136"/>
      <c r="VE94" s="136"/>
      <c r="VF94" s="136"/>
      <c r="VG94" s="136"/>
      <c r="VH94" s="136"/>
      <c r="VI94" s="136"/>
      <c r="VJ94" s="136"/>
      <c r="VK94" s="136"/>
      <c r="VL94" s="136"/>
      <c r="VM94" s="136"/>
      <c r="VN94" s="136"/>
      <c r="VO94" s="136"/>
      <c r="VP94" s="136"/>
      <c r="VQ94" s="136"/>
      <c r="VR94" s="136"/>
      <c r="VS94" s="136"/>
      <c r="VT94" s="136"/>
      <c r="VU94" s="136"/>
      <c r="VV94" s="136"/>
      <c r="VW94" s="136"/>
      <c r="VX94" s="136"/>
      <c r="VY94" s="136"/>
      <c r="VZ94" s="136"/>
      <c r="WA94" s="136"/>
      <c r="WB94" s="136"/>
      <c r="WC94" s="136"/>
      <c r="WD94" s="136"/>
      <c r="WE94" s="136"/>
      <c r="WF94" s="136"/>
      <c r="WG94" s="136"/>
      <c r="WH94" s="136"/>
      <c r="WI94" s="136"/>
      <c r="WJ94" s="136"/>
      <c r="WK94" s="136"/>
      <c r="WL94" s="136"/>
      <c r="WM94" s="136"/>
      <c r="WN94" s="136"/>
      <c r="WO94" s="136"/>
      <c r="WP94" s="136"/>
      <c r="WQ94" s="136"/>
      <c r="WR94" s="136"/>
      <c r="WS94" s="136"/>
      <c r="WT94" s="136"/>
      <c r="WU94" s="136"/>
      <c r="WV94" s="136"/>
      <c r="WW94" s="136"/>
      <c r="WX94" s="136"/>
      <c r="WY94" s="136"/>
      <c r="WZ94" s="136"/>
      <c r="XA94" s="136"/>
      <c r="XB94" s="136"/>
      <c r="XC94" s="136"/>
      <c r="XD94" s="136"/>
      <c r="XE94" s="136"/>
      <c r="XF94" s="136"/>
      <c r="XG94" s="136"/>
      <c r="XH94" s="136"/>
      <c r="XI94" s="136"/>
      <c r="XJ94" s="136"/>
      <c r="XK94" s="136"/>
      <c r="XL94" s="136"/>
      <c r="XM94" s="136"/>
      <c r="XN94" s="136"/>
      <c r="XO94" s="136"/>
      <c r="XP94" s="136"/>
      <c r="XQ94" s="136"/>
      <c r="XR94" s="136"/>
      <c r="XS94" s="136"/>
      <c r="XT94" s="136"/>
      <c r="XU94" s="136"/>
      <c r="XV94" s="136"/>
      <c r="XW94" s="136"/>
      <c r="XX94" s="136"/>
      <c r="XY94" s="136"/>
      <c r="XZ94" s="136"/>
      <c r="YA94" s="136"/>
      <c r="YB94" s="136"/>
      <c r="YC94" s="136"/>
      <c r="YD94" s="136"/>
      <c r="YE94" s="136"/>
      <c r="YF94" s="136"/>
      <c r="YG94" s="136"/>
      <c r="YH94" s="136"/>
      <c r="YI94" s="136"/>
      <c r="YJ94" s="136"/>
      <c r="YK94" s="136"/>
      <c r="YL94" s="136"/>
      <c r="YM94" s="136"/>
      <c r="YN94" s="136"/>
      <c r="YO94" s="136"/>
      <c r="YP94" s="136"/>
      <c r="YQ94" s="136"/>
      <c r="YR94" s="136"/>
      <c r="YS94" s="136"/>
      <c r="YT94" s="136"/>
      <c r="YU94" s="136"/>
      <c r="YV94" s="136"/>
      <c r="YW94" s="136"/>
      <c r="YX94" s="136"/>
      <c r="YY94" s="136"/>
      <c r="YZ94" s="136"/>
      <c r="ZA94" s="136"/>
      <c r="ZB94" s="136"/>
      <c r="ZC94" s="136"/>
      <c r="ZD94" s="136"/>
      <c r="ZE94" s="136"/>
      <c r="ZF94" s="136"/>
      <c r="ZG94" s="136"/>
      <c r="ZH94" s="136"/>
      <c r="ZI94" s="136"/>
      <c r="ZJ94" s="136"/>
      <c r="ZK94" s="136"/>
      <c r="ZL94" s="136"/>
      <c r="ZM94" s="136"/>
      <c r="ZN94" s="136"/>
      <c r="ZO94" s="136"/>
      <c r="ZP94" s="136"/>
      <c r="ZQ94" s="136"/>
      <c r="ZR94" s="136"/>
      <c r="ZS94" s="136"/>
      <c r="ZT94" s="136"/>
      <c r="ZU94" s="136"/>
      <c r="ZV94" s="136"/>
      <c r="ZW94" s="136"/>
      <c r="ZX94" s="136"/>
      <c r="ZY94" s="136"/>
      <c r="ZZ94" s="136"/>
      <c r="AAA94" s="136"/>
      <c r="AAB94" s="136"/>
      <c r="AAC94" s="136"/>
      <c r="AAD94" s="136"/>
      <c r="AAE94" s="136"/>
      <c r="AAF94" s="136"/>
      <c r="AAG94" s="136"/>
      <c r="AAH94" s="136"/>
      <c r="AAI94" s="136"/>
      <c r="AAJ94" s="136"/>
      <c r="AAK94" s="136"/>
      <c r="AAL94" s="136"/>
      <c r="AAM94" s="136"/>
      <c r="AAN94" s="136"/>
      <c r="AAO94" s="136"/>
      <c r="AAP94" s="136"/>
      <c r="AAQ94" s="136"/>
      <c r="AAR94" s="136"/>
      <c r="AAS94" s="136"/>
      <c r="AAT94" s="136"/>
      <c r="AAU94" s="136"/>
      <c r="AAV94" s="136"/>
      <c r="AAW94" s="136"/>
      <c r="AAX94" s="136"/>
      <c r="AAY94" s="136"/>
      <c r="AAZ94" s="136"/>
      <c r="ABA94" s="136"/>
      <c r="ABB94" s="136"/>
      <c r="ABC94" s="136"/>
      <c r="ABD94" s="136"/>
      <c r="ABE94" s="136"/>
      <c r="ABF94" s="136"/>
      <c r="ABG94" s="136"/>
      <c r="ABH94" s="136"/>
      <c r="ABI94" s="136"/>
      <c r="ABJ94" s="136"/>
      <c r="ABK94" s="136"/>
      <c r="ABL94" s="136"/>
      <c r="ABM94" s="136"/>
      <c r="ABN94" s="136"/>
      <c r="ABO94" s="136"/>
      <c r="ABP94" s="136"/>
      <c r="ABQ94" s="136"/>
      <c r="ABR94" s="136"/>
      <c r="ABS94" s="136"/>
      <c r="ABT94" s="136"/>
      <c r="ABU94" s="136"/>
      <c r="ABV94" s="136"/>
      <c r="ABW94" s="136"/>
      <c r="ABX94" s="136"/>
      <c r="ABY94" s="136"/>
      <c r="ABZ94" s="136"/>
      <c r="ACA94" s="136"/>
      <c r="ACB94" s="136"/>
      <c r="ACC94" s="136"/>
      <c r="ACD94" s="136"/>
      <c r="ACE94" s="136"/>
      <c r="ACF94" s="136"/>
      <c r="ACG94" s="136"/>
      <c r="ACH94" s="136"/>
      <c r="ACI94" s="136"/>
      <c r="ACJ94" s="136"/>
      <c r="ACK94" s="136"/>
      <c r="ACL94" s="136"/>
      <c r="ACM94" s="136"/>
      <c r="ACN94" s="136"/>
      <c r="ACO94" s="136"/>
      <c r="ACP94" s="136"/>
      <c r="ACQ94" s="136"/>
      <c r="ACR94" s="136"/>
      <c r="ACS94" s="136"/>
      <c r="ACT94" s="136"/>
      <c r="ACU94" s="136"/>
      <c r="ACV94" s="136"/>
      <c r="ACW94" s="136"/>
      <c r="ACX94" s="136"/>
      <c r="ACY94" s="136"/>
      <c r="ACZ94" s="136"/>
      <c r="ADA94" s="136"/>
      <c r="ADB94" s="136"/>
      <c r="ADC94" s="136"/>
      <c r="ADD94" s="136"/>
      <c r="ADE94" s="136"/>
      <c r="ADF94" s="136"/>
      <c r="ADG94" s="136"/>
      <c r="ADH94" s="136"/>
      <c r="ADI94" s="136"/>
      <c r="ADJ94" s="136"/>
      <c r="ADK94" s="136"/>
      <c r="ADL94" s="136"/>
      <c r="ADM94" s="136"/>
      <c r="ADN94" s="136"/>
      <c r="ADO94" s="136"/>
      <c r="ADP94" s="136"/>
      <c r="ADQ94" s="136"/>
      <c r="ADR94" s="136"/>
      <c r="ADS94" s="136"/>
      <c r="ADT94" s="136"/>
      <c r="ADU94" s="136"/>
      <c r="ADV94" s="136"/>
      <c r="ADW94" s="136"/>
      <c r="ADX94" s="136"/>
      <c r="ADY94" s="136"/>
      <c r="ADZ94" s="136"/>
      <c r="AEA94" s="136"/>
      <c r="AEB94" s="136"/>
      <c r="AEC94" s="136"/>
      <c r="AED94" s="136"/>
      <c r="AEE94" s="136"/>
      <c r="AEF94" s="136"/>
      <c r="AEG94" s="136"/>
      <c r="AEH94" s="136"/>
      <c r="AEI94" s="136"/>
      <c r="AEJ94" s="136"/>
      <c r="AEK94" s="136"/>
      <c r="AEL94" s="136"/>
      <c r="AEM94" s="136"/>
      <c r="AEN94" s="136"/>
      <c r="AEO94" s="136"/>
      <c r="AEP94" s="136"/>
      <c r="AEQ94" s="136"/>
      <c r="AER94" s="136"/>
      <c r="AES94" s="136"/>
      <c r="AET94" s="136"/>
      <c r="AEU94" s="136"/>
      <c r="AEV94" s="136"/>
      <c r="AEW94" s="136"/>
      <c r="AEX94" s="136"/>
      <c r="AEY94" s="136"/>
      <c r="AEZ94" s="136"/>
      <c r="AFA94" s="136"/>
      <c r="AFB94" s="136"/>
      <c r="AFC94" s="136"/>
      <c r="AFD94" s="136"/>
      <c r="AFE94" s="136"/>
      <c r="AFF94" s="136"/>
      <c r="AFG94" s="136"/>
      <c r="AFH94" s="136"/>
      <c r="AFI94" s="136"/>
      <c r="AFJ94" s="136"/>
      <c r="AFK94" s="136"/>
      <c r="AFL94" s="136"/>
      <c r="AFM94" s="136"/>
      <c r="AFN94" s="136"/>
      <c r="AFO94" s="136"/>
      <c r="AFP94" s="136"/>
      <c r="AFQ94" s="136"/>
      <c r="AFR94" s="136"/>
      <c r="AFS94" s="136"/>
      <c r="AFT94" s="136"/>
      <c r="AFU94" s="136"/>
      <c r="AFV94" s="136"/>
      <c r="AFW94" s="136"/>
      <c r="AFX94" s="136"/>
      <c r="AFY94" s="136"/>
      <c r="AFZ94" s="136"/>
      <c r="AGA94" s="136"/>
      <c r="AGB94" s="136"/>
      <c r="AGC94" s="136"/>
      <c r="AGD94" s="136"/>
      <c r="AGE94" s="136"/>
      <c r="AGF94" s="136"/>
      <c r="AGG94" s="136"/>
      <c r="AGH94" s="136"/>
      <c r="AGI94" s="136"/>
      <c r="AGJ94" s="136"/>
      <c r="AGK94" s="136"/>
      <c r="AGL94" s="136"/>
      <c r="AGM94" s="136"/>
      <c r="AGN94" s="136"/>
      <c r="AGO94" s="136"/>
      <c r="AGP94" s="136"/>
      <c r="AGQ94" s="136"/>
      <c r="AGR94" s="136"/>
      <c r="AGS94" s="136"/>
      <c r="AGT94" s="136"/>
      <c r="AGU94" s="136"/>
      <c r="AGV94" s="136"/>
      <c r="AGW94" s="136"/>
      <c r="AGX94" s="136"/>
      <c r="AGY94" s="136"/>
      <c r="AGZ94" s="136"/>
      <c r="AHA94" s="136"/>
      <c r="AHB94" s="136"/>
      <c r="AHC94" s="136"/>
      <c r="AHD94" s="136"/>
      <c r="AHE94" s="136"/>
      <c r="AHF94" s="136"/>
      <c r="AHG94" s="136"/>
      <c r="AHH94" s="136"/>
      <c r="AHI94" s="136"/>
      <c r="AHJ94" s="136"/>
      <c r="AHK94" s="136"/>
      <c r="AHL94" s="136"/>
      <c r="AHM94" s="136"/>
      <c r="AHN94" s="136"/>
      <c r="AHO94" s="136"/>
      <c r="AHP94" s="136"/>
      <c r="AHQ94" s="136"/>
      <c r="AHR94" s="136"/>
      <c r="AHS94" s="136"/>
      <c r="AHT94" s="136"/>
      <c r="AHU94" s="136"/>
      <c r="AHV94" s="136"/>
      <c r="AHW94" s="136"/>
      <c r="AHX94" s="136"/>
      <c r="AHY94" s="136"/>
      <c r="AHZ94" s="136"/>
      <c r="AIA94" s="136"/>
      <c r="AIB94" s="136"/>
      <c r="AIC94" s="136"/>
      <c r="AID94" s="136"/>
      <c r="AIE94" s="136"/>
      <c r="AIF94" s="136"/>
      <c r="AIG94" s="136"/>
      <c r="AIH94" s="136"/>
      <c r="AII94" s="136"/>
      <c r="AIJ94" s="136"/>
      <c r="AIK94" s="136"/>
      <c r="AIL94" s="136"/>
      <c r="AIM94" s="136"/>
      <c r="AIN94" s="136"/>
      <c r="AIO94" s="136"/>
      <c r="AIP94" s="136"/>
      <c r="AIQ94" s="136"/>
      <c r="AIR94" s="136"/>
      <c r="AIS94" s="136"/>
      <c r="AIT94" s="136"/>
      <c r="AIU94" s="136"/>
      <c r="AIV94" s="136"/>
      <c r="AIW94" s="136"/>
      <c r="AIX94" s="136"/>
      <c r="AIY94" s="136"/>
      <c r="AIZ94" s="136"/>
      <c r="AJA94" s="136"/>
      <c r="AJB94" s="136"/>
      <c r="AJC94" s="136"/>
      <c r="AJD94" s="136"/>
      <c r="AJE94" s="136"/>
      <c r="AJF94" s="136"/>
      <c r="AJG94" s="136"/>
      <c r="AJH94" s="136"/>
      <c r="AJI94" s="136"/>
      <c r="AJJ94" s="136"/>
      <c r="AJK94" s="136"/>
      <c r="AJL94" s="136"/>
      <c r="AJM94" s="136"/>
      <c r="AJN94" s="136"/>
      <c r="AJO94" s="136"/>
      <c r="AJP94" s="136"/>
      <c r="AJQ94" s="136"/>
      <c r="AJR94" s="136"/>
      <c r="AJS94" s="136"/>
      <c r="AJT94" s="136"/>
      <c r="AJU94" s="136"/>
      <c r="AJV94" s="136"/>
      <c r="AJW94" s="136"/>
      <c r="AJX94" s="136"/>
      <c r="AJY94" s="136"/>
      <c r="AJZ94" s="136"/>
      <c r="AKA94" s="136"/>
      <c r="AKB94" s="136"/>
      <c r="AKC94" s="136"/>
      <c r="AKD94" s="136"/>
      <c r="AKE94" s="136"/>
      <c r="AKF94" s="136"/>
      <c r="AKG94" s="136"/>
      <c r="AKH94" s="136"/>
      <c r="AKI94" s="136"/>
      <c r="AKJ94" s="136"/>
      <c r="AKK94" s="136"/>
      <c r="AKL94" s="136"/>
      <c r="AKM94" s="136"/>
      <c r="AKN94" s="136"/>
      <c r="AKO94" s="136"/>
      <c r="AKP94" s="136"/>
      <c r="AKQ94" s="136"/>
      <c r="AKR94" s="136"/>
      <c r="AKS94" s="136"/>
      <c r="AKT94" s="136"/>
      <c r="AKU94" s="136"/>
      <c r="AKV94" s="136"/>
      <c r="AKW94" s="136"/>
      <c r="AKX94" s="136"/>
      <c r="AKY94" s="136"/>
    </row>
    <row r="95" ht="14.25" hidden="1" spans="1:987">
      <c r="A95" s="61" t="s">
        <v>12</v>
      </c>
      <c r="B95" s="50" t="s">
        <v>306</v>
      </c>
      <c r="C95" s="167">
        <v>0</v>
      </c>
      <c r="D95" s="168"/>
      <c r="E95" s="168"/>
      <c r="F95" s="202"/>
      <c r="G95" s="62">
        <f>3/93</f>
        <v>0.032258064516129</v>
      </c>
      <c r="H95" s="63"/>
      <c r="I95" s="198"/>
      <c r="J95" s="169">
        <f>(5+7)/(158+100)</f>
        <v>0.0465116279069767</v>
      </c>
      <c r="K95" s="169"/>
      <c r="L95" s="169"/>
      <c r="M95" s="62">
        <f>15/532</f>
        <v>0.0281954887218045</v>
      </c>
      <c r="N95" s="242">
        <f t="shared" ref="N95:N97" si="0">AVERAGE(D85,H89,K92)</f>
        <v>0.436666666666667</v>
      </c>
      <c r="O95" s="243">
        <f t="shared" ref="O95:O97" si="1">AVERAGE(E85,I89,L92)</f>
        <v>0.405175438596491</v>
      </c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  <c r="HR95" s="136"/>
      <c r="HS95" s="136"/>
      <c r="HT95" s="136"/>
      <c r="HU95" s="136"/>
      <c r="HV95" s="136"/>
      <c r="HW95" s="136"/>
      <c r="HX95" s="136"/>
      <c r="HY95" s="136"/>
      <c r="HZ95" s="136"/>
      <c r="IA95" s="136"/>
      <c r="IB95" s="136"/>
      <c r="IC95" s="136"/>
      <c r="ID95" s="136"/>
      <c r="IE95" s="136"/>
      <c r="IF95" s="136"/>
      <c r="IG95" s="136"/>
      <c r="IH95" s="136"/>
      <c r="II95" s="136"/>
      <c r="IJ95" s="136"/>
      <c r="IK95" s="136"/>
      <c r="IL95" s="136"/>
      <c r="IM95" s="136"/>
      <c r="IN95" s="136"/>
      <c r="IO95" s="136"/>
      <c r="IP95" s="136"/>
      <c r="IQ95" s="136"/>
      <c r="IR95" s="136"/>
      <c r="IS95" s="136"/>
      <c r="IT95" s="136"/>
      <c r="IU95" s="136"/>
      <c r="IV95" s="136"/>
      <c r="IW95" s="136"/>
      <c r="IX95" s="136"/>
      <c r="IY95" s="136"/>
      <c r="IZ95" s="136"/>
      <c r="JA95" s="136"/>
      <c r="JB95" s="136"/>
      <c r="JC95" s="136"/>
      <c r="JD95" s="136"/>
      <c r="JE95" s="136"/>
      <c r="JF95" s="136"/>
      <c r="JG95" s="136"/>
      <c r="JH95" s="136"/>
      <c r="JI95" s="136"/>
      <c r="JJ95" s="136"/>
      <c r="JK95" s="136"/>
      <c r="JL95" s="136"/>
      <c r="JM95" s="136"/>
      <c r="JN95" s="136"/>
      <c r="JO95" s="136"/>
      <c r="JP95" s="136"/>
      <c r="JQ95" s="136"/>
      <c r="JR95" s="136"/>
      <c r="JS95" s="136"/>
      <c r="JT95" s="136"/>
      <c r="JU95" s="136"/>
      <c r="JV95" s="136"/>
      <c r="JW95" s="136"/>
      <c r="JX95" s="136"/>
      <c r="JY95" s="136"/>
      <c r="JZ95" s="136"/>
      <c r="KA95" s="136"/>
      <c r="KB95" s="136"/>
      <c r="KC95" s="136"/>
      <c r="KD95" s="136"/>
      <c r="KE95" s="136"/>
      <c r="KF95" s="136"/>
      <c r="KG95" s="136"/>
      <c r="KH95" s="136"/>
      <c r="KI95" s="136"/>
      <c r="KJ95" s="136"/>
      <c r="KK95" s="136"/>
      <c r="KL95" s="136"/>
      <c r="KM95" s="136"/>
      <c r="KN95" s="136"/>
      <c r="KO95" s="136"/>
      <c r="KP95" s="136"/>
      <c r="KQ95" s="136"/>
      <c r="KR95" s="136"/>
      <c r="KS95" s="136"/>
      <c r="KT95" s="136"/>
      <c r="KU95" s="136"/>
      <c r="KV95" s="136"/>
      <c r="KW95" s="136"/>
      <c r="KX95" s="136"/>
      <c r="KY95" s="136"/>
      <c r="KZ95" s="136"/>
      <c r="LA95" s="136"/>
      <c r="LB95" s="136"/>
      <c r="LC95" s="136"/>
      <c r="LD95" s="136"/>
      <c r="LE95" s="136"/>
      <c r="LF95" s="136"/>
      <c r="LG95" s="136"/>
      <c r="LH95" s="136"/>
      <c r="LI95" s="136"/>
      <c r="LJ95" s="136"/>
      <c r="LK95" s="136"/>
      <c r="LL95" s="136"/>
      <c r="LM95" s="136"/>
      <c r="LN95" s="136"/>
      <c r="LO95" s="136"/>
      <c r="LP95" s="136"/>
      <c r="LQ95" s="136"/>
      <c r="LR95" s="136"/>
      <c r="LS95" s="136"/>
      <c r="LT95" s="136"/>
      <c r="LU95" s="136"/>
      <c r="LV95" s="136"/>
      <c r="LW95" s="136"/>
      <c r="LX95" s="136"/>
      <c r="LY95" s="136"/>
      <c r="LZ95" s="136"/>
      <c r="MA95" s="136"/>
      <c r="MB95" s="136"/>
      <c r="MC95" s="136"/>
      <c r="MD95" s="136"/>
      <c r="ME95" s="136"/>
      <c r="MF95" s="136"/>
      <c r="MG95" s="136"/>
      <c r="MH95" s="136"/>
      <c r="MI95" s="136"/>
      <c r="MJ95" s="136"/>
      <c r="MK95" s="136"/>
      <c r="ML95" s="136"/>
      <c r="MM95" s="136"/>
      <c r="MN95" s="136"/>
      <c r="MO95" s="136"/>
      <c r="MP95" s="136"/>
      <c r="MQ95" s="136"/>
      <c r="MR95" s="136"/>
      <c r="MS95" s="136"/>
      <c r="MT95" s="136"/>
      <c r="MU95" s="136"/>
      <c r="MV95" s="136"/>
      <c r="MW95" s="136"/>
      <c r="MX95" s="136"/>
      <c r="MY95" s="136"/>
      <c r="MZ95" s="136"/>
      <c r="NA95" s="136"/>
      <c r="NB95" s="136"/>
      <c r="NC95" s="136"/>
      <c r="ND95" s="136"/>
      <c r="NE95" s="136"/>
      <c r="NF95" s="136"/>
      <c r="NG95" s="136"/>
      <c r="NH95" s="136"/>
      <c r="NI95" s="136"/>
      <c r="NJ95" s="136"/>
      <c r="NK95" s="136"/>
      <c r="NL95" s="136"/>
      <c r="NM95" s="136"/>
      <c r="NN95" s="136"/>
      <c r="NO95" s="136"/>
      <c r="NP95" s="136"/>
      <c r="NQ95" s="136"/>
      <c r="NR95" s="136"/>
      <c r="NS95" s="136"/>
      <c r="NT95" s="136"/>
      <c r="NU95" s="136"/>
      <c r="NV95" s="136"/>
      <c r="NW95" s="136"/>
      <c r="NX95" s="136"/>
      <c r="NY95" s="136"/>
      <c r="NZ95" s="136"/>
      <c r="OA95" s="136"/>
      <c r="OB95" s="136"/>
      <c r="OC95" s="136"/>
      <c r="OD95" s="136"/>
      <c r="OE95" s="136"/>
      <c r="OF95" s="136"/>
      <c r="OG95" s="136"/>
      <c r="OH95" s="136"/>
      <c r="OI95" s="136"/>
      <c r="OJ95" s="136"/>
      <c r="OK95" s="136"/>
      <c r="OL95" s="136"/>
      <c r="OM95" s="136"/>
      <c r="ON95" s="136"/>
      <c r="OO95" s="136"/>
      <c r="OP95" s="136"/>
      <c r="OQ95" s="136"/>
      <c r="OR95" s="136"/>
      <c r="OS95" s="136"/>
      <c r="OT95" s="136"/>
      <c r="OU95" s="136"/>
      <c r="OV95" s="136"/>
      <c r="OW95" s="136"/>
      <c r="OX95" s="136"/>
      <c r="OY95" s="136"/>
      <c r="OZ95" s="136"/>
      <c r="PA95" s="136"/>
      <c r="PB95" s="136"/>
      <c r="PC95" s="136"/>
      <c r="PD95" s="136"/>
      <c r="PE95" s="136"/>
      <c r="PF95" s="136"/>
      <c r="PG95" s="136"/>
      <c r="PH95" s="136"/>
      <c r="PI95" s="136"/>
      <c r="PJ95" s="136"/>
      <c r="PK95" s="136"/>
      <c r="PL95" s="136"/>
      <c r="PM95" s="136"/>
      <c r="PN95" s="136"/>
      <c r="PO95" s="136"/>
      <c r="PP95" s="136"/>
      <c r="PQ95" s="136"/>
      <c r="PR95" s="136"/>
      <c r="PS95" s="136"/>
      <c r="PT95" s="136"/>
      <c r="PU95" s="136"/>
      <c r="PV95" s="136"/>
      <c r="PW95" s="136"/>
      <c r="PX95" s="136"/>
      <c r="PY95" s="136"/>
      <c r="PZ95" s="136"/>
      <c r="QA95" s="136"/>
      <c r="QB95" s="136"/>
      <c r="QC95" s="136"/>
      <c r="QD95" s="136"/>
      <c r="QE95" s="136"/>
      <c r="QF95" s="136"/>
      <c r="QG95" s="136"/>
      <c r="QH95" s="136"/>
      <c r="QI95" s="136"/>
      <c r="QJ95" s="136"/>
      <c r="QK95" s="136"/>
      <c r="QL95" s="136"/>
      <c r="QM95" s="136"/>
      <c r="QN95" s="136"/>
      <c r="QO95" s="136"/>
      <c r="QP95" s="136"/>
      <c r="QQ95" s="136"/>
      <c r="QR95" s="136"/>
      <c r="QS95" s="136"/>
      <c r="QT95" s="136"/>
      <c r="QU95" s="136"/>
      <c r="QV95" s="136"/>
      <c r="QW95" s="136"/>
      <c r="QX95" s="136"/>
      <c r="QY95" s="136"/>
      <c r="QZ95" s="136"/>
      <c r="RA95" s="136"/>
      <c r="RB95" s="136"/>
      <c r="RC95" s="136"/>
      <c r="RD95" s="136"/>
      <c r="RE95" s="136"/>
      <c r="RF95" s="136"/>
      <c r="RG95" s="136"/>
      <c r="RH95" s="136"/>
      <c r="RI95" s="136"/>
      <c r="RJ95" s="136"/>
      <c r="RK95" s="136"/>
      <c r="RL95" s="136"/>
      <c r="RM95" s="136"/>
      <c r="RN95" s="136"/>
      <c r="RO95" s="136"/>
      <c r="RP95" s="136"/>
      <c r="RQ95" s="136"/>
      <c r="RR95" s="136"/>
      <c r="RS95" s="136"/>
      <c r="RT95" s="136"/>
      <c r="RU95" s="136"/>
      <c r="RV95" s="136"/>
      <c r="RW95" s="136"/>
      <c r="RX95" s="136"/>
      <c r="RY95" s="136"/>
      <c r="RZ95" s="136"/>
      <c r="SA95" s="136"/>
      <c r="SB95" s="136"/>
      <c r="SC95" s="136"/>
      <c r="SD95" s="136"/>
      <c r="SE95" s="136"/>
      <c r="SF95" s="136"/>
      <c r="SG95" s="136"/>
      <c r="SH95" s="136"/>
      <c r="SI95" s="136"/>
      <c r="SJ95" s="136"/>
      <c r="SK95" s="136"/>
      <c r="SL95" s="136"/>
      <c r="SM95" s="136"/>
      <c r="SN95" s="136"/>
      <c r="SO95" s="136"/>
      <c r="SP95" s="136"/>
      <c r="SQ95" s="136"/>
      <c r="SR95" s="136"/>
      <c r="SS95" s="136"/>
      <c r="ST95" s="136"/>
      <c r="SU95" s="136"/>
      <c r="SV95" s="136"/>
      <c r="SW95" s="136"/>
      <c r="SX95" s="136"/>
      <c r="SY95" s="136"/>
      <c r="SZ95" s="136"/>
      <c r="TA95" s="136"/>
      <c r="TB95" s="136"/>
      <c r="TC95" s="136"/>
      <c r="TD95" s="136"/>
      <c r="TE95" s="136"/>
      <c r="TF95" s="136"/>
      <c r="TG95" s="136"/>
      <c r="TH95" s="136"/>
      <c r="TI95" s="136"/>
      <c r="TJ95" s="136"/>
      <c r="TK95" s="136"/>
      <c r="TL95" s="136"/>
      <c r="TM95" s="136"/>
      <c r="TN95" s="136"/>
      <c r="TO95" s="136"/>
      <c r="TP95" s="136"/>
      <c r="TQ95" s="136"/>
      <c r="TR95" s="136"/>
      <c r="TS95" s="136"/>
      <c r="TT95" s="136"/>
      <c r="TU95" s="136"/>
      <c r="TV95" s="136"/>
      <c r="TW95" s="136"/>
      <c r="TX95" s="136"/>
      <c r="TY95" s="136"/>
      <c r="TZ95" s="136"/>
      <c r="UA95" s="136"/>
      <c r="UB95" s="136"/>
      <c r="UC95" s="136"/>
      <c r="UD95" s="136"/>
      <c r="UE95" s="136"/>
      <c r="UF95" s="136"/>
      <c r="UG95" s="136"/>
      <c r="UH95" s="136"/>
      <c r="UI95" s="136"/>
      <c r="UJ95" s="136"/>
      <c r="UK95" s="136"/>
      <c r="UL95" s="136"/>
      <c r="UM95" s="136"/>
      <c r="UN95" s="136"/>
      <c r="UO95" s="136"/>
      <c r="UP95" s="136"/>
      <c r="UQ95" s="136"/>
      <c r="UR95" s="136"/>
      <c r="US95" s="136"/>
      <c r="UT95" s="136"/>
      <c r="UU95" s="136"/>
      <c r="UV95" s="136"/>
      <c r="UW95" s="136"/>
      <c r="UX95" s="136"/>
      <c r="UY95" s="136"/>
      <c r="UZ95" s="136"/>
      <c r="VA95" s="136"/>
      <c r="VB95" s="136"/>
      <c r="VC95" s="136"/>
      <c r="VD95" s="136"/>
      <c r="VE95" s="136"/>
      <c r="VF95" s="136"/>
      <c r="VG95" s="136"/>
      <c r="VH95" s="136"/>
      <c r="VI95" s="136"/>
      <c r="VJ95" s="136"/>
      <c r="VK95" s="136"/>
      <c r="VL95" s="136"/>
      <c r="VM95" s="136"/>
      <c r="VN95" s="136"/>
      <c r="VO95" s="136"/>
      <c r="VP95" s="136"/>
      <c r="VQ95" s="136"/>
      <c r="VR95" s="136"/>
      <c r="VS95" s="136"/>
      <c r="VT95" s="136"/>
      <c r="VU95" s="136"/>
      <c r="VV95" s="136"/>
      <c r="VW95" s="136"/>
      <c r="VX95" s="136"/>
      <c r="VY95" s="136"/>
      <c r="VZ95" s="136"/>
      <c r="WA95" s="136"/>
      <c r="WB95" s="136"/>
      <c r="WC95" s="136"/>
      <c r="WD95" s="136"/>
      <c r="WE95" s="136"/>
      <c r="WF95" s="136"/>
      <c r="WG95" s="136"/>
      <c r="WH95" s="136"/>
      <c r="WI95" s="136"/>
      <c r="WJ95" s="136"/>
      <c r="WK95" s="136"/>
      <c r="WL95" s="136"/>
      <c r="WM95" s="136"/>
      <c r="WN95" s="136"/>
      <c r="WO95" s="136"/>
      <c r="WP95" s="136"/>
      <c r="WQ95" s="136"/>
      <c r="WR95" s="136"/>
      <c r="WS95" s="136"/>
      <c r="WT95" s="136"/>
      <c r="WU95" s="136"/>
      <c r="WV95" s="136"/>
      <c r="WW95" s="136"/>
      <c r="WX95" s="136"/>
      <c r="WY95" s="136"/>
      <c r="WZ95" s="136"/>
      <c r="XA95" s="136"/>
      <c r="XB95" s="136"/>
      <c r="XC95" s="136"/>
      <c r="XD95" s="136"/>
      <c r="XE95" s="136"/>
      <c r="XF95" s="136"/>
      <c r="XG95" s="136"/>
      <c r="XH95" s="136"/>
      <c r="XI95" s="136"/>
      <c r="XJ95" s="136"/>
      <c r="XK95" s="136"/>
      <c r="XL95" s="136"/>
      <c r="XM95" s="136"/>
      <c r="XN95" s="136"/>
      <c r="XO95" s="136"/>
      <c r="XP95" s="136"/>
      <c r="XQ95" s="136"/>
      <c r="XR95" s="136"/>
      <c r="XS95" s="136"/>
      <c r="XT95" s="136"/>
      <c r="XU95" s="136"/>
      <c r="XV95" s="136"/>
      <c r="XW95" s="136"/>
      <c r="XX95" s="136"/>
      <c r="XY95" s="136"/>
      <c r="XZ95" s="136"/>
      <c r="YA95" s="136"/>
      <c r="YB95" s="136"/>
      <c r="YC95" s="136"/>
      <c r="YD95" s="136"/>
      <c r="YE95" s="136"/>
      <c r="YF95" s="136"/>
      <c r="YG95" s="136"/>
      <c r="YH95" s="136"/>
      <c r="YI95" s="136"/>
      <c r="YJ95" s="136"/>
      <c r="YK95" s="136"/>
      <c r="YL95" s="136"/>
      <c r="YM95" s="136"/>
      <c r="YN95" s="136"/>
      <c r="YO95" s="136"/>
      <c r="YP95" s="136"/>
      <c r="YQ95" s="136"/>
      <c r="YR95" s="136"/>
      <c r="YS95" s="136"/>
      <c r="YT95" s="136"/>
      <c r="YU95" s="136"/>
      <c r="YV95" s="136"/>
      <c r="YW95" s="136"/>
      <c r="YX95" s="136"/>
      <c r="YY95" s="136"/>
      <c r="YZ95" s="136"/>
      <c r="ZA95" s="136"/>
      <c r="ZB95" s="136"/>
      <c r="ZC95" s="136"/>
      <c r="ZD95" s="136"/>
      <c r="ZE95" s="136"/>
      <c r="ZF95" s="136"/>
      <c r="ZG95" s="136"/>
      <c r="ZH95" s="136"/>
      <c r="ZI95" s="136"/>
      <c r="ZJ95" s="136"/>
      <c r="ZK95" s="136"/>
      <c r="ZL95" s="136"/>
      <c r="ZM95" s="136"/>
      <c r="ZN95" s="136"/>
      <c r="ZO95" s="136"/>
      <c r="ZP95" s="136"/>
      <c r="ZQ95" s="136"/>
      <c r="ZR95" s="136"/>
      <c r="ZS95" s="136"/>
      <c r="ZT95" s="136"/>
      <c r="ZU95" s="136"/>
      <c r="ZV95" s="136"/>
      <c r="ZW95" s="136"/>
      <c r="ZX95" s="136"/>
      <c r="ZY95" s="136"/>
      <c r="ZZ95" s="136"/>
      <c r="AAA95" s="136"/>
      <c r="AAB95" s="136"/>
      <c r="AAC95" s="136"/>
      <c r="AAD95" s="136"/>
      <c r="AAE95" s="136"/>
      <c r="AAF95" s="136"/>
      <c r="AAG95" s="136"/>
      <c r="AAH95" s="136"/>
      <c r="AAI95" s="136"/>
      <c r="AAJ95" s="136"/>
      <c r="AAK95" s="136"/>
      <c r="AAL95" s="136"/>
      <c r="AAM95" s="136"/>
      <c r="AAN95" s="136"/>
      <c r="AAO95" s="136"/>
      <c r="AAP95" s="136"/>
      <c r="AAQ95" s="136"/>
      <c r="AAR95" s="136"/>
      <c r="AAS95" s="136"/>
      <c r="AAT95" s="136"/>
      <c r="AAU95" s="136"/>
      <c r="AAV95" s="136"/>
      <c r="AAW95" s="136"/>
      <c r="AAX95" s="136"/>
      <c r="AAY95" s="136"/>
      <c r="AAZ95" s="136"/>
      <c r="ABA95" s="136"/>
      <c r="ABB95" s="136"/>
      <c r="ABC95" s="136"/>
      <c r="ABD95" s="136"/>
      <c r="ABE95" s="136"/>
      <c r="ABF95" s="136"/>
      <c r="ABG95" s="136"/>
      <c r="ABH95" s="136"/>
      <c r="ABI95" s="136"/>
      <c r="ABJ95" s="136"/>
      <c r="ABK95" s="136"/>
      <c r="ABL95" s="136"/>
      <c r="ABM95" s="136"/>
      <c r="ABN95" s="136"/>
      <c r="ABO95" s="136"/>
      <c r="ABP95" s="136"/>
      <c r="ABQ95" s="136"/>
      <c r="ABR95" s="136"/>
      <c r="ABS95" s="136"/>
      <c r="ABT95" s="136"/>
      <c r="ABU95" s="136"/>
      <c r="ABV95" s="136"/>
      <c r="ABW95" s="136"/>
      <c r="ABX95" s="136"/>
      <c r="ABY95" s="136"/>
      <c r="ABZ95" s="136"/>
      <c r="ACA95" s="136"/>
      <c r="ACB95" s="136"/>
      <c r="ACC95" s="136"/>
      <c r="ACD95" s="136"/>
      <c r="ACE95" s="136"/>
      <c r="ACF95" s="136"/>
      <c r="ACG95" s="136"/>
      <c r="ACH95" s="136"/>
      <c r="ACI95" s="136"/>
      <c r="ACJ95" s="136"/>
      <c r="ACK95" s="136"/>
      <c r="ACL95" s="136"/>
      <c r="ACM95" s="136"/>
      <c r="ACN95" s="136"/>
      <c r="ACO95" s="136"/>
      <c r="ACP95" s="136"/>
      <c r="ACQ95" s="136"/>
      <c r="ACR95" s="136"/>
      <c r="ACS95" s="136"/>
      <c r="ACT95" s="136"/>
      <c r="ACU95" s="136"/>
      <c r="ACV95" s="136"/>
      <c r="ACW95" s="136"/>
      <c r="ACX95" s="136"/>
      <c r="ACY95" s="136"/>
      <c r="ACZ95" s="136"/>
      <c r="ADA95" s="136"/>
      <c r="ADB95" s="136"/>
      <c r="ADC95" s="136"/>
      <c r="ADD95" s="136"/>
      <c r="ADE95" s="136"/>
      <c r="ADF95" s="136"/>
      <c r="ADG95" s="136"/>
      <c r="ADH95" s="136"/>
      <c r="ADI95" s="136"/>
      <c r="ADJ95" s="136"/>
      <c r="ADK95" s="136"/>
      <c r="ADL95" s="136"/>
      <c r="ADM95" s="136"/>
      <c r="ADN95" s="136"/>
      <c r="ADO95" s="136"/>
      <c r="ADP95" s="136"/>
      <c r="ADQ95" s="136"/>
      <c r="ADR95" s="136"/>
      <c r="ADS95" s="136"/>
      <c r="ADT95" s="136"/>
      <c r="ADU95" s="136"/>
      <c r="ADV95" s="136"/>
      <c r="ADW95" s="136"/>
      <c r="ADX95" s="136"/>
      <c r="ADY95" s="136"/>
      <c r="ADZ95" s="136"/>
      <c r="AEA95" s="136"/>
      <c r="AEB95" s="136"/>
      <c r="AEC95" s="136"/>
      <c r="AED95" s="136"/>
      <c r="AEE95" s="136"/>
      <c r="AEF95" s="136"/>
      <c r="AEG95" s="136"/>
      <c r="AEH95" s="136"/>
      <c r="AEI95" s="136"/>
      <c r="AEJ95" s="136"/>
      <c r="AEK95" s="136"/>
      <c r="AEL95" s="136"/>
      <c r="AEM95" s="136"/>
      <c r="AEN95" s="136"/>
      <c r="AEO95" s="136"/>
      <c r="AEP95" s="136"/>
      <c r="AEQ95" s="136"/>
      <c r="AER95" s="136"/>
      <c r="AES95" s="136"/>
      <c r="AET95" s="136"/>
      <c r="AEU95" s="136"/>
      <c r="AEV95" s="136"/>
      <c r="AEW95" s="136"/>
      <c r="AEX95" s="136"/>
      <c r="AEY95" s="136"/>
      <c r="AEZ95" s="136"/>
      <c r="AFA95" s="136"/>
      <c r="AFB95" s="136"/>
      <c r="AFC95" s="136"/>
      <c r="AFD95" s="136"/>
      <c r="AFE95" s="136"/>
      <c r="AFF95" s="136"/>
      <c r="AFG95" s="136"/>
      <c r="AFH95" s="136"/>
      <c r="AFI95" s="136"/>
      <c r="AFJ95" s="136"/>
      <c r="AFK95" s="136"/>
      <c r="AFL95" s="136"/>
      <c r="AFM95" s="136"/>
      <c r="AFN95" s="136"/>
      <c r="AFO95" s="136"/>
      <c r="AFP95" s="136"/>
      <c r="AFQ95" s="136"/>
      <c r="AFR95" s="136"/>
      <c r="AFS95" s="136"/>
      <c r="AFT95" s="136"/>
      <c r="AFU95" s="136"/>
      <c r="AFV95" s="136"/>
      <c r="AFW95" s="136"/>
      <c r="AFX95" s="136"/>
      <c r="AFY95" s="136"/>
      <c r="AFZ95" s="136"/>
      <c r="AGA95" s="136"/>
      <c r="AGB95" s="136"/>
      <c r="AGC95" s="136"/>
      <c r="AGD95" s="136"/>
      <c r="AGE95" s="136"/>
      <c r="AGF95" s="136"/>
      <c r="AGG95" s="136"/>
      <c r="AGH95" s="136"/>
      <c r="AGI95" s="136"/>
      <c r="AGJ95" s="136"/>
      <c r="AGK95" s="136"/>
      <c r="AGL95" s="136"/>
      <c r="AGM95" s="136"/>
      <c r="AGN95" s="136"/>
      <c r="AGO95" s="136"/>
      <c r="AGP95" s="136"/>
      <c r="AGQ95" s="136"/>
      <c r="AGR95" s="136"/>
      <c r="AGS95" s="136"/>
      <c r="AGT95" s="136"/>
      <c r="AGU95" s="136"/>
      <c r="AGV95" s="136"/>
      <c r="AGW95" s="136"/>
      <c r="AGX95" s="136"/>
      <c r="AGY95" s="136"/>
      <c r="AGZ95" s="136"/>
      <c r="AHA95" s="136"/>
      <c r="AHB95" s="136"/>
      <c r="AHC95" s="136"/>
      <c r="AHD95" s="136"/>
      <c r="AHE95" s="136"/>
      <c r="AHF95" s="136"/>
      <c r="AHG95" s="136"/>
      <c r="AHH95" s="136"/>
      <c r="AHI95" s="136"/>
      <c r="AHJ95" s="136"/>
      <c r="AHK95" s="136"/>
      <c r="AHL95" s="136"/>
      <c r="AHM95" s="136"/>
      <c r="AHN95" s="136"/>
      <c r="AHO95" s="136"/>
      <c r="AHP95" s="136"/>
      <c r="AHQ95" s="136"/>
      <c r="AHR95" s="136"/>
      <c r="AHS95" s="136"/>
      <c r="AHT95" s="136"/>
      <c r="AHU95" s="136"/>
      <c r="AHV95" s="136"/>
      <c r="AHW95" s="136"/>
      <c r="AHX95" s="136"/>
      <c r="AHY95" s="136"/>
      <c r="AHZ95" s="136"/>
      <c r="AIA95" s="136"/>
      <c r="AIB95" s="136"/>
      <c r="AIC95" s="136"/>
      <c r="AID95" s="136"/>
      <c r="AIE95" s="136"/>
      <c r="AIF95" s="136"/>
      <c r="AIG95" s="136"/>
      <c r="AIH95" s="136"/>
      <c r="AII95" s="136"/>
      <c r="AIJ95" s="136"/>
      <c r="AIK95" s="136"/>
      <c r="AIL95" s="136"/>
      <c r="AIM95" s="136"/>
      <c r="AIN95" s="136"/>
      <c r="AIO95" s="136"/>
      <c r="AIP95" s="136"/>
      <c r="AIQ95" s="136"/>
      <c r="AIR95" s="136"/>
      <c r="AIS95" s="136"/>
      <c r="AIT95" s="136"/>
      <c r="AIU95" s="136"/>
      <c r="AIV95" s="136"/>
      <c r="AIW95" s="136"/>
      <c r="AIX95" s="136"/>
      <c r="AIY95" s="136"/>
      <c r="AIZ95" s="136"/>
      <c r="AJA95" s="136"/>
      <c r="AJB95" s="136"/>
      <c r="AJC95" s="136"/>
      <c r="AJD95" s="136"/>
      <c r="AJE95" s="136"/>
      <c r="AJF95" s="136"/>
      <c r="AJG95" s="136"/>
      <c r="AJH95" s="136"/>
      <c r="AJI95" s="136"/>
      <c r="AJJ95" s="136"/>
      <c r="AJK95" s="136"/>
      <c r="AJL95" s="136"/>
      <c r="AJM95" s="136"/>
      <c r="AJN95" s="136"/>
      <c r="AJO95" s="136"/>
      <c r="AJP95" s="136"/>
      <c r="AJQ95" s="136"/>
      <c r="AJR95" s="136"/>
      <c r="AJS95" s="136"/>
      <c r="AJT95" s="136"/>
      <c r="AJU95" s="136"/>
      <c r="AJV95" s="136"/>
      <c r="AJW95" s="136"/>
      <c r="AJX95" s="136"/>
      <c r="AJY95" s="136"/>
      <c r="AJZ95" s="136"/>
      <c r="AKA95" s="136"/>
      <c r="AKB95" s="136"/>
      <c r="AKC95" s="136"/>
      <c r="AKD95" s="136"/>
      <c r="AKE95" s="136"/>
      <c r="AKF95" s="136"/>
      <c r="AKG95" s="136"/>
      <c r="AKH95" s="136"/>
      <c r="AKI95" s="136"/>
      <c r="AKJ95" s="136"/>
      <c r="AKK95" s="136"/>
      <c r="AKL95" s="136"/>
      <c r="AKM95" s="136"/>
      <c r="AKN95" s="136"/>
      <c r="AKO95" s="136"/>
      <c r="AKP95" s="136"/>
      <c r="AKQ95" s="136"/>
      <c r="AKR95" s="136"/>
      <c r="AKS95" s="136"/>
      <c r="AKT95" s="136"/>
      <c r="AKU95" s="136"/>
      <c r="AKV95" s="136"/>
      <c r="AKW95" s="136"/>
      <c r="AKX95" s="136"/>
      <c r="AKY95" s="136"/>
    </row>
    <row r="96" ht="14.25" hidden="1" spans="1:987">
      <c r="A96" s="61"/>
      <c r="B96" s="50" t="s">
        <v>4</v>
      </c>
      <c r="C96" s="162"/>
      <c r="D96" s="169"/>
      <c r="E96" s="169"/>
      <c r="F96" s="203"/>
      <c r="G96" s="51"/>
      <c r="H96" s="53"/>
      <c r="I96" s="195"/>
      <c r="J96" s="169"/>
      <c r="K96" s="169"/>
      <c r="L96" s="169"/>
      <c r="M96" s="244">
        <f>AVERAGE(C86,G90,J93)</f>
        <v>0.25068115942029</v>
      </c>
      <c r="N96" s="245">
        <f t="shared" si="0"/>
        <v>0.475192838038221</v>
      </c>
      <c r="O96" s="246">
        <f t="shared" si="1"/>
        <v>0.398996415770609</v>
      </c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  <c r="DV96" s="136"/>
      <c r="DW96" s="136"/>
      <c r="DX96" s="136"/>
      <c r="DY96" s="136"/>
      <c r="DZ96" s="136"/>
      <c r="EA96" s="136"/>
      <c r="EB96" s="136"/>
      <c r="EC96" s="136"/>
      <c r="ED96" s="136"/>
      <c r="EE96" s="136"/>
      <c r="EF96" s="136"/>
      <c r="EG96" s="136"/>
      <c r="EH96" s="136"/>
      <c r="EI96" s="136"/>
      <c r="EJ96" s="136"/>
      <c r="EK96" s="136"/>
      <c r="EL96" s="136"/>
      <c r="EM96" s="136"/>
      <c r="EN96" s="136"/>
      <c r="EO96" s="136"/>
      <c r="EP96" s="136"/>
      <c r="EQ96" s="136"/>
      <c r="ER96" s="136"/>
      <c r="ES96" s="136"/>
      <c r="ET96" s="136"/>
      <c r="EU96" s="136"/>
      <c r="EV96" s="136"/>
      <c r="EW96" s="136"/>
      <c r="EX96" s="136"/>
      <c r="EY96" s="136"/>
      <c r="EZ96" s="136"/>
      <c r="FA96" s="136"/>
      <c r="FB96" s="136"/>
      <c r="FC96" s="136"/>
      <c r="FD96" s="136"/>
      <c r="FE96" s="136"/>
      <c r="FF96" s="136"/>
      <c r="FG96" s="136"/>
      <c r="FH96" s="136"/>
      <c r="FI96" s="136"/>
      <c r="FJ96" s="136"/>
      <c r="FK96" s="136"/>
      <c r="FL96" s="136"/>
      <c r="FM96" s="136"/>
      <c r="FN96" s="136"/>
      <c r="FO96" s="136"/>
      <c r="FP96" s="136"/>
      <c r="FQ96" s="136"/>
      <c r="FR96" s="136"/>
      <c r="FS96" s="136"/>
      <c r="FT96" s="136"/>
      <c r="FU96" s="136"/>
      <c r="FV96" s="136"/>
      <c r="FW96" s="136"/>
      <c r="FX96" s="136"/>
      <c r="FY96" s="136"/>
      <c r="FZ96" s="136"/>
      <c r="GA96" s="136"/>
      <c r="GB96" s="136"/>
      <c r="GC96" s="136"/>
      <c r="GD96" s="136"/>
      <c r="GE96" s="136"/>
      <c r="GF96" s="136"/>
      <c r="GG96" s="136"/>
      <c r="GH96" s="136"/>
      <c r="GI96" s="136"/>
      <c r="GJ96" s="136"/>
      <c r="GK96" s="136"/>
      <c r="GL96" s="136"/>
      <c r="GM96" s="136"/>
      <c r="GN96" s="136"/>
      <c r="GO96" s="136"/>
      <c r="GP96" s="136"/>
      <c r="GQ96" s="136"/>
      <c r="GR96" s="136"/>
      <c r="GS96" s="136"/>
      <c r="GT96" s="136"/>
      <c r="GU96" s="136"/>
      <c r="GV96" s="136"/>
      <c r="GW96" s="136"/>
      <c r="GX96" s="136"/>
      <c r="GY96" s="136"/>
      <c r="GZ96" s="136"/>
      <c r="HA96" s="136"/>
      <c r="HB96" s="136"/>
      <c r="HC96" s="136"/>
      <c r="HD96" s="136"/>
      <c r="HE96" s="136"/>
      <c r="HF96" s="136"/>
      <c r="HG96" s="136"/>
      <c r="HH96" s="136"/>
      <c r="HI96" s="136"/>
      <c r="HJ96" s="136"/>
      <c r="HK96" s="136"/>
      <c r="HL96" s="136"/>
      <c r="HM96" s="136"/>
      <c r="HN96" s="136"/>
      <c r="HO96" s="136"/>
      <c r="HP96" s="136"/>
      <c r="HQ96" s="136"/>
      <c r="HR96" s="136"/>
      <c r="HS96" s="136"/>
      <c r="HT96" s="136"/>
      <c r="HU96" s="136"/>
      <c r="HV96" s="136"/>
      <c r="HW96" s="136"/>
      <c r="HX96" s="136"/>
      <c r="HY96" s="136"/>
      <c r="HZ96" s="136"/>
      <c r="IA96" s="136"/>
      <c r="IB96" s="136"/>
      <c r="IC96" s="136"/>
      <c r="ID96" s="136"/>
      <c r="IE96" s="136"/>
      <c r="IF96" s="136"/>
      <c r="IG96" s="136"/>
      <c r="IH96" s="136"/>
      <c r="II96" s="136"/>
      <c r="IJ96" s="136"/>
      <c r="IK96" s="136"/>
      <c r="IL96" s="136"/>
      <c r="IM96" s="136"/>
      <c r="IN96" s="136"/>
      <c r="IO96" s="136"/>
      <c r="IP96" s="136"/>
      <c r="IQ96" s="136"/>
      <c r="IR96" s="136"/>
      <c r="IS96" s="136"/>
      <c r="IT96" s="136"/>
      <c r="IU96" s="136"/>
      <c r="IV96" s="136"/>
      <c r="IW96" s="136"/>
      <c r="IX96" s="136"/>
      <c r="IY96" s="136"/>
      <c r="IZ96" s="136"/>
      <c r="JA96" s="136"/>
      <c r="JB96" s="136"/>
      <c r="JC96" s="136"/>
      <c r="JD96" s="136"/>
      <c r="JE96" s="136"/>
      <c r="JF96" s="136"/>
      <c r="JG96" s="136"/>
      <c r="JH96" s="136"/>
      <c r="JI96" s="136"/>
      <c r="JJ96" s="136"/>
      <c r="JK96" s="136"/>
      <c r="JL96" s="136"/>
      <c r="JM96" s="136"/>
      <c r="JN96" s="136"/>
      <c r="JO96" s="136"/>
      <c r="JP96" s="136"/>
      <c r="JQ96" s="136"/>
      <c r="JR96" s="136"/>
      <c r="JS96" s="136"/>
      <c r="JT96" s="136"/>
      <c r="JU96" s="136"/>
      <c r="JV96" s="136"/>
      <c r="JW96" s="136"/>
      <c r="JX96" s="136"/>
      <c r="JY96" s="136"/>
      <c r="JZ96" s="136"/>
      <c r="KA96" s="136"/>
      <c r="KB96" s="136"/>
      <c r="KC96" s="136"/>
      <c r="KD96" s="136"/>
      <c r="KE96" s="136"/>
      <c r="KF96" s="136"/>
      <c r="KG96" s="136"/>
      <c r="KH96" s="136"/>
      <c r="KI96" s="136"/>
      <c r="KJ96" s="136"/>
      <c r="KK96" s="136"/>
      <c r="KL96" s="136"/>
      <c r="KM96" s="136"/>
      <c r="KN96" s="136"/>
      <c r="KO96" s="136"/>
      <c r="KP96" s="136"/>
      <c r="KQ96" s="136"/>
      <c r="KR96" s="136"/>
      <c r="KS96" s="136"/>
      <c r="KT96" s="136"/>
      <c r="KU96" s="136"/>
      <c r="KV96" s="136"/>
      <c r="KW96" s="136"/>
      <c r="KX96" s="136"/>
      <c r="KY96" s="136"/>
      <c r="KZ96" s="136"/>
      <c r="LA96" s="136"/>
      <c r="LB96" s="136"/>
      <c r="LC96" s="136"/>
      <c r="LD96" s="136"/>
      <c r="LE96" s="136"/>
      <c r="LF96" s="136"/>
      <c r="LG96" s="136"/>
      <c r="LH96" s="136"/>
      <c r="LI96" s="136"/>
      <c r="LJ96" s="136"/>
      <c r="LK96" s="136"/>
      <c r="LL96" s="136"/>
      <c r="LM96" s="136"/>
      <c r="LN96" s="136"/>
      <c r="LO96" s="136"/>
      <c r="LP96" s="136"/>
      <c r="LQ96" s="136"/>
      <c r="LR96" s="136"/>
      <c r="LS96" s="136"/>
      <c r="LT96" s="136"/>
      <c r="LU96" s="136"/>
      <c r="LV96" s="136"/>
      <c r="LW96" s="136"/>
      <c r="LX96" s="136"/>
      <c r="LY96" s="136"/>
      <c r="LZ96" s="136"/>
      <c r="MA96" s="136"/>
      <c r="MB96" s="136"/>
      <c r="MC96" s="136"/>
      <c r="MD96" s="136"/>
      <c r="ME96" s="136"/>
      <c r="MF96" s="136"/>
      <c r="MG96" s="136"/>
      <c r="MH96" s="136"/>
      <c r="MI96" s="136"/>
      <c r="MJ96" s="136"/>
      <c r="MK96" s="136"/>
      <c r="ML96" s="136"/>
      <c r="MM96" s="136"/>
      <c r="MN96" s="136"/>
      <c r="MO96" s="136"/>
      <c r="MP96" s="136"/>
      <c r="MQ96" s="136"/>
      <c r="MR96" s="136"/>
      <c r="MS96" s="136"/>
      <c r="MT96" s="136"/>
      <c r="MU96" s="136"/>
      <c r="MV96" s="136"/>
      <c r="MW96" s="136"/>
      <c r="MX96" s="136"/>
      <c r="MY96" s="136"/>
      <c r="MZ96" s="136"/>
      <c r="NA96" s="136"/>
      <c r="NB96" s="136"/>
      <c r="NC96" s="136"/>
      <c r="ND96" s="136"/>
      <c r="NE96" s="136"/>
      <c r="NF96" s="136"/>
      <c r="NG96" s="136"/>
      <c r="NH96" s="136"/>
      <c r="NI96" s="136"/>
      <c r="NJ96" s="136"/>
      <c r="NK96" s="136"/>
      <c r="NL96" s="136"/>
      <c r="NM96" s="136"/>
      <c r="NN96" s="136"/>
      <c r="NO96" s="136"/>
      <c r="NP96" s="136"/>
      <c r="NQ96" s="136"/>
      <c r="NR96" s="136"/>
      <c r="NS96" s="136"/>
      <c r="NT96" s="136"/>
      <c r="NU96" s="136"/>
      <c r="NV96" s="136"/>
      <c r="NW96" s="136"/>
      <c r="NX96" s="136"/>
      <c r="NY96" s="136"/>
      <c r="NZ96" s="136"/>
      <c r="OA96" s="136"/>
      <c r="OB96" s="136"/>
      <c r="OC96" s="136"/>
      <c r="OD96" s="136"/>
      <c r="OE96" s="136"/>
      <c r="OF96" s="136"/>
      <c r="OG96" s="136"/>
      <c r="OH96" s="136"/>
      <c r="OI96" s="136"/>
      <c r="OJ96" s="136"/>
      <c r="OK96" s="136"/>
      <c r="OL96" s="136"/>
      <c r="OM96" s="136"/>
      <c r="ON96" s="136"/>
      <c r="OO96" s="136"/>
      <c r="OP96" s="136"/>
      <c r="OQ96" s="136"/>
      <c r="OR96" s="136"/>
      <c r="OS96" s="136"/>
      <c r="OT96" s="136"/>
      <c r="OU96" s="136"/>
      <c r="OV96" s="136"/>
      <c r="OW96" s="136"/>
      <c r="OX96" s="136"/>
      <c r="OY96" s="136"/>
      <c r="OZ96" s="136"/>
      <c r="PA96" s="136"/>
      <c r="PB96" s="136"/>
      <c r="PC96" s="136"/>
      <c r="PD96" s="136"/>
      <c r="PE96" s="136"/>
      <c r="PF96" s="136"/>
      <c r="PG96" s="136"/>
      <c r="PH96" s="136"/>
      <c r="PI96" s="136"/>
      <c r="PJ96" s="136"/>
      <c r="PK96" s="136"/>
      <c r="PL96" s="136"/>
      <c r="PM96" s="136"/>
      <c r="PN96" s="136"/>
      <c r="PO96" s="136"/>
      <c r="PP96" s="136"/>
      <c r="PQ96" s="136"/>
      <c r="PR96" s="136"/>
      <c r="PS96" s="136"/>
      <c r="PT96" s="136"/>
      <c r="PU96" s="136"/>
      <c r="PV96" s="136"/>
      <c r="PW96" s="136"/>
      <c r="PX96" s="136"/>
      <c r="PY96" s="136"/>
      <c r="PZ96" s="136"/>
      <c r="QA96" s="136"/>
      <c r="QB96" s="136"/>
      <c r="QC96" s="136"/>
      <c r="QD96" s="136"/>
      <c r="QE96" s="136"/>
      <c r="QF96" s="136"/>
      <c r="QG96" s="136"/>
      <c r="QH96" s="136"/>
      <c r="QI96" s="136"/>
      <c r="QJ96" s="136"/>
      <c r="QK96" s="136"/>
      <c r="QL96" s="136"/>
      <c r="QM96" s="136"/>
      <c r="QN96" s="136"/>
      <c r="QO96" s="136"/>
      <c r="QP96" s="136"/>
      <c r="QQ96" s="136"/>
      <c r="QR96" s="136"/>
      <c r="QS96" s="136"/>
      <c r="QT96" s="136"/>
      <c r="QU96" s="136"/>
      <c r="QV96" s="136"/>
      <c r="QW96" s="136"/>
      <c r="QX96" s="136"/>
      <c r="QY96" s="136"/>
      <c r="QZ96" s="136"/>
      <c r="RA96" s="136"/>
      <c r="RB96" s="136"/>
      <c r="RC96" s="136"/>
      <c r="RD96" s="136"/>
      <c r="RE96" s="136"/>
      <c r="RF96" s="136"/>
      <c r="RG96" s="136"/>
      <c r="RH96" s="136"/>
      <c r="RI96" s="136"/>
      <c r="RJ96" s="136"/>
      <c r="RK96" s="136"/>
      <c r="RL96" s="136"/>
      <c r="RM96" s="136"/>
      <c r="RN96" s="136"/>
      <c r="RO96" s="136"/>
      <c r="RP96" s="136"/>
      <c r="RQ96" s="136"/>
      <c r="RR96" s="136"/>
      <c r="RS96" s="136"/>
      <c r="RT96" s="136"/>
      <c r="RU96" s="136"/>
      <c r="RV96" s="136"/>
      <c r="RW96" s="136"/>
      <c r="RX96" s="136"/>
      <c r="RY96" s="136"/>
      <c r="RZ96" s="136"/>
      <c r="SA96" s="136"/>
      <c r="SB96" s="136"/>
      <c r="SC96" s="136"/>
      <c r="SD96" s="136"/>
      <c r="SE96" s="136"/>
      <c r="SF96" s="136"/>
      <c r="SG96" s="136"/>
      <c r="SH96" s="136"/>
      <c r="SI96" s="136"/>
      <c r="SJ96" s="136"/>
      <c r="SK96" s="136"/>
      <c r="SL96" s="136"/>
      <c r="SM96" s="136"/>
      <c r="SN96" s="136"/>
      <c r="SO96" s="136"/>
      <c r="SP96" s="136"/>
      <c r="SQ96" s="136"/>
      <c r="SR96" s="136"/>
      <c r="SS96" s="136"/>
      <c r="ST96" s="136"/>
      <c r="SU96" s="136"/>
      <c r="SV96" s="136"/>
      <c r="SW96" s="136"/>
      <c r="SX96" s="136"/>
      <c r="SY96" s="136"/>
      <c r="SZ96" s="136"/>
      <c r="TA96" s="136"/>
      <c r="TB96" s="136"/>
      <c r="TC96" s="136"/>
      <c r="TD96" s="136"/>
      <c r="TE96" s="136"/>
      <c r="TF96" s="136"/>
      <c r="TG96" s="136"/>
      <c r="TH96" s="136"/>
      <c r="TI96" s="136"/>
      <c r="TJ96" s="136"/>
      <c r="TK96" s="136"/>
      <c r="TL96" s="136"/>
      <c r="TM96" s="136"/>
      <c r="TN96" s="136"/>
      <c r="TO96" s="136"/>
      <c r="TP96" s="136"/>
      <c r="TQ96" s="136"/>
      <c r="TR96" s="136"/>
      <c r="TS96" s="136"/>
      <c r="TT96" s="136"/>
      <c r="TU96" s="136"/>
      <c r="TV96" s="136"/>
      <c r="TW96" s="136"/>
      <c r="TX96" s="136"/>
      <c r="TY96" s="136"/>
      <c r="TZ96" s="136"/>
      <c r="UA96" s="136"/>
      <c r="UB96" s="136"/>
      <c r="UC96" s="136"/>
      <c r="UD96" s="136"/>
      <c r="UE96" s="136"/>
      <c r="UF96" s="136"/>
      <c r="UG96" s="136"/>
      <c r="UH96" s="136"/>
      <c r="UI96" s="136"/>
      <c r="UJ96" s="136"/>
      <c r="UK96" s="136"/>
      <c r="UL96" s="136"/>
      <c r="UM96" s="136"/>
      <c r="UN96" s="136"/>
      <c r="UO96" s="136"/>
      <c r="UP96" s="136"/>
      <c r="UQ96" s="136"/>
      <c r="UR96" s="136"/>
      <c r="US96" s="136"/>
      <c r="UT96" s="136"/>
      <c r="UU96" s="136"/>
      <c r="UV96" s="136"/>
      <c r="UW96" s="136"/>
      <c r="UX96" s="136"/>
      <c r="UY96" s="136"/>
      <c r="UZ96" s="136"/>
      <c r="VA96" s="136"/>
      <c r="VB96" s="136"/>
      <c r="VC96" s="136"/>
      <c r="VD96" s="136"/>
      <c r="VE96" s="136"/>
      <c r="VF96" s="136"/>
      <c r="VG96" s="136"/>
      <c r="VH96" s="136"/>
      <c r="VI96" s="136"/>
      <c r="VJ96" s="136"/>
      <c r="VK96" s="136"/>
      <c r="VL96" s="136"/>
      <c r="VM96" s="136"/>
      <c r="VN96" s="136"/>
      <c r="VO96" s="136"/>
      <c r="VP96" s="136"/>
      <c r="VQ96" s="136"/>
      <c r="VR96" s="136"/>
      <c r="VS96" s="136"/>
      <c r="VT96" s="136"/>
      <c r="VU96" s="136"/>
      <c r="VV96" s="136"/>
      <c r="VW96" s="136"/>
      <c r="VX96" s="136"/>
      <c r="VY96" s="136"/>
      <c r="VZ96" s="136"/>
      <c r="WA96" s="136"/>
      <c r="WB96" s="136"/>
      <c r="WC96" s="136"/>
      <c r="WD96" s="136"/>
      <c r="WE96" s="136"/>
      <c r="WF96" s="136"/>
      <c r="WG96" s="136"/>
      <c r="WH96" s="136"/>
      <c r="WI96" s="136"/>
      <c r="WJ96" s="136"/>
      <c r="WK96" s="136"/>
      <c r="WL96" s="136"/>
      <c r="WM96" s="136"/>
      <c r="WN96" s="136"/>
      <c r="WO96" s="136"/>
      <c r="WP96" s="136"/>
      <c r="WQ96" s="136"/>
      <c r="WR96" s="136"/>
      <c r="WS96" s="136"/>
      <c r="WT96" s="136"/>
      <c r="WU96" s="136"/>
      <c r="WV96" s="136"/>
      <c r="WW96" s="136"/>
      <c r="WX96" s="136"/>
      <c r="WY96" s="136"/>
      <c r="WZ96" s="136"/>
      <c r="XA96" s="136"/>
      <c r="XB96" s="136"/>
      <c r="XC96" s="136"/>
      <c r="XD96" s="136"/>
      <c r="XE96" s="136"/>
      <c r="XF96" s="136"/>
      <c r="XG96" s="136"/>
      <c r="XH96" s="136"/>
      <c r="XI96" s="136"/>
      <c r="XJ96" s="136"/>
      <c r="XK96" s="136"/>
      <c r="XL96" s="136"/>
      <c r="XM96" s="136"/>
      <c r="XN96" s="136"/>
      <c r="XO96" s="136"/>
      <c r="XP96" s="136"/>
      <c r="XQ96" s="136"/>
      <c r="XR96" s="136"/>
      <c r="XS96" s="136"/>
      <c r="XT96" s="136"/>
      <c r="XU96" s="136"/>
      <c r="XV96" s="136"/>
      <c r="XW96" s="136"/>
      <c r="XX96" s="136"/>
      <c r="XY96" s="136"/>
      <c r="XZ96" s="136"/>
      <c r="YA96" s="136"/>
      <c r="YB96" s="136"/>
      <c r="YC96" s="136"/>
      <c r="YD96" s="136"/>
      <c r="YE96" s="136"/>
      <c r="YF96" s="136"/>
      <c r="YG96" s="136"/>
      <c r="YH96" s="136"/>
      <c r="YI96" s="136"/>
      <c r="YJ96" s="136"/>
      <c r="YK96" s="136"/>
      <c r="YL96" s="136"/>
      <c r="YM96" s="136"/>
      <c r="YN96" s="136"/>
      <c r="YO96" s="136"/>
      <c r="YP96" s="136"/>
      <c r="YQ96" s="136"/>
      <c r="YR96" s="136"/>
      <c r="YS96" s="136"/>
      <c r="YT96" s="136"/>
      <c r="YU96" s="136"/>
      <c r="YV96" s="136"/>
      <c r="YW96" s="136"/>
      <c r="YX96" s="136"/>
      <c r="YY96" s="136"/>
      <c r="YZ96" s="136"/>
      <c r="ZA96" s="136"/>
      <c r="ZB96" s="136"/>
      <c r="ZC96" s="136"/>
      <c r="ZD96" s="136"/>
      <c r="ZE96" s="136"/>
      <c r="ZF96" s="136"/>
      <c r="ZG96" s="136"/>
      <c r="ZH96" s="136"/>
      <c r="ZI96" s="136"/>
      <c r="ZJ96" s="136"/>
      <c r="ZK96" s="136"/>
      <c r="ZL96" s="136"/>
      <c r="ZM96" s="136"/>
      <c r="ZN96" s="136"/>
      <c r="ZO96" s="136"/>
      <c r="ZP96" s="136"/>
      <c r="ZQ96" s="136"/>
      <c r="ZR96" s="136"/>
      <c r="ZS96" s="136"/>
      <c r="ZT96" s="136"/>
      <c r="ZU96" s="136"/>
      <c r="ZV96" s="136"/>
      <c r="ZW96" s="136"/>
      <c r="ZX96" s="136"/>
      <c r="ZY96" s="136"/>
      <c r="ZZ96" s="136"/>
      <c r="AAA96" s="136"/>
      <c r="AAB96" s="136"/>
      <c r="AAC96" s="136"/>
      <c r="AAD96" s="136"/>
      <c r="AAE96" s="136"/>
      <c r="AAF96" s="136"/>
      <c r="AAG96" s="136"/>
      <c r="AAH96" s="136"/>
      <c r="AAI96" s="136"/>
      <c r="AAJ96" s="136"/>
      <c r="AAK96" s="136"/>
      <c r="AAL96" s="136"/>
      <c r="AAM96" s="136"/>
      <c r="AAN96" s="136"/>
      <c r="AAO96" s="136"/>
      <c r="AAP96" s="136"/>
      <c r="AAQ96" s="136"/>
      <c r="AAR96" s="136"/>
      <c r="AAS96" s="136"/>
      <c r="AAT96" s="136"/>
      <c r="AAU96" s="136"/>
      <c r="AAV96" s="136"/>
      <c r="AAW96" s="136"/>
      <c r="AAX96" s="136"/>
      <c r="AAY96" s="136"/>
      <c r="AAZ96" s="136"/>
      <c r="ABA96" s="136"/>
      <c r="ABB96" s="136"/>
      <c r="ABC96" s="136"/>
      <c r="ABD96" s="136"/>
      <c r="ABE96" s="136"/>
      <c r="ABF96" s="136"/>
      <c r="ABG96" s="136"/>
      <c r="ABH96" s="136"/>
      <c r="ABI96" s="136"/>
      <c r="ABJ96" s="136"/>
      <c r="ABK96" s="136"/>
      <c r="ABL96" s="136"/>
      <c r="ABM96" s="136"/>
      <c r="ABN96" s="136"/>
      <c r="ABO96" s="136"/>
      <c r="ABP96" s="136"/>
      <c r="ABQ96" s="136"/>
      <c r="ABR96" s="136"/>
      <c r="ABS96" s="136"/>
      <c r="ABT96" s="136"/>
      <c r="ABU96" s="136"/>
      <c r="ABV96" s="136"/>
      <c r="ABW96" s="136"/>
      <c r="ABX96" s="136"/>
      <c r="ABY96" s="136"/>
      <c r="ABZ96" s="136"/>
      <c r="ACA96" s="136"/>
      <c r="ACB96" s="136"/>
      <c r="ACC96" s="136"/>
      <c r="ACD96" s="136"/>
      <c r="ACE96" s="136"/>
      <c r="ACF96" s="136"/>
      <c r="ACG96" s="136"/>
      <c r="ACH96" s="136"/>
      <c r="ACI96" s="136"/>
      <c r="ACJ96" s="136"/>
      <c r="ACK96" s="136"/>
      <c r="ACL96" s="136"/>
      <c r="ACM96" s="136"/>
      <c r="ACN96" s="136"/>
      <c r="ACO96" s="136"/>
      <c r="ACP96" s="136"/>
      <c r="ACQ96" s="136"/>
      <c r="ACR96" s="136"/>
      <c r="ACS96" s="136"/>
      <c r="ACT96" s="136"/>
      <c r="ACU96" s="136"/>
      <c r="ACV96" s="136"/>
      <c r="ACW96" s="136"/>
      <c r="ACX96" s="136"/>
      <c r="ACY96" s="136"/>
      <c r="ACZ96" s="136"/>
      <c r="ADA96" s="136"/>
      <c r="ADB96" s="136"/>
      <c r="ADC96" s="136"/>
      <c r="ADD96" s="136"/>
      <c r="ADE96" s="136"/>
      <c r="ADF96" s="136"/>
      <c r="ADG96" s="136"/>
      <c r="ADH96" s="136"/>
      <c r="ADI96" s="136"/>
      <c r="ADJ96" s="136"/>
      <c r="ADK96" s="136"/>
      <c r="ADL96" s="136"/>
      <c r="ADM96" s="136"/>
      <c r="ADN96" s="136"/>
      <c r="ADO96" s="136"/>
      <c r="ADP96" s="136"/>
      <c r="ADQ96" s="136"/>
      <c r="ADR96" s="136"/>
      <c r="ADS96" s="136"/>
      <c r="ADT96" s="136"/>
      <c r="ADU96" s="136"/>
      <c r="ADV96" s="136"/>
      <c r="ADW96" s="136"/>
      <c r="ADX96" s="136"/>
      <c r="ADY96" s="136"/>
      <c r="ADZ96" s="136"/>
      <c r="AEA96" s="136"/>
      <c r="AEB96" s="136"/>
      <c r="AEC96" s="136"/>
      <c r="AED96" s="136"/>
      <c r="AEE96" s="136"/>
      <c r="AEF96" s="136"/>
      <c r="AEG96" s="136"/>
      <c r="AEH96" s="136"/>
      <c r="AEI96" s="136"/>
      <c r="AEJ96" s="136"/>
      <c r="AEK96" s="136"/>
      <c r="AEL96" s="136"/>
      <c r="AEM96" s="136"/>
      <c r="AEN96" s="136"/>
      <c r="AEO96" s="136"/>
      <c r="AEP96" s="136"/>
      <c r="AEQ96" s="136"/>
      <c r="AER96" s="136"/>
      <c r="AES96" s="136"/>
      <c r="AET96" s="136"/>
      <c r="AEU96" s="136"/>
      <c r="AEV96" s="136"/>
      <c r="AEW96" s="136"/>
      <c r="AEX96" s="136"/>
      <c r="AEY96" s="136"/>
      <c r="AEZ96" s="136"/>
      <c r="AFA96" s="136"/>
      <c r="AFB96" s="136"/>
      <c r="AFC96" s="136"/>
      <c r="AFD96" s="136"/>
      <c r="AFE96" s="136"/>
      <c r="AFF96" s="136"/>
      <c r="AFG96" s="136"/>
      <c r="AFH96" s="136"/>
      <c r="AFI96" s="136"/>
      <c r="AFJ96" s="136"/>
      <c r="AFK96" s="136"/>
      <c r="AFL96" s="136"/>
      <c r="AFM96" s="136"/>
      <c r="AFN96" s="136"/>
      <c r="AFO96" s="136"/>
      <c r="AFP96" s="136"/>
      <c r="AFQ96" s="136"/>
      <c r="AFR96" s="136"/>
      <c r="AFS96" s="136"/>
      <c r="AFT96" s="136"/>
      <c r="AFU96" s="136"/>
      <c r="AFV96" s="136"/>
      <c r="AFW96" s="136"/>
      <c r="AFX96" s="136"/>
      <c r="AFY96" s="136"/>
      <c r="AFZ96" s="136"/>
      <c r="AGA96" s="136"/>
      <c r="AGB96" s="136"/>
      <c r="AGC96" s="136"/>
      <c r="AGD96" s="136"/>
      <c r="AGE96" s="136"/>
      <c r="AGF96" s="136"/>
      <c r="AGG96" s="136"/>
      <c r="AGH96" s="136"/>
      <c r="AGI96" s="136"/>
      <c r="AGJ96" s="136"/>
      <c r="AGK96" s="136"/>
      <c r="AGL96" s="136"/>
      <c r="AGM96" s="136"/>
      <c r="AGN96" s="136"/>
      <c r="AGO96" s="136"/>
      <c r="AGP96" s="136"/>
      <c r="AGQ96" s="136"/>
      <c r="AGR96" s="136"/>
      <c r="AGS96" s="136"/>
      <c r="AGT96" s="136"/>
      <c r="AGU96" s="136"/>
      <c r="AGV96" s="136"/>
      <c r="AGW96" s="136"/>
      <c r="AGX96" s="136"/>
      <c r="AGY96" s="136"/>
      <c r="AGZ96" s="136"/>
      <c r="AHA96" s="136"/>
      <c r="AHB96" s="136"/>
      <c r="AHC96" s="136"/>
      <c r="AHD96" s="136"/>
      <c r="AHE96" s="136"/>
      <c r="AHF96" s="136"/>
      <c r="AHG96" s="136"/>
      <c r="AHH96" s="136"/>
      <c r="AHI96" s="136"/>
      <c r="AHJ96" s="136"/>
      <c r="AHK96" s="136"/>
      <c r="AHL96" s="136"/>
      <c r="AHM96" s="136"/>
      <c r="AHN96" s="136"/>
      <c r="AHO96" s="136"/>
      <c r="AHP96" s="136"/>
      <c r="AHQ96" s="136"/>
      <c r="AHR96" s="136"/>
      <c r="AHS96" s="136"/>
      <c r="AHT96" s="136"/>
      <c r="AHU96" s="136"/>
      <c r="AHV96" s="136"/>
      <c r="AHW96" s="136"/>
      <c r="AHX96" s="136"/>
      <c r="AHY96" s="136"/>
      <c r="AHZ96" s="136"/>
      <c r="AIA96" s="136"/>
      <c r="AIB96" s="136"/>
      <c r="AIC96" s="136"/>
      <c r="AID96" s="136"/>
      <c r="AIE96" s="136"/>
      <c r="AIF96" s="136"/>
      <c r="AIG96" s="136"/>
      <c r="AIH96" s="136"/>
      <c r="AII96" s="136"/>
      <c r="AIJ96" s="136"/>
      <c r="AIK96" s="136"/>
      <c r="AIL96" s="136"/>
      <c r="AIM96" s="136"/>
      <c r="AIN96" s="136"/>
      <c r="AIO96" s="136"/>
      <c r="AIP96" s="136"/>
      <c r="AIQ96" s="136"/>
      <c r="AIR96" s="136"/>
      <c r="AIS96" s="136"/>
      <c r="AIT96" s="136"/>
      <c r="AIU96" s="136"/>
      <c r="AIV96" s="136"/>
      <c r="AIW96" s="136"/>
      <c r="AIX96" s="136"/>
      <c r="AIY96" s="136"/>
      <c r="AIZ96" s="136"/>
      <c r="AJA96" s="136"/>
      <c r="AJB96" s="136"/>
      <c r="AJC96" s="136"/>
      <c r="AJD96" s="136"/>
      <c r="AJE96" s="136"/>
      <c r="AJF96" s="136"/>
      <c r="AJG96" s="136"/>
      <c r="AJH96" s="136"/>
      <c r="AJI96" s="136"/>
      <c r="AJJ96" s="136"/>
      <c r="AJK96" s="136"/>
      <c r="AJL96" s="136"/>
      <c r="AJM96" s="136"/>
      <c r="AJN96" s="136"/>
      <c r="AJO96" s="136"/>
      <c r="AJP96" s="136"/>
      <c r="AJQ96" s="136"/>
      <c r="AJR96" s="136"/>
      <c r="AJS96" s="136"/>
      <c r="AJT96" s="136"/>
      <c r="AJU96" s="136"/>
      <c r="AJV96" s="136"/>
      <c r="AJW96" s="136"/>
      <c r="AJX96" s="136"/>
      <c r="AJY96" s="136"/>
      <c r="AJZ96" s="136"/>
      <c r="AKA96" s="136"/>
      <c r="AKB96" s="136"/>
      <c r="AKC96" s="136"/>
      <c r="AKD96" s="136"/>
      <c r="AKE96" s="136"/>
      <c r="AKF96" s="136"/>
      <c r="AKG96" s="136"/>
      <c r="AKH96" s="136"/>
      <c r="AKI96" s="136"/>
      <c r="AKJ96" s="136"/>
      <c r="AKK96" s="136"/>
      <c r="AKL96" s="136"/>
      <c r="AKM96" s="136"/>
      <c r="AKN96" s="136"/>
      <c r="AKO96" s="136"/>
      <c r="AKP96" s="136"/>
      <c r="AKQ96" s="136"/>
      <c r="AKR96" s="136"/>
      <c r="AKS96" s="136"/>
      <c r="AKT96" s="136"/>
      <c r="AKU96" s="136"/>
      <c r="AKV96" s="136"/>
      <c r="AKW96" s="136"/>
      <c r="AKX96" s="136"/>
      <c r="AKY96" s="136"/>
    </row>
    <row r="97" ht="14.25" hidden="1" spans="1:987">
      <c r="A97" s="61"/>
      <c r="B97" s="64" t="s">
        <v>5</v>
      </c>
      <c r="C97" s="170"/>
      <c r="D97" s="171"/>
      <c r="E97" s="171"/>
      <c r="F97" s="204"/>
      <c r="G97" s="65"/>
      <c r="H97" s="66"/>
      <c r="I97" s="223"/>
      <c r="J97" s="171"/>
      <c r="K97" s="171"/>
      <c r="L97" s="171"/>
      <c r="M97" s="247">
        <f>AVERAGE(C87,G91,J94)</f>
        <v>0.171143790849673</v>
      </c>
      <c r="N97" s="248">
        <f t="shared" si="0"/>
        <v>0.446441102756892</v>
      </c>
      <c r="O97" s="249">
        <f t="shared" si="1"/>
        <v>0.0413326294109212</v>
      </c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  <c r="CT97" s="136"/>
      <c r="CU97" s="136"/>
      <c r="CV97" s="136"/>
      <c r="CW97" s="136"/>
      <c r="CX97" s="136"/>
      <c r="CY97" s="136"/>
      <c r="CZ97" s="136"/>
      <c r="DA97" s="136"/>
      <c r="DB97" s="136"/>
      <c r="DC97" s="136"/>
      <c r="DD97" s="136"/>
      <c r="DE97" s="136"/>
      <c r="DF97" s="136"/>
      <c r="DG97" s="136"/>
      <c r="DH97" s="136"/>
      <c r="DI97" s="136"/>
      <c r="DJ97" s="136"/>
      <c r="DK97" s="136"/>
      <c r="DL97" s="136"/>
      <c r="DM97" s="136"/>
      <c r="DN97" s="136"/>
      <c r="DO97" s="136"/>
      <c r="DP97" s="136"/>
      <c r="DQ97" s="136"/>
      <c r="DR97" s="136"/>
      <c r="DS97" s="136"/>
      <c r="DT97" s="136"/>
      <c r="DU97" s="136"/>
      <c r="DV97" s="136"/>
      <c r="DW97" s="136"/>
      <c r="DX97" s="136"/>
      <c r="DY97" s="136"/>
      <c r="DZ97" s="136"/>
      <c r="EA97" s="136"/>
      <c r="EB97" s="136"/>
      <c r="EC97" s="136"/>
      <c r="ED97" s="136"/>
      <c r="EE97" s="136"/>
      <c r="EF97" s="136"/>
      <c r="EG97" s="136"/>
      <c r="EH97" s="136"/>
      <c r="EI97" s="136"/>
      <c r="EJ97" s="136"/>
      <c r="EK97" s="136"/>
      <c r="EL97" s="136"/>
      <c r="EM97" s="136"/>
      <c r="EN97" s="136"/>
      <c r="EO97" s="136"/>
      <c r="EP97" s="136"/>
      <c r="EQ97" s="136"/>
      <c r="ER97" s="136"/>
      <c r="ES97" s="136"/>
      <c r="ET97" s="136"/>
      <c r="EU97" s="136"/>
      <c r="EV97" s="136"/>
      <c r="EW97" s="136"/>
      <c r="EX97" s="136"/>
      <c r="EY97" s="136"/>
      <c r="EZ97" s="136"/>
      <c r="FA97" s="136"/>
      <c r="FB97" s="136"/>
      <c r="FC97" s="136"/>
      <c r="FD97" s="136"/>
      <c r="FE97" s="136"/>
      <c r="FF97" s="136"/>
      <c r="FG97" s="136"/>
      <c r="FH97" s="136"/>
      <c r="FI97" s="136"/>
      <c r="FJ97" s="136"/>
      <c r="FK97" s="136"/>
      <c r="FL97" s="136"/>
      <c r="FM97" s="136"/>
      <c r="FN97" s="136"/>
      <c r="FO97" s="136"/>
      <c r="FP97" s="136"/>
      <c r="FQ97" s="136"/>
      <c r="FR97" s="136"/>
      <c r="FS97" s="136"/>
      <c r="FT97" s="136"/>
      <c r="FU97" s="136"/>
      <c r="FV97" s="136"/>
      <c r="FW97" s="136"/>
      <c r="FX97" s="136"/>
      <c r="FY97" s="136"/>
      <c r="FZ97" s="136"/>
      <c r="GA97" s="136"/>
      <c r="GB97" s="136"/>
      <c r="GC97" s="136"/>
      <c r="GD97" s="136"/>
      <c r="GE97" s="136"/>
      <c r="GF97" s="136"/>
      <c r="GG97" s="136"/>
      <c r="GH97" s="136"/>
      <c r="GI97" s="136"/>
      <c r="GJ97" s="136"/>
      <c r="GK97" s="136"/>
      <c r="GL97" s="136"/>
      <c r="GM97" s="136"/>
      <c r="GN97" s="136"/>
      <c r="GO97" s="136"/>
      <c r="GP97" s="136"/>
      <c r="GQ97" s="136"/>
      <c r="GR97" s="136"/>
      <c r="GS97" s="136"/>
      <c r="GT97" s="136"/>
      <c r="GU97" s="136"/>
      <c r="GV97" s="136"/>
      <c r="GW97" s="136"/>
      <c r="GX97" s="136"/>
      <c r="GY97" s="136"/>
      <c r="GZ97" s="136"/>
      <c r="HA97" s="136"/>
      <c r="HB97" s="136"/>
      <c r="HC97" s="136"/>
      <c r="HD97" s="136"/>
      <c r="HE97" s="136"/>
      <c r="HF97" s="136"/>
      <c r="HG97" s="136"/>
      <c r="HH97" s="136"/>
      <c r="HI97" s="136"/>
      <c r="HJ97" s="136"/>
      <c r="HK97" s="136"/>
      <c r="HL97" s="136"/>
      <c r="HM97" s="136"/>
      <c r="HN97" s="136"/>
      <c r="HO97" s="136"/>
      <c r="HP97" s="136"/>
      <c r="HQ97" s="136"/>
      <c r="HR97" s="136"/>
      <c r="HS97" s="136"/>
      <c r="HT97" s="136"/>
      <c r="HU97" s="136"/>
      <c r="HV97" s="136"/>
      <c r="HW97" s="136"/>
      <c r="HX97" s="136"/>
      <c r="HY97" s="136"/>
      <c r="HZ97" s="136"/>
      <c r="IA97" s="136"/>
      <c r="IB97" s="136"/>
      <c r="IC97" s="136"/>
      <c r="ID97" s="136"/>
      <c r="IE97" s="136"/>
      <c r="IF97" s="136"/>
      <c r="IG97" s="136"/>
      <c r="IH97" s="136"/>
      <c r="II97" s="136"/>
      <c r="IJ97" s="136"/>
      <c r="IK97" s="136"/>
      <c r="IL97" s="136"/>
      <c r="IM97" s="136"/>
      <c r="IN97" s="136"/>
      <c r="IO97" s="136"/>
      <c r="IP97" s="136"/>
      <c r="IQ97" s="136"/>
      <c r="IR97" s="136"/>
      <c r="IS97" s="136"/>
      <c r="IT97" s="136"/>
      <c r="IU97" s="136"/>
      <c r="IV97" s="136"/>
      <c r="IW97" s="136"/>
      <c r="IX97" s="136"/>
      <c r="IY97" s="136"/>
      <c r="IZ97" s="136"/>
      <c r="JA97" s="136"/>
      <c r="JB97" s="136"/>
      <c r="JC97" s="136"/>
      <c r="JD97" s="136"/>
      <c r="JE97" s="136"/>
      <c r="JF97" s="136"/>
      <c r="JG97" s="136"/>
      <c r="JH97" s="136"/>
      <c r="JI97" s="136"/>
      <c r="JJ97" s="136"/>
      <c r="JK97" s="136"/>
      <c r="JL97" s="136"/>
      <c r="JM97" s="136"/>
      <c r="JN97" s="136"/>
      <c r="JO97" s="136"/>
      <c r="JP97" s="136"/>
      <c r="JQ97" s="136"/>
      <c r="JR97" s="136"/>
      <c r="JS97" s="136"/>
      <c r="JT97" s="136"/>
      <c r="JU97" s="136"/>
      <c r="JV97" s="136"/>
      <c r="JW97" s="136"/>
      <c r="JX97" s="136"/>
      <c r="JY97" s="136"/>
      <c r="JZ97" s="136"/>
      <c r="KA97" s="136"/>
      <c r="KB97" s="136"/>
      <c r="KC97" s="136"/>
      <c r="KD97" s="136"/>
      <c r="KE97" s="136"/>
      <c r="KF97" s="136"/>
      <c r="KG97" s="136"/>
      <c r="KH97" s="136"/>
      <c r="KI97" s="136"/>
      <c r="KJ97" s="136"/>
      <c r="KK97" s="136"/>
      <c r="KL97" s="136"/>
      <c r="KM97" s="136"/>
      <c r="KN97" s="136"/>
      <c r="KO97" s="136"/>
      <c r="KP97" s="136"/>
      <c r="KQ97" s="136"/>
      <c r="KR97" s="136"/>
      <c r="KS97" s="136"/>
      <c r="KT97" s="136"/>
      <c r="KU97" s="136"/>
      <c r="KV97" s="136"/>
      <c r="KW97" s="136"/>
      <c r="KX97" s="136"/>
      <c r="KY97" s="136"/>
      <c r="KZ97" s="136"/>
      <c r="LA97" s="136"/>
      <c r="LB97" s="136"/>
      <c r="LC97" s="136"/>
      <c r="LD97" s="136"/>
      <c r="LE97" s="136"/>
      <c r="LF97" s="136"/>
      <c r="LG97" s="136"/>
      <c r="LH97" s="136"/>
      <c r="LI97" s="136"/>
      <c r="LJ97" s="136"/>
      <c r="LK97" s="136"/>
      <c r="LL97" s="136"/>
      <c r="LM97" s="136"/>
      <c r="LN97" s="136"/>
      <c r="LO97" s="136"/>
      <c r="LP97" s="136"/>
      <c r="LQ97" s="136"/>
      <c r="LR97" s="136"/>
      <c r="LS97" s="136"/>
      <c r="LT97" s="136"/>
      <c r="LU97" s="136"/>
      <c r="LV97" s="136"/>
      <c r="LW97" s="136"/>
      <c r="LX97" s="136"/>
      <c r="LY97" s="136"/>
      <c r="LZ97" s="136"/>
      <c r="MA97" s="136"/>
      <c r="MB97" s="136"/>
      <c r="MC97" s="136"/>
      <c r="MD97" s="136"/>
      <c r="ME97" s="136"/>
      <c r="MF97" s="136"/>
      <c r="MG97" s="136"/>
      <c r="MH97" s="136"/>
      <c r="MI97" s="136"/>
      <c r="MJ97" s="136"/>
      <c r="MK97" s="136"/>
      <c r="ML97" s="136"/>
      <c r="MM97" s="136"/>
      <c r="MN97" s="136"/>
      <c r="MO97" s="136"/>
      <c r="MP97" s="136"/>
      <c r="MQ97" s="136"/>
      <c r="MR97" s="136"/>
      <c r="MS97" s="136"/>
      <c r="MT97" s="136"/>
      <c r="MU97" s="136"/>
      <c r="MV97" s="136"/>
      <c r="MW97" s="136"/>
      <c r="MX97" s="136"/>
      <c r="MY97" s="136"/>
      <c r="MZ97" s="136"/>
      <c r="NA97" s="136"/>
      <c r="NB97" s="136"/>
      <c r="NC97" s="136"/>
      <c r="ND97" s="136"/>
      <c r="NE97" s="136"/>
      <c r="NF97" s="136"/>
      <c r="NG97" s="136"/>
      <c r="NH97" s="136"/>
      <c r="NI97" s="136"/>
      <c r="NJ97" s="136"/>
      <c r="NK97" s="136"/>
      <c r="NL97" s="136"/>
      <c r="NM97" s="136"/>
      <c r="NN97" s="136"/>
      <c r="NO97" s="136"/>
      <c r="NP97" s="136"/>
      <c r="NQ97" s="136"/>
      <c r="NR97" s="136"/>
      <c r="NS97" s="136"/>
      <c r="NT97" s="136"/>
      <c r="NU97" s="136"/>
      <c r="NV97" s="136"/>
      <c r="NW97" s="136"/>
      <c r="NX97" s="136"/>
      <c r="NY97" s="136"/>
      <c r="NZ97" s="136"/>
      <c r="OA97" s="136"/>
      <c r="OB97" s="136"/>
      <c r="OC97" s="136"/>
      <c r="OD97" s="136"/>
      <c r="OE97" s="136"/>
      <c r="OF97" s="136"/>
      <c r="OG97" s="136"/>
      <c r="OH97" s="136"/>
      <c r="OI97" s="136"/>
      <c r="OJ97" s="136"/>
      <c r="OK97" s="136"/>
      <c r="OL97" s="136"/>
      <c r="OM97" s="136"/>
      <c r="ON97" s="136"/>
      <c r="OO97" s="136"/>
      <c r="OP97" s="136"/>
      <c r="OQ97" s="136"/>
      <c r="OR97" s="136"/>
      <c r="OS97" s="136"/>
      <c r="OT97" s="136"/>
      <c r="OU97" s="136"/>
      <c r="OV97" s="136"/>
      <c r="OW97" s="136"/>
      <c r="OX97" s="136"/>
      <c r="OY97" s="136"/>
      <c r="OZ97" s="136"/>
      <c r="PA97" s="136"/>
      <c r="PB97" s="136"/>
      <c r="PC97" s="136"/>
      <c r="PD97" s="136"/>
      <c r="PE97" s="136"/>
      <c r="PF97" s="136"/>
      <c r="PG97" s="136"/>
      <c r="PH97" s="136"/>
      <c r="PI97" s="136"/>
      <c r="PJ97" s="136"/>
      <c r="PK97" s="136"/>
      <c r="PL97" s="136"/>
      <c r="PM97" s="136"/>
      <c r="PN97" s="136"/>
      <c r="PO97" s="136"/>
      <c r="PP97" s="136"/>
      <c r="PQ97" s="136"/>
      <c r="PR97" s="136"/>
      <c r="PS97" s="136"/>
      <c r="PT97" s="136"/>
      <c r="PU97" s="136"/>
      <c r="PV97" s="136"/>
      <c r="PW97" s="136"/>
      <c r="PX97" s="136"/>
      <c r="PY97" s="136"/>
      <c r="PZ97" s="136"/>
      <c r="QA97" s="136"/>
      <c r="QB97" s="136"/>
      <c r="QC97" s="136"/>
      <c r="QD97" s="136"/>
      <c r="QE97" s="136"/>
      <c r="QF97" s="136"/>
      <c r="QG97" s="136"/>
      <c r="QH97" s="136"/>
      <c r="QI97" s="136"/>
      <c r="QJ97" s="136"/>
      <c r="QK97" s="136"/>
      <c r="QL97" s="136"/>
      <c r="QM97" s="136"/>
      <c r="QN97" s="136"/>
      <c r="QO97" s="136"/>
      <c r="QP97" s="136"/>
      <c r="QQ97" s="136"/>
      <c r="QR97" s="136"/>
      <c r="QS97" s="136"/>
      <c r="QT97" s="136"/>
      <c r="QU97" s="136"/>
      <c r="QV97" s="136"/>
      <c r="QW97" s="136"/>
      <c r="QX97" s="136"/>
      <c r="QY97" s="136"/>
      <c r="QZ97" s="136"/>
      <c r="RA97" s="136"/>
      <c r="RB97" s="136"/>
      <c r="RC97" s="136"/>
      <c r="RD97" s="136"/>
      <c r="RE97" s="136"/>
      <c r="RF97" s="136"/>
      <c r="RG97" s="136"/>
      <c r="RH97" s="136"/>
      <c r="RI97" s="136"/>
      <c r="RJ97" s="136"/>
      <c r="RK97" s="136"/>
      <c r="RL97" s="136"/>
      <c r="RM97" s="136"/>
      <c r="RN97" s="136"/>
      <c r="RO97" s="136"/>
      <c r="RP97" s="136"/>
      <c r="RQ97" s="136"/>
      <c r="RR97" s="136"/>
      <c r="RS97" s="136"/>
      <c r="RT97" s="136"/>
      <c r="RU97" s="136"/>
      <c r="RV97" s="136"/>
      <c r="RW97" s="136"/>
      <c r="RX97" s="136"/>
      <c r="RY97" s="136"/>
      <c r="RZ97" s="136"/>
      <c r="SA97" s="136"/>
      <c r="SB97" s="136"/>
      <c r="SC97" s="136"/>
      <c r="SD97" s="136"/>
      <c r="SE97" s="136"/>
      <c r="SF97" s="136"/>
      <c r="SG97" s="136"/>
      <c r="SH97" s="136"/>
      <c r="SI97" s="136"/>
      <c r="SJ97" s="136"/>
      <c r="SK97" s="136"/>
      <c r="SL97" s="136"/>
      <c r="SM97" s="136"/>
      <c r="SN97" s="136"/>
      <c r="SO97" s="136"/>
      <c r="SP97" s="136"/>
      <c r="SQ97" s="136"/>
      <c r="SR97" s="136"/>
      <c r="SS97" s="136"/>
      <c r="ST97" s="136"/>
      <c r="SU97" s="136"/>
      <c r="SV97" s="136"/>
      <c r="SW97" s="136"/>
      <c r="SX97" s="136"/>
      <c r="SY97" s="136"/>
      <c r="SZ97" s="136"/>
      <c r="TA97" s="136"/>
      <c r="TB97" s="136"/>
      <c r="TC97" s="136"/>
      <c r="TD97" s="136"/>
      <c r="TE97" s="136"/>
      <c r="TF97" s="136"/>
      <c r="TG97" s="136"/>
      <c r="TH97" s="136"/>
      <c r="TI97" s="136"/>
      <c r="TJ97" s="136"/>
      <c r="TK97" s="136"/>
      <c r="TL97" s="136"/>
      <c r="TM97" s="136"/>
      <c r="TN97" s="136"/>
      <c r="TO97" s="136"/>
      <c r="TP97" s="136"/>
      <c r="TQ97" s="136"/>
      <c r="TR97" s="136"/>
      <c r="TS97" s="136"/>
      <c r="TT97" s="136"/>
      <c r="TU97" s="136"/>
      <c r="TV97" s="136"/>
      <c r="TW97" s="136"/>
      <c r="TX97" s="136"/>
      <c r="TY97" s="136"/>
      <c r="TZ97" s="136"/>
      <c r="UA97" s="136"/>
      <c r="UB97" s="136"/>
      <c r="UC97" s="136"/>
      <c r="UD97" s="136"/>
      <c r="UE97" s="136"/>
      <c r="UF97" s="136"/>
      <c r="UG97" s="136"/>
      <c r="UH97" s="136"/>
      <c r="UI97" s="136"/>
      <c r="UJ97" s="136"/>
      <c r="UK97" s="136"/>
      <c r="UL97" s="136"/>
      <c r="UM97" s="136"/>
      <c r="UN97" s="136"/>
      <c r="UO97" s="136"/>
      <c r="UP97" s="136"/>
      <c r="UQ97" s="136"/>
      <c r="UR97" s="136"/>
      <c r="US97" s="136"/>
      <c r="UT97" s="136"/>
      <c r="UU97" s="136"/>
      <c r="UV97" s="136"/>
      <c r="UW97" s="136"/>
      <c r="UX97" s="136"/>
      <c r="UY97" s="136"/>
      <c r="UZ97" s="136"/>
      <c r="VA97" s="136"/>
      <c r="VB97" s="136"/>
      <c r="VC97" s="136"/>
      <c r="VD97" s="136"/>
      <c r="VE97" s="136"/>
      <c r="VF97" s="136"/>
      <c r="VG97" s="136"/>
      <c r="VH97" s="136"/>
      <c r="VI97" s="136"/>
      <c r="VJ97" s="136"/>
      <c r="VK97" s="136"/>
      <c r="VL97" s="136"/>
      <c r="VM97" s="136"/>
      <c r="VN97" s="136"/>
      <c r="VO97" s="136"/>
      <c r="VP97" s="136"/>
      <c r="VQ97" s="136"/>
      <c r="VR97" s="136"/>
      <c r="VS97" s="136"/>
      <c r="VT97" s="136"/>
      <c r="VU97" s="136"/>
      <c r="VV97" s="136"/>
      <c r="VW97" s="136"/>
      <c r="VX97" s="136"/>
      <c r="VY97" s="136"/>
      <c r="VZ97" s="136"/>
      <c r="WA97" s="136"/>
      <c r="WB97" s="136"/>
      <c r="WC97" s="136"/>
      <c r="WD97" s="136"/>
      <c r="WE97" s="136"/>
      <c r="WF97" s="136"/>
      <c r="WG97" s="136"/>
      <c r="WH97" s="136"/>
      <c r="WI97" s="136"/>
      <c r="WJ97" s="136"/>
      <c r="WK97" s="136"/>
      <c r="WL97" s="136"/>
      <c r="WM97" s="136"/>
      <c r="WN97" s="136"/>
      <c r="WO97" s="136"/>
      <c r="WP97" s="136"/>
      <c r="WQ97" s="136"/>
      <c r="WR97" s="136"/>
      <c r="WS97" s="136"/>
      <c r="WT97" s="136"/>
      <c r="WU97" s="136"/>
      <c r="WV97" s="136"/>
      <c r="WW97" s="136"/>
      <c r="WX97" s="136"/>
      <c r="WY97" s="136"/>
      <c r="WZ97" s="136"/>
      <c r="XA97" s="136"/>
      <c r="XB97" s="136"/>
      <c r="XC97" s="136"/>
      <c r="XD97" s="136"/>
      <c r="XE97" s="136"/>
      <c r="XF97" s="136"/>
      <c r="XG97" s="136"/>
      <c r="XH97" s="136"/>
      <c r="XI97" s="136"/>
      <c r="XJ97" s="136"/>
      <c r="XK97" s="136"/>
      <c r="XL97" s="136"/>
      <c r="XM97" s="136"/>
      <c r="XN97" s="136"/>
      <c r="XO97" s="136"/>
      <c r="XP97" s="136"/>
      <c r="XQ97" s="136"/>
      <c r="XR97" s="136"/>
      <c r="XS97" s="136"/>
      <c r="XT97" s="136"/>
      <c r="XU97" s="136"/>
      <c r="XV97" s="136"/>
      <c r="XW97" s="136"/>
      <c r="XX97" s="136"/>
      <c r="XY97" s="136"/>
      <c r="XZ97" s="136"/>
      <c r="YA97" s="136"/>
      <c r="YB97" s="136"/>
      <c r="YC97" s="136"/>
      <c r="YD97" s="136"/>
      <c r="YE97" s="136"/>
      <c r="YF97" s="136"/>
      <c r="YG97" s="136"/>
      <c r="YH97" s="136"/>
      <c r="YI97" s="136"/>
      <c r="YJ97" s="136"/>
      <c r="YK97" s="136"/>
      <c r="YL97" s="136"/>
      <c r="YM97" s="136"/>
      <c r="YN97" s="136"/>
      <c r="YO97" s="136"/>
      <c r="YP97" s="136"/>
      <c r="YQ97" s="136"/>
      <c r="YR97" s="136"/>
      <c r="YS97" s="136"/>
      <c r="YT97" s="136"/>
      <c r="YU97" s="136"/>
      <c r="YV97" s="136"/>
      <c r="YW97" s="136"/>
      <c r="YX97" s="136"/>
      <c r="YY97" s="136"/>
      <c r="YZ97" s="136"/>
      <c r="ZA97" s="136"/>
      <c r="ZB97" s="136"/>
      <c r="ZC97" s="136"/>
      <c r="ZD97" s="136"/>
      <c r="ZE97" s="136"/>
      <c r="ZF97" s="136"/>
      <c r="ZG97" s="136"/>
      <c r="ZH97" s="136"/>
      <c r="ZI97" s="136"/>
      <c r="ZJ97" s="136"/>
      <c r="ZK97" s="136"/>
      <c r="ZL97" s="136"/>
      <c r="ZM97" s="136"/>
      <c r="ZN97" s="136"/>
      <c r="ZO97" s="136"/>
      <c r="ZP97" s="136"/>
      <c r="ZQ97" s="136"/>
      <c r="ZR97" s="136"/>
      <c r="ZS97" s="136"/>
      <c r="ZT97" s="136"/>
      <c r="ZU97" s="136"/>
      <c r="ZV97" s="136"/>
      <c r="ZW97" s="136"/>
      <c r="ZX97" s="136"/>
      <c r="ZY97" s="136"/>
      <c r="ZZ97" s="136"/>
      <c r="AAA97" s="136"/>
      <c r="AAB97" s="136"/>
      <c r="AAC97" s="136"/>
      <c r="AAD97" s="136"/>
      <c r="AAE97" s="136"/>
      <c r="AAF97" s="136"/>
      <c r="AAG97" s="136"/>
      <c r="AAH97" s="136"/>
      <c r="AAI97" s="136"/>
      <c r="AAJ97" s="136"/>
      <c r="AAK97" s="136"/>
      <c r="AAL97" s="136"/>
      <c r="AAM97" s="136"/>
      <c r="AAN97" s="136"/>
      <c r="AAO97" s="136"/>
      <c r="AAP97" s="136"/>
      <c r="AAQ97" s="136"/>
      <c r="AAR97" s="136"/>
      <c r="AAS97" s="136"/>
      <c r="AAT97" s="136"/>
      <c r="AAU97" s="136"/>
      <c r="AAV97" s="136"/>
      <c r="AAW97" s="136"/>
      <c r="AAX97" s="136"/>
      <c r="AAY97" s="136"/>
      <c r="AAZ97" s="136"/>
      <c r="ABA97" s="136"/>
      <c r="ABB97" s="136"/>
      <c r="ABC97" s="136"/>
      <c r="ABD97" s="136"/>
      <c r="ABE97" s="136"/>
      <c r="ABF97" s="136"/>
      <c r="ABG97" s="136"/>
      <c r="ABH97" s="136"/>
      <c r="ABI97" s="136"/>
      <c r="ABJ97" s="136"/>
      <c r="ABK97" s="136"/>
      <c r="ABL97" s="136"/>
      <c r="ABM97" s="136"/>
      <c r="ABN97" s="136"/>
      <c r="ABO97" s="136"/>
      <c r="ABP97" s="136"/>
      <c r="ABQ97" s="136"/>
      <c r="ABR97" s="136"/>
      <c r="ABS97" s="136"/>
      <c r="ABT97" s="136"/>
      <c r="ABU97" s="136"/>
      <c r="ABV97" s="136"/>
      <c r="ABW97" s="136"/>
      <c r="ABX97" s="136"/>
      <c r="ABY97" s="136"/>
      <c r="ABZ97" s="136"/>
      <c r="ACA97" s="136"/>
      <c r="ACB97" s="136"/>
      <c r="ACC97" s="136"/>
      <c r="ACD97" s="136"/>
      <c r="ACE97" s="136"/>
      <c r="ACF97" s="136"/>
      <c r="ACG97" s="136"/>
      <c r="ACH97" s="136"/>
      <c r="ACI97" s="136"/>
      <c r="ACJ97" s="136"/>
      <c r="ACK97" s="136"/>
      <c r="ACL97" s="136"/>
      <c r="ACM97" s="136"/>
      <c r="ACN97" s="136"/>
      <c r="ACO97" s="136"/>
      <c r="ACP97" s="136"/>
      <c r="ACQ97" s="136"/>
      <c r="ACR97" s="136"/>
      <c r="ACS97" s="136"/>
      <c r="ACT97" s="136"/>
      <c r="ACU97" s="136"/>
      <c r="ACV97" s="136"/>
      <c r="ACW97" s="136"/>
      <c r="ACX97" s="136"/>
      <c r="ACY97" s="136"/>
      <c r="ACZ97" s="136"/>
      <c r="ADA97" s="136"/>
      <c r="ADB97" s="136"/>
      <c r="ADC97" s="136"/>
      <c r="ADD97" s="136"/>
      <c r="ADE97" s="136"/>
      <c r="ADF97" s="136"/>
      <c r="ADG97" s="136"/>
      <c r="ADH97" s="136"/>
      <c r="ADI97" s="136"/>
      <c r="ADJ97" s="136"/>
      <c r="ADK97" s="136"/>
      <c r="ADL97" s="136"/>
      <c r="ADM97" s="136"/>
      <c r="ADN97" s="136"/>
      <c r="ADO97" s="136"/>
      <c r="ADP97" s="136"/>
      <c r="ADQ97" s="136"/>
      <c r="ADR97" s="136"/>
      <c r="ADS97" s="136"/>
      <c r="ADT97" s="136"/>
      <c r="ADU97" s="136"/>
      <c r="ADV97" s="136"/>
      <c r="ADW97" s="136"/>
      <c r="ADX97" s="136"/>
      <c r="ADY97" s="136"/>
      <c r="ADZ97" s="136"/>
      <c r="AEA97" s="136"/>
      <c r="AEB97" s="136"/>
      <c r="AEC97" s="136"/>
      <c r="AED97" s="136"/>
      <c r="AEE97" s="136"/>
      <c r="AEF97" s="136"/>
      <c r="AEG97" s="136"/>
      <c r="AEH97" s="136"/>
      <c r="AEI97" s="136"/>
      <c r="AEJ97" s="136"/>
      <c r="AEK97" s="136"/>
      <c r="AEL97" s="136"/>
      <c r="AEM97" s="136"/>
      <c r="AEN97" s="136"/>
      <c r="AEO97" s="136"/>
      <c r="AEP97" s="136"/>
      <c r="AEQ97" s="136"/>
      <c r="AER97" s="136"/>
      <c r="AES97" s="136"/>
      <c r="AET97" s="136"/>
      <c r="AEU97" s="136"/>
      <c r="AEV97" s="136"/>
      <c r="AEW97" s="136"/>
      <c r="AEX97" s="136"/>
      <c r="AEY97" s="136"/>
      <c r="AEZ97" s="136"/>
      <c r="AFA97" s="136"/>
      <c r="AFB97" s="136"/>
      <c r="AFC97" s="136"/>
      <c r="AFD97" s="136"/>
      <c r="AFE97" s="136"/>
      <c r="AFF97" s="136"/>
      <c r="AFG97" s="136"/>
      <c r="AFH97" s="136"/>
      <c r="AFI97" s="136"/>
      <c r="AFJ97" s="136"/>
      <c r="AFK97" s="136"/>
      <c r="AFL97" s="136"/>
      <c r="AFM97" s="136"/>
      <c r="AFN97" s="136"/>
      <c r="AFO97" s="136"/>
      <c r="AFP97" s="136"/>
      <c r="AFQ97" s="136"/>
      <c r="AFR97" s="136"/>
      <c r="AFS97" s="136"/>
      <c r="AFT97" s="136"/>
      <c r="AFU97" s="136"/>
      <c r="AFV97" s="136"/>
      <c r="AFW97" s="136"/>
      <c r="AFX97" s="136"/>
      <c r="AFY97" s="136"/>
      <c r="AFZ97" s="136"/>
      <c r="AGA97" s="136"/>
      <c r="AGB97" s="136"/>
      <c r="AGC97" s="136"/>
      <c r="AGD97" s="136"/>
      <c r="AGE97" s="136"/>
      <c r="AGF97" s="136"/>
      <c r="AGG97" s="136"/>
      <c r="AGH97" s="136"/>
      <c r="AGI97" s="136"/>
      <c r="AGJ97" s="136"/>
      <c r="AGK97" s="136"/>
      <c r="AGL97" s="136"/>
      <c r="AGM97" s="136"/>
      <c r="AGN97" s="136"/>
      <c r="AGO97" s="136"/>
      <c r="AGP97" s="136"/>
      <c r="AGQ97" s="136"/>
      <c r="AGR97" s="136"/>
      <c r="AGS97" s="136"/>
      <c r="AGT97" s="136"/>
      <c r="AGU97" s="136"/>
      <c r="AGV97" s="136"/>
      <c r="AGW97" s="136"/>
      <c r="AGX97" s="136"/>
      <c r="AGY97" s="136"/>
      <c r="AGZ97" s="136"/>
      <c r="AHA97" s="136"/>
      <c r="AHB97" s="136"/>
      <c r="AHC97" s="136"/>
      <c r="AHD97" s="136"/>
      <c r="AHE97" s="136"/>
      <c r="AHF97" s="136"/>
      <c r="AHG97" s="136"/>
      <c r="AHH97" s="136"/>
      <c r="AHI97" s="136"/>
      <c r="AHJ97" s="136"/>
      <c r="AHK97" s="136"/>
      <c r="AHL97" s="136"/>
      <c r="AHM97" s="136"/>
      <c r="AHN97" s="136"/>
      <c r="AHO97" s="136"/>
      <c r="AHP97" s="136"/>
      <c r="AHQ97" s="136"/>
      <c r="AHR97" s="136"/>
      <c r="AHS97" s="136"/>
      <c r="AHT97" s="136"/>
      <c r="AHU97" s="136"/>
      <c r="AHV97" s="136"/>
      <c r="AHW97" s="136"/>
      <c r="AHX97" s="136"/>
      <c r="AHY97" s="136"/>
      <c r="AHZ97" s="136"/>
      <c r="AIA97" s="136"/>
      <c r="AIB97" s="136"/>
      <c r="AIC97" s="136"/>
      <c r="AID97" s="136"/>
      <c r="AIE97" s="136"/>
      <c r="AIF97" s="136"/>
      <c r="AIG97" s="136"/>
      <c r="AIH97" s="136"/>
      <c r="AII97" s="136"/>
      <c r="AIJ97" s="136"/>
      <c r="AIK97" s="136"/>
      <c r="AIL97" s="136"/>
      <c r="AIM97" s="136"/>
      <c r="AIN97" s="136"/>
      <c r="AIO97" s="136"/>
      <c r="AIP97" s="136"/>
      <c r="AIQ97" s="136"/>
      <c r="AIR97" s="136"/>
      <c r="AIS97" s="136"/>
      <c r="AIT97" s="136"/>
      <c r="AIU97" s="136"/>
      <c r="AIV97" s="136"/>
      <c r="AIW97" s="136"/>
      <c r="AIX97" s="136"/>
      <c r="AIY97" s="136"/>
      <c r="AIZ97" s="136"/>
      <c r="AJA97" s="136"/>
      <c r="AJB97" s="136"/>
      <c r="AJC97" s="136"/>
      <c r="AJD97" s="136"/>
      <c r="AJE97" s="136"/>
      <c r="AJF97" s="136"/>
      <c r="AJG97" s="136"/>
      <c r="AJH97" s="136"/>
      <c r="AJI97" s="136"/>
      <c r="AJJ97" s="136"/>
      <c r="AJK97" s="136"/>
      <c r="AJL97" s="136"/>
      <c r="AJM97" s="136"/>
      <c r="AJN97" s="136"/>
      <c r="AJO97" s="136"/>
      <c r="AJP97" s="136"/>
      <c r="AJQ97" s="136"/>
      <c r="AJR97" s="136"/>
      <c r="AJS97" s="136"/>
      <c r="AJT97" s="136"/>
      <c r="AJU97" s="136"/>
      <c r="AJV97" s="136"/>
      <c r="AJW97" s="136"/>
      <c r="AJX97" s="136"/>
      <c r="AJY97" s="136"/>
      <c r="AJZ97" s="136"/>
      <c r="AKA97" s="136"/>
      <c r="AKB97" s="136"/>
      <c r="AKC97" s="136"/>
      <c r="AKD97" s="136"/>
      <c r="AKE97" s="136"/>
      <c r="AKF97" s="136"/>
      <c r="AKG97" s="136"/>
      <c r="AKH97" s="136"/>
      <c r="AKI97" s="136"/>
      <c r="AKJ97" s="136"/>
      <c r="AKK97" s="136"/>
      <c r="AKL97" s="136"/>
      <c r="AKM97" s="136"/>
      <c r="AKN97" s="136"/>
      <c r="AKO97" s="136"/>
      <c r="AKP97" s="136"/>
      <c r="AKQ97" s="136"/>
      <c r="AKR97" s="136"/>
      <c r="AKS97" s="136"/>
      <c r="AKT97" s="136"/>
      <c r="AKU97" s="136"/>
      <c r="AKV97" s="136"/>
      <c r="AKW97" s="136"/>
      <c r="AKX97" s="136"/>
      <c r="AKY97" s="136"/>
    </row>
    <row r="98" ht="54" hidden="1" spans="1:987">
      <c r="A98" s="172" t="s">
        <v>376</v>
      </c>
      <c r="B98" s="173" t="s">
        <v>377</v>
      </c>
      <c r="C98" s="174" t="s">
        <v>378</v>
      </c>
      <c r="D98" s="41"/>
      <c r="E98" s="41"/>
      <c r="F98" s="53"/>
      <c r="G98" s="41"/>
      <c r="H98" s="41"/>
      <c r="I98" s="41"/>
      <c r="J98" s="41"/>
      <c r="K98" s="41"/>
      <c r="L98" s="41"/>
      <c r="M98" s="115"/>
      <c r="N98" s="115"/>
      <c r="O98" s="115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  <c r="CT98" s="136"/>
      <c r="CU98" s="136"/>
      <c r="CV98" s="136"/>
      <c r="CW98" s="136"/>
      <c r="CX98" s="136"/>
      <c r="CY98" s="136"/>
      <c r="CZ98" s="136"/>
      <c r="DA98" s="136"/>
      <c r="DB98" s="136"/>
      <c r="DC98" s="136"/>
      <c r="DD98" s="136"/>
      <c r="DE98" s="136"/>
      <c r="DF98" s="136"/>
      <c r="DG98" s="136"/>
      <c r="DH98" s="136"/>
      <c r="DI98" s="136"/>
      <c r="DJ98" s="136"/>
      <c r="DK98" s="136"/>
      <c r="DL98" s="136"/>
      <c r="DM98" s="136"/>
      <c r="DN98" s="136"/>
      <c r="DO98" s="136"/>
      <c r="DP98" s="136"/>
      <c r="DQ98" s="136"/>
      <c r="DR98" s="136"/>
      <c r="DS98" s="136"/>
      <c r="DT98" s="136"/>
      <c r="DU98" s="136"/>
      <c r="DV98" s="136"/>
      <c r="DW98" s="136"/>
      <c r="DX98" s="136"/>
      <c r="DY98" s="136"/>
      <c r="DZ98" s="136"/>
      <c r="EA98" s="136"/>
      <c r="EB98" s="136"/>
      <c r="EC98" s="136"/>
      <c r="ED98" s="136"/>
      <c r="EE98" s="136"/>
      <c r="EF98" s="136"/>
      <c r="EG98" s="136"/>
      <c r="EH98" s="136"/>
      <c r="EI98" s="136"/>
      <c r="EJ98" s="136"/>
      <c r="EK98" s="136"/>
      <c r="EL98" s="136"/>
      <c r="EM98" s="136"/>
      <c r="EN98" s="136"/>
      <c r="EO98" s="136"/>
      <c r="EP98" s="136"/>
      <c r="EQ98" s="136"/>
      <c r="ER98" s="136"/>
      <c r="ES98" s="136"/>
      <c r="ET98" s="136"/>
      <c r="EU98" s="136"/>
      <c r="EV98" s="136"/>
      <c r="EW98" s="136"/>
      <c r="EX98" s="136"/>
      <c r="EY98" s="136"/>
      <c r="EZ98" s="136"/>
      <c r="FA98" s="136"/>
      <c r="FB98" s="136"/>
      <c r="FC98" s="136"/>
      <c r="FD98" s="136"/>
      <c r="FE98" s="136"/>
      <c r="FF98" s="136"/>
      <c r="FG98" s="136"/>
      <c r="FH98" s="136"/>
      <c r="FI98" s="136"/>
      <c r="FJ98" s="136"/>
      <c r="FK98" s="136"/>
      <c r="FL98" s="136"/>
      <c r="FM98" s="136"/>
      <c r="FN98" s="136"/>
      <c r="FO98" s="136"/>
      <c r="FP98" s="136"/>
      <c r="FQ98" s="136"/>
      <c r="FR98" s="136"/>
      <c r="FS98" s="136"/>
      <c r="FT98" s="136"/>
      <c r="FU98" s="136"/>
      <c r="FV98" s="136"/>
      <c r="FW98" s="136"/>
      <c r="FX98" s="136"/>
      <c r="FY98" s="136"/>
      <c r="FZ98" s="136"/>
      <c r="GA98" s="136"/>
      <c r="GB98" s="136"/>
      <c r="GC98" s="136"/>
      <c r="GD98" s="136"/>
      <c r="GE98" s="136"/>
      <c r="GF98" s="136"/>
      <c r="GG98" s="136"/>
      <c r="GH98" s="136"/>
      <c r="GI98" s="136"/>
      <c r="GJ98" s="136"/>
      <c r="GK98" s="136"/>
      <c r="GL98" s="136"/>
      <c r="GM98" s="136"/>
      <c r="GN98" s="136"/>
      <c r="GO98" s="136"/>
      <c r="GP98" s="136"/>
      <c r="GQ98" s="136"/>
      <c r="GR98" s="136"/>
      <c r="GS98" s="136"/>
      <c r="GT98" s="136"/>
      <c r="GU98" s="136"/>
      <c r="GV98" s="136"/>
      <c r="GW98" s="136"/>
      <c r="GX98" s="136"/>
      <c r="GY98" s="136"/>
      <c r="GZ98" s="136"/>
      <c r="HA98" s="136"/>
      <c r="HB98" s="136"/>
      <c r="HC98" s="136"/>
      <c r="HD98" s="136"/>
      <c r="HE98" s="136"/>
      <c r="HF98" s="136"/>
      <c r="HG98" s="136"/>
      <c r="HH98" s="136"/>
      <c r="HI98" s="136"/>
      <c r="HJ98" s="136"/>
      <c r="HK98" s="136"/>
      <c r="HL98" s="136"/>
      <c r="HM98" s="136"/>
      <c r="HN98" s="136"/>
      <c r="HO98" s="136"/>
      <c r="HP98" s="136"/>
      <c r="HQ98" s="136"/>
      <c r="HR98" s="136"/>
      <c r="HS98" s="136"/>
      <c r="HT98" s="136"/>
      <c r="HU98" s="136"/>
      <c r="HV98" s="136"/>
      <c r="HW98" s="136"/>
      <c r="HX98" s="136"/>
      <c r="HY98" s="136"/>
      <c r="HZ98" s="136"/>
      <c r="IA98" s="136"/>
      <c r="IB98" s="136"/>
      <c r="IC98" s="136"/>
      <c r="ID98" s="136"/>
      <c r="IE98" s="136"/>
      <c r="IF98" s="136"/>
      <c r="IG98" s="136"/>
      <c r="IH98" s="136"/>
      <c r="II98" s="136"/>
      <c r="IJ98" s="136"/>
      <c r="IK98" s="136"/>
      <c r="IL98" s="136"/>
      <c r="IM98" s="136"/>
      <c r="IN98" s="136"/>
      <c r="IO98" s="136"/>
      <c r="IP98" s="136"/>
      <c r="IQ98" s="136"/>
      <c r="IR98" s="136"/>
      <c r="IS98" s="136"/>
      <c r="IT98" s="136"/>
      <c r="IU98" s="136"/>
      <c r="IV98" s="136"/>
      <c r="IW98" s="136"/>
      <c r="IX98" s="136"/>
      <c r="IY98" s="136"/>
      <c r="IZ98" s="136"/>
      <c r="JA98" s="136"/>
      <c r="JB98" s="136"/>
      <c r="JC98" s="136"/>
      <c r="JD98" s="136"/>
      <c r="JE98" s="136"/>
      <c r="JF98" s="136"/>
      <c r="JG98" s="136"/>
      <c r="JH98" s="136"/>
      <c r="JI98" s="136"/>
      <c r="JJ98" s="136"/>
      <c r="JK98" s="136"/>
      <c r="JL98" s="136"/>
      <c r="JM98" s="136"/>
      <c r="JN98" s="136"/>
      <c r="JO98" s="136"/>
      <c r="JP98" s="136"/>
      <c r="JQ98" s="136"/>
      <c r="JR98" s="136"/>
      <c r="JS98" s="136"/>
      <c r="JT98" s="136"/>
      <c r="JU98" s="136"/>
      <c r="JV98" s="136"/>
      <c r="JW98" s="136"/>
      <c r="JX98" s="136"/>
      <c r="JY98" s="136"/>
      <c r="JZ98" s="136"/>
      <c r="KA98" s="136"/>
      <c r="KB98" s="136"/>
      <c r="KC98" s="136"/>
      <c r="KD98" s="136"/>
      <c r="KE98" s="136"/>
      <c r="KF98" s="136"/>
      <c r="KG98" s="136"/>
      <c r="KH98" s="136"/>
      <c r="KI98" s="136"/>
      <c r="KJ98" s="136"/>
      <c r="KK98" s="136"/>
      <c r="KL98" s="136"/>
      <c r="KM98" s="136"/>
      <c r="KN98" s="136"/>
      <c r="KO98" s="136"/>
      <c r="KP98" s="136"/>
      <c r="KQ98" s="136"/>
      <c r="KR98" s="136"/>
      <c r="KS98" s="136"/>
      <c r="KT98" s="136"/>
      <c r="KU98" s="136"/>
      <c r="KV98" s="136"/>
      <c r="KW98" s="136"/>
      <c r="KX98" s="136"/>
      <c r="KY98" s="136"/>
      <c r="KZ98" s="136"/>
      <c r="LA98" s="136"/>
      <c r="LB98" s="136"/>
      <c r="LC98" s="136"/>
      <c r="LD98" s="136"/>
      <c r="LE98" s="136"/>
      <c r="LF98" s="136"/>
      <c r="LG98" s="136"/>
      <c r="LH98" s="136"/>
      <c r="LI98" s="136"/>
      <c r="LJ98" s="136"/>
      <c r="LK98" s="136"/>
      <c r="LL98" s="136"/>
      <c r="LM98" s="136"/>
      <c r="LN98" s="136"/>
      <c r="LO98" s="136"/>
      <c r="LP98" s="136"/>
      <c r="LQ98" s="136"/>
      <c r="LR98" s="136"/>
      <c r="LS98" s="136"/>
      <c r="LT98" s="136"/>
      <c r="LU98" s="136"/>
      <c r="LV98" s="136"/>
      <c r="LW98" s="136"/>
      <c r="LX98" s="136"/>
      <c r="LY98" s="136"/>
      <c r="LZ98" s="136"/>
      <c r="MA98" s="136"/>
      <c r="MB98" s="136"/>
      <c r="MC98" s="136"/>
      <c r="MD98" s="136"/>
      <c r="ME98" s="136"/>
      <c r="MF98" s="136"/>
      <c r="MG98" s="136"/>
      <c r="MH98" s="136"/>
      <c r="MI98" s="136"/>
      <c r="MJ98" s="136"/>
      <c r="MK98" s="136"/>
      <c r="ML98" s="136"/>
      <c r="MM98" s="136"/>
      <c r="MN98" s="136"/>
      <c r="MO98" s="136"/>
      <c r="MP98" s="136"/>
      <c r="MQ98" s="136"/>
      <c r="MR98" s="136"/>
      <c r="MS98" s="136"/>
      <c r="MT98" s="136"/>
      <c r="MU98" s="136"/>
      <c r="MV98" s="136"/>
      <c r="MW98" s="136"/>
      <c r="MX98" s="136"/>
      <c r="MY98" s="136"/>
      <c r="MZ98" s="136"/>
      <c r="NA98" s="136"/>
      <c r="NB98" s="136"/>
      <c r="NC98" s="136"/>
      <c r="ND98" s="136"/>
      <c r="NE98" s="136"/>
      <c r="NF98" s="136"/>
      <c r="NG98" s="136"/>
      <c r="NH98" s="136"/>
      <c r="NI98" s="136"/>
      <c r="NJ98" s="136"/>
      <c r="NK98" s="136"/>
      <c r="NL98" s="136"/>
      <c r="NM98" s="136"/>
      <c r="NN98" s="136"/>
      <c r="NO98" s="136"/>
      <c r="NP98" s="136"/>
      <c r="NQ98" s="136"/>
      <c r="NR98" s="136"/>
      <c r="NS98" s="136"/>
      <c r="NT98" s="136"/>
      <c r="NU98" s="136"/>
      <c r="NV98" s="136"/>
      <c r="NW98" s="136"/>
      <c r="NX98" s="136"/>
      <c r="NY98" s="136"/>
      <c r="NZ98" s="136"/>
      <c r="OA98" s="136"/>
      <c r="OB98" s="136"/>
      <c r="OC98" s="136"/>
      <c r="OD98" s="136"/>
      <c r="OE98" s="136"/>
      <c r="OF98" s="136"/>
      <c r="OG98" s="136"/>
      <c r="OH98" s="136"/>
      <c r="OI98" s="136"/>
      <c r="OJ98" s="136"/>
      <c r="OK98" s="136"/>
      <c r="OL98" s="136"/>
      <c r="OM98" s="136"/>
      <c r="ON98" s="136"/>
      <c r="OO98" s="136"/>
      <c r="OP98" s="136"/>
      <c r="OQ98" s="136"/>
      <c r="OR98" s="136"/>
      <c r="OS98" s="136"/>
      <c r="OT98" s="136"/>
      <c r="OU98" s="136"/>
      <c r="OV98" s="136"/>
      <c r="OW98" s="136"/>
      <c r="OX98" s="136"/>
      <c r="OY98" s="136"/>
      <c r="OZ98" s="136"/>
      <c r="PA98" s="136"/>
      <c r="PB98" s="136"/>
      <c r="PC98" s="136"/>
      <c r="PD98" s="136"/>
      <c r="PE98" s="136"/>
      <c r="PF98" s="136"/>
      <c r="PG98" s="136"/>
      <c r="PH98" s="136"/>
      <c r="PI98" s="136"/>
      <c r="PJ98" s="136"/>
      <c r="PK98" s="136"/>
      <c r="PL98" s="136"/>
      <c r="PM98" s="136"/>
      <c r="PN98" s="136"/>
      <c r="PO98" s="136"/>
      <c r="PP98" s="136"/>
      <c r="PQ98" s="136"/>
      <c r="PR98" s="136"/>
      <c r="PS98" s="136"/>
      <c r="PT98" s="136"/>
      <c r="PU98" s="136"/>
      <c r="PV98" s="136"/>
      <c r="PW98" s="136"/>
      <c r="PX98" s="136"/>
      <c r="PY98" s="136"/>
      <c r="PZ98" s="136"/>
      <c r="QA98" s="136"/>
      <c r="QB98" s="136"/>
      <c r="QC98" s="136"/>
      <c r="QD98" s="136"/>
      <c r="QE98" s="136"/>
      <c r="QF98" s="136"/>
      <c r="QG98" s="136"/>
      <c r="QH98" s="136"/>
      <c r="QI98" s="136"/>
      <c r="QJ98" s="136"/>
      <c r="QK98" s="136"/>
      <c r="QL98" s="136"/>
      <c r="QM98" s="136"/>
      <c r="QN98" s="136"/>
      <c r="QO98" s="136"/>
      <c r="QP98" s="136"/>
      <c r="QQ98" s="136"/>
      <c r="QR98" s="136"/>
      <c r="QS98" s="136"/>
      <c r="QT98" s="136"/>
      <c r="QU98" s="136"/>
      <c r="QV98" s="136"/>
      <c r="QW98" s="136"/>
      <c r="QX98" s="136"/>
      <c r="QY98" s="136"/>
      <c r="QZ98" s="136"/>
      <c r="RA98" s="136"/>
      <c r="RB98" s="136"/>
      <c r="RC98" s="136"/>
      <c r="RD98" s="136"/>
      <c r="RE98" s="136"/>
      <c r="RF98" s="136"/>
      <c r="RG98" s="136"/>
      <c r="RH98" s="136"/>
      <c r="RI98" s="136"/>
      <c r="RJ98" s="136"/>
      <c r="RK98" s="136"/>
      <c r="RL98" s="136"/>
      <c r="RM98" s="136"/>
      <c r="RN98" s="136"/>
      <c r="RO98" s="136"/>
      <c r="RP98" s="136"/>
      <c r="RQ98" s="136"/>
      <c r="RR98" s="136"/>
      <c r="RS98" s="136"/>
      <c r="RT98" s="136"/>
      <c r="RU98" s="136"/>
      <c r="RV98" s="136"/>
      <c r="RW98" s="136"/>
      <c r="RX98" s="136"/>
      <c r="RY98" s="136"/>
      <c r="RZ98" s="136"/>
      <c r="SA98" s="136"/>
      <c r="SB98" s="136"/>
      <c r="SC98" s="136"/>
      <c r="SD98" s="136"/>
      <c r="SE98" s="136"/>
      <c r="SF98" s="136"/>
      <c r="SG98" s="136"/>
      <c r="SH98" s="136"/>
      <c r="SI98" s="136"/>
      <c r="SJ98" s="136"/>
      <c r="SK98" s="136"/>
      <c r="SL98" s="136"/>
      <c r="SM98" s="136"/>
      <c r="SN98" s="136"/>
      <c r="SO98" s="136"/>
      <c r="SP98" s="136"/>
      <c r="SQ98" s="136"/>
      <c r="SR98" s="136"/>
      <c r="SS98" s="136"/>
      <c r="ST98" s="136"/>
      <c r="SU98" s="136"/>
      <c r="SV98" s="136"/>
      <c r="SW98" s="136"/>
      <c r="SX98" s="136"/>
      <c r="SY98" s="136"/>
      <c r="SZ98" s="136"/>
      <c r="TA98" s="136"/>
      <c r="TB98" s="136"/>
      <c r="TC98" s="136"/>
      <c r="TD98" s="136"/>
      <c r="TE98" s="136"/>
      <c r="TF98" s="136"/>
      <c r="TG98" s="136"/>
      <c r="TH98" s="136"/>
      <c r="TI98" s="136"/>
      <c r="TJ98" s="136"/>
      <c r="TK98" s="136"/>
      <c r="TL98" s="136"/>
      <c r="TM98" s="136"/>
      <c r="TN98" s="136"/>
      <c r="TO98" s="136"/>
      <c r="TP98" s="136"/>
      <c r="TQ98" s="136"/>
      <c r="TR98" s="136"/>
      <c r="TS98" s="136"/>
      <c r="TT98" s="136"/>
      <c r="TU98" s="136"/>
      <c r="TV98" s="136"/>
      <c r="TW98" s="136"/>
      <c r="TX98" s="136"/>
      <c r="TY98" s="136"/>
      <c r="TZ98" s="136"/>
      <c r="UA98" s="136"/>
      <c r="UB98" s="136"/>
      <c r="UC98" s="136"/>
      <c r="UD98" s="136"/>
      <c r="UE98" s="136"/>
      <c r="UF98" s="136"/>
      <c r="UG98" s="136"/>
      <c r="UH98" s="136"/>
      <c r="UI98" s="136"/>
      <c r="UJ98" s="136"/>
      <c r="UK98" s="136"/>
      <c r="UL98" s="136"/>
      <c r="UM98" s="136"/>
      <c r="UN98" s="136"/>
      <c r="UO98" s="136"/>
      <c r="UP98" s="136"/>
      <c r="UQ98" s="136"/>
      <c r="UR98" s="136"/>
      <c r="US98" s="136"/>
      <c r="UT98" s="136"/>
      <c r="UU98" s="136"/>
      <c r="UV98" s="136"/>
      <c r="UW98" s="136"/>
      <c r="UX98" s="136"/>
      <c r="UY98" s="136"/>
      <c r="UZ98" s="136"/>
      <c r="VA98" s="136"/>
      <c r="VB98" s="136"/>
      <c r="VC98" s="136"/>
      <c r="VD98" s="136"/>
      <c r="VE98" s="136"/>
      <c r="VF98" s="136"/>
      <c r="VG98" s="136"/>
      <c r="VH98" s="136"/>
      <c r="VI98" s="136"/>
      <c r="VJ98" s="136"/>
      <c r="VK98" s="136"/>
      <c r="VL98" s="136"/>
      <c r="VM98" s="136"/>
      <c r="VN98" s="136"/>
      <c r="VO98" s="136"/>
      <c r="VP98" s="136"/>
      <c r="VQ98" s="136"/>
      <c r="VR98" s="136"/>
      <c r="VS98" s="136"/>
      <c r="VT98" s="136"/>
      <c r="VU98" s="136"/>
      <c r="VV98" s="136"/>
      <c r="VW98" s="136"/>
      <c r="VX98" s="136"/>
      <c r="VY98" s="136"/>
      <c r="VZ98" s="136"/>
      <c r="WA98" s="136"/>
      <c r="WB98" s="136"/>
      <c r="WC98" s="136"/>
      <c r="WD98" s="136"/>
      <c r="WE98" s="136"/>
      <c r="WF98" s="136"/>
      <c r="WG98" s="136"/>
      <c r="WH98" s="136"/>
      <c r="WI98" s="136"/>
      <c r="WJ98" s="136"/>
      <c r="WK98" s="136"/>
      <c r="WL98" s="136"/>
      <c r="WM98" s="136"/>
      <c r="WN98" s="136"/>
      <c r="WO98" s="136"/>
      <c r="WP98" s="136"/>
      <c r="WQ98" s="136"/>
      <c r="WR98" s="136"/>
      <c r="WS98" s="136"/>
      <c r="WT98" s="136"/>
      <c r="WU98" s="136"/>
      <c r="WV98" s="136"/>
      <c r="WW98" s="136"/>
      <c r="WX98" s="136"/>
      <c r="WY98" s="136"/>
      <c r="WZ98" s="136"/>
      <c r="XA98" s="136"/>
      <c r="XB98" s="136"/>
      <c r="XC98" s="136"/>
      <c r="XD98" s="136"/>
      <c r="XE98" s="136"/>
      <c r="XF98" s="136"/>
      <c r="XG98" s="136"/>
      <c r="XH98" s="136"/>
      <c r="XI98" s="136"/>
      <c r="XJ98" s="136"/>
      <c r="XK98" s="136"/>
      <c r="XL98" s="136"/>
      <c r="XM98" s="136"/>
      <c r="XN98" s="136"/>
      <c r="XO98" s="136"/>
      <c r="XP98" s="136"/>
      <c r="XQ98" s="136"/>
      <c r="XR98" s="136"/>
      <c r="XS98" s="136"/>
      <c r="XT98" s="136"/>
      <c r="XU98" s="136"/>
      <c r="XV98" s="136"/>
      <c r="XW98" s="136"/>
      <c r="XX98" s="136"/>
      <c r="XY98" s="136"/>
      <c r="XZ98" s="136"/>
      <c r="YA98" s="136"/>
      <c r="YB98" s="136"/>
      <c r="YC98" s="136"/>
      <c r="YD98" s="136"/>
      <c r="YE98" s="136"/>
      <c r="YF98" s="136"/>
      <c r="YG98" s="136"/>
      <c r="YH98" s="136"/>
      <c r="YI98" s="136"/>
      <c r="YJ98" s="136"/>
      <c r="YK98" s="136"/>
      <c r="YL98" s="136"/>
      <c r="YM98" s="136"/>
      <c r="YN98" s="136"/>
      <c r="YO98" s="136"/>
      <c r="YP98" s="136"/>
      <c r="YQ98" s="136"/>
      <c r="YR98" s="136"/>
      <c r="YS98" s="136"/>
      <c r="YT98" s="136"/>
      <c r="YU98" s="136"/>
      <c r="YV98" s="136"/>
      <c r="YW98" s="136"/>
      <c r="YX98" s="136"/>
      <c r="YY98" s="136"/>
      <c r="YZ98" s="136"/>
      <c r="ZA98" s="136"/>
      <c r="ZB98" s="136"/>
      <c r="ZC98" s="136"/>
      <c r="ZD98" s="136"/>
      <c r="ZE98" s="136"/>
      <c r="ZF98" s="136"/>
      <c r="ZG98" s="136"/>
      <c r="ZH98" s="136"/>
      <c r="ZI98" s="136"/>
      <c r="ZJ98" s="136"/>
      <c r="ZK98" s="136"/>
      <c r="ZL98" s="136"/>
      <c r="ZM98" s="136"/>
      <c r="ZN98" s="136"/>
      <c r="ZO98" s="136"/>
      <c r="ZP98" s="136"/>
      <c r="ZQ98" s="136"/>
      <c r="ZR98" s="136"/>
      <c r="ZS98" s="136"/>
      <c r="ZT98" s="136"/>
      <c r="ZU98" s="136"/>
      <c r="ZV98" s="136"/>
      <c r="ZW98" s="136"/>
      <c r="ZX98" s="136"/>
      <c r="ZY98" s="136"/>
      <c r="ZZ98" s="136"/>
      <c r="AAA98" s="136"/>
      <c r="AAB98" s="136"/>
      <c r="AAC98" s="136"/>
      <c r="AAD98" s="136"/>
      <c r="AAE98" s="136"/>
      <c r="AAF98" s="136"/>
      <c r="AAG98" s="136"/>
      <c r="AAH98" s="136"/>
      <c r="AAI98" s="136"/>
      <c r="AAJ98" s="136"/>
      <c r="AAK98" s="136"/>
      <c r="AAL98" s="136"/>
      <c r="AAM98" s="136"/>
      <c r="AAN98" s="136"/>
      <c r="AAO98" s="136"/>
      <c r="AAP98" s="136"/>
      <c r="AAQ98" s="136"/>
      <c r="AAR98" s="136"/>
      <c r="AAS98" s="136"/>
      <c r="AAT98" s="136"/>
      <c r="AAU98" s="136"/>
      <c r="AAV98" s="136"/>
      <c r="AAW98" s="136"/>
      <c r="AAX98" s="136"/>
      <c r="AAY98" s="136"/>
      <c r="AAZ98" s="136"/>
      <c r="ABA98" s="136"/>
      <c r="ABB98" s="136"/>
      <c r="ABC98" s="136"/>
      <c r="ABD98" s="136"/>
      <c r="ABE98" s="136"/>
      <c r="ABF98" s="136"/>
      <c r="ABG98" s="136"/>
      <c r="ABH98" s="136"/>
      <c r="ABI98" s="136"/>
      <c r="ABJ98" s="136"/>
      <c r="ABK98" s="136"/>
      <c r="ABL98" s="136"/>
      <c r="ABM98" s="136"/>
      <c r="ABN98" s="136"/>
      <c r="ABO98" s="136"/>
      <c r="ABP98" s="136"/>
      <c r="ABQ98" s="136"/>
      <c r="ABR98" s="136"/>
      <c r="ABS98" s="136"/>
      <c r="ABT98" s="136"/>
      <c r="ABU98" s="136"/>
      <c r="ABV98" s="136"/>
      <c r="ABW98" s="136"/>
      <c r="ABX98" s="136"/>
      <c r="ABY98" s="136"/>
      <c r="ABZ98" s="136"/>
      <c r="ACA98" s="136"/>
      <c r="ACB98" s="136"/>
      <c r="ACC98" s="136"/>
      <c r="ACD98" s="136"/>
      <c r="ACE98" s="136"/>
      <c r="ACF98" s="136"/>
      <c r="ACG98" s="136"/>
      <c r="ACH98" s="136"/>
      <c r="ACI98" s="136"/>
      <c r="ACJ98" s="136"/>
      <c r="ACK98" s="136"/>
      <c r="ACL98" s="136"/>
      <c r="ACM98" s="136"/>
      <c r="ACN98" s="136"/>
      <c r="ACO98" s="136"/>
      <c r="ACP98" s="136"/>
      <c r="ACQ98" s="136"/>
      <c r="ACR98" s="136"/>
      <c r="ACS98" s="136"/>
      <c r="ACT98" s="136"/>
      <c r="ACU98" s="136"/>
      <c r="ACV98" s="136"/>
      <c r="ACW98" s="136"/>
      <c r="ACX98" s="136"/>
      <c r="ACY98" s="136"/>
      <c r="ACZ98" s="136"/>
      <c r="ADA98" s="136"/>
      <c r="ADB98" s="136"/>
      <c r="ADC98" s="136"/>
      <c r="ADD98" s="136"/>
      <c r="ADE98" s="136"/>
      <c r="ADF98" s="136"/>
      <c r="ADG98" s="136"/>
      <c r="ADH98" s="136"/>
      <c r="ADI98" s="136"/>
      <c r="ADJ98" s="136"/>
      <c r="ADK98" s="136"/>
      <c r="ADL98" s="136"/>
      <c r="ADM98" s="136"/>
      <c r="ADN98" s="136"/>
      <c r="ADO98" s="136"/>
      <c r="ADP98" s="136"/>
      <c r="ADQ98" s="136"/>
      <c r="ADR98" s="136"/>
      <c r="ADS98" s="136"/>
      <c r="ADT98" s="136"/>
      <c r="ADU98" s="136"/>
      <c r="ADV98" s="136"/>
      <c r="ADW98" s="136"/>
      <c r="ADX98" s="136"/>
      <c r="ADY98" s="136"/>
      <c r="ADZ98" s="136"/>
      <c r="AEA98" s="136"/>
      <c r="AEB98" s="136"/>
      <c r="AEC98" s="136"/>
      <c r="AED98" s="136"/>
      <c r="AEE98" s="136"/>
      <c r="AEF98" s="136"/>
      <c r="AEG98" s="136"/>
      <c r="AEH98" s="136"/>
      <c r="AEI98" s="136"/>
      <c r="AEJ98" s="136"/>
      <c r="AEK98" s="136"/>
      <c r="AEL98" s="136"/>
      <c r="AEM98" s="136"/>
      <c r="AEN98" s="136"/>
      <c r="AEO98" s="136"/>
      <c r="AEP98" s="136"/>
      <c r="AEQ98" s="136"/>
      <c r="AER98" s="136"/>
      <c r="AES98" s="136"/>
      <c r="AET98" s="136"/>
      <c r="AEU98" s="136"/>
      <c r="AEV98" s="136"/>
      <c r="AEW98" s="136"/>
      <c r="AEX98" s="136"/>
      <c r="AEY98" s="136"/>
      <c r="AEZ98" s="136"/>
      <c r="AFA98" s="136"/>
      <c r="AFB98" s="136"/>
      <c r="AFC98" s="136"/>
      <c r="AFD98" s="136"/>
      <c r="AFE98" s="136"/>
      <c r="AFF98" s="136"/>
      <c r="AFG98" s="136"/>
      <c r="AFH98" s="136"/>
      <c r="AFI98" s="136"/>
      <c r="AFJ98" s="136"/>
      <c r="AFK98" s="136"/>
      <c r="AFL98" s="136"/>
      <c r="AFM98" s="136"/>
      <c r="AFN98" s="136"/>
      <c r="AFO98" s="136"/>
      <c r="AFP98" s="136"/>
      <c r="AFQ98" s="136"/>
      <c r="AFR98" s="136"/>
      <c r="AFS98" s="136"/>
      <c r="AFT98" s="136"/>
      <c r="AFU98" s="136"/>
      <c r="AFV98" s="136"/>
      <c r="AFW98" s="136"/>
      <c r="AFX98" s="136"/>
      <c r="AFY98" s="136"/>
      <c r="AFZ98" s="136"/>
      <c r="AGA98" s="136"/>
      <c r="AGB98" s="136"/>
      <c r="AGC98" s="136"/>
      <c r="AGD98" s="136"/>
      <c r="AGE98" s="136"/>
      <c r="AGF98" s="136"/>
      <c r="AGG98" s="136"/>
      <c r="AGH98" s="136"/>
      <c r="AGI98" s="136"/>
      <c r="AGJ98" s="136"/>
      <c r="AGK98" s="136"/>
      <c r="AGL98" s="136"/>
      <c r="AGM98" s="136"/>
      <c r="AGN98" s="136"/>
      <c r="AGO98" s="136"/>
      <c r="AGP98" s="136"/>
      <c r="AGQ98" s="136"/>
      <c r="AGR98" s="136"/>
      <c r="AGS98" s="136"/>
      <c r="AGT98" s="136"/>
      <c r="AGU98" s="136"/>
      <c r="AGV98" s="136"/>
      <c r="AGW98" s="136"/>
      <c r="AGX98" s="136"/>
      <c r="AGY98" s="136"/>
      <c r="AGZ98" s="136"/>
      <c r="AHA98" s="136"/>
      <c r="AHB98" s="136"/>
      <c r="AHC98" s="136"/>
      <c r="AHD98" s="136"/>
      <c r="AHE98" s="136"/>
      <c r="AHF98" s="136"/>
      <c r="AHG98" s="136"/>
      <c r="AHH98" s="136"/>
      <c r="AHI98" s="136"/>
      <c r="AHJ98" s="136"/>
      <c r="AHK98" s="136"/>
      <c r="AHL98" s="136"/>
      <c r="AHM98" s="136"/>
      <c r="AHN98" s="136"/>
      <c r="AHO98" s="136"/>
      <c r="AHP98" s="136"/>
      <c r="AHQ98" s="136"/>
      <c r="AHR98" s="136"/>
      <c r="AHS98" s="136"/>
      <c r="AHT98" s="136"/>
      <c r="AHU98" s="136"/>
      <c r="AHV98" s="136"/>
      <c r="AHW98" s="136"/>
      <c r="AHX98" s="136"/>
      <c r="AHY98" s="136"/>
      <c r="AHZ98" s="136"/>
      <c r="AIA98" s="136"/>
      <c r="AIB98" s="136"/>
      <c r="AIC98" s="136"/>
      <c r="AID98" s="136"/>
      <c r="AIE98" s="136"/>
      <c r="AIF98" s="136"/>
      <c r="AIG98" s="136"/>
      <c r="AIH98" s="136"/>
      <c r="AII98" s="136"/>
      <c r="AIJ98" s="136"/>
      <c r="AIK98" s="136"/>
      <c r="AIL98" s="136"/>
      <c r="AIM98" s="136"/>
      <c r="AIN98" s="136"/>
      <c r="AIO98" s="136"/>
      <c r="AIP98" s="136"/>
      <c r="AIQ98" s="136"/>
      <c r="AIR98" s="136"/>
      <c r="AIS98" s="136"/>
      <c r="AIT98" s="136"/>
      <c r="AIU98" s="136"/>
      <c r="AIV98" s="136"/>
      <c r="AIW98" s="136"/>
      <c r="AIX98" s="136"/>
      <c r="AIY98" s="136"/>
      <c r="AIZ98" s="136"/>
      <c r="AJA98" s="136"/>
      <c r="AJB98" s="136"/>
      <c r="AJC98" s="136"/>
      <c r="AJD98" s="136"/>
      <c r="AJE98" s="136"/>
      <c r="AJF98" s="136"/>
      <c r="AJG98" s="136"/>
      <c r="AJH98" s="136"/>
      <c r="AJI98" s="136"/>
      <c r="AJJ98" s="136"/>
      <c r="AJK98" s="136"/>
      <c r="AJL98" s="136"/>
      <c r="AJM98" s="136"/>
      <c r="AJN98" s="136"/>
      <c r="AJO98" s="136"/>
      <c r="AJP98" s="136"/>
      <c r="AJQ98" s="136"/>
      <c r="AJR98" s="136"/>
      <c r="AJS98" s="136"/>
      <c r="AJT98" s="136"/>
      <c r="AJU98" s="136"/>
      <c r="AJV98" s="136"/>
      <c r="AJW98" s="136"/>
      <c r="AJX98" s="136"/>
      <c r="AJY98" s="136"/>
      <c r="AJZ98" s="136"/>
      <c r="AKA98" s="136"/>
      <c r="AKB98" s="136"/>
      <c r="AKC98" s="136"/>
      <c r="AKD98" s="136"/>
      <c r="AKE98" s="136"/>
      <c r="AKF98" s="136"/>
      <c r="AKG98" s="136"/>
      <c r="AKH98" s="136"/>
      <c r="AKI98" s="136"/>
      <c r="AKJ98" s="136"/>
      <c r="AKK98" s="136"/>
      <c r="AKL98" s="136"/>
      <c r="AKM98" s="136"/>
      <c r="AKN98" s="136"/>
      <c r="AKO98" s="136"/>
      <c r="AKP98" s="136"/>
      <c r="AKQ98" s="136"/>
      <c r="AKR98" s="136"/>
      <c r="AKS98" s="136"/>
      <c r="AKT98" s="136"/>
      <c r="AKU98" s="136"/>
      <c r="AKV98" s="136"/>
      <c r="AKW98" s="136"/>
      <c r="AKX98" s="136"/>
      <c r="AKY98" s="136"/>
    </row>
    <row r="99" spans="1:987">
      <c r="A99" s="175"/>
      <c r="B99" s="40"/>
      <c r="C99" s="41"/>
      <c r="D99" s="41"/>
      <c r="E99" s="41"/>
      <c r="F99" s="53"/>
      <c r="G99" s="41"/>
      <c r="H99" s="41"/>
      <c r="I99" s="41"/>
      <c r="J99" s="41"/>
      <c r="K99" s="41"/>
      <c r="L99" s="41"/>
      <c r="M99" s="115"/>
      <c r="N99" s="115"/>
      <c r="O99" s="115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  <c r="CT99" s="136"/>
      <c r="CU99" s="136"/>
      <c r="CV99" s="136"/>
      <c r="CW99" s="136"/>
      <c r="CX99" s="136"/>
      <c r="CY99" s="136"/>
      <c r="CZ99" s="136"/>
      <c r="DA99" s="136"/>
      <c r="DB99" s="136"/>
      <c r="DC99" s="136"/>
      <c r="DD99" s="136"/>
      <c r="DE99" s="136"/>
      <c r="DF99" s="136"/>
      <c r="DG99" s="136"/>
      <c r="DH99" s="136"/>
      <c r="DI99" s="136"/>
      <c r="DJ99" s="136"/>
      <c r="DK99" s="136"/>
      <c r="DL99" s="136"/>
      <c r="DM99" s="136"/>
      <c r="DN99" s="136"/>
      <c r="DO99" s="136"/>
      <c r="DP99" s="136"/>
      <c r="DQ99" s="136"/>
      <c r="DR99" s="136"/>
      <c r="DS99" s="136"/>
      <c r="DT99" s="136"/>
      <c r="DU99" s="136"/>
      <c r="DV99" s="136"/>
      <c r="DW99" s="136"/>
      <c r="DX99" s="136"/>
      <c r="DY99" s="136"/>
      <c r="DZ99" s="136"/>
      <c r="EA99" s="136"/>
      <c r="EB99" s="136"/>
      <c r="EC99" s="136"/>
      <c r="ED99" s="136"/>
      <c r="EE99" s="136"/>
      <c r="EF99" s="136"/>
      <c r="EG99" s="136"/>
      <c r="EH99" s="136"/>
      <c r="EI99" s="136"/>
      <c r="EJ99" s="136"/>
      <c r="EK99" s="136"/>
      <c r="EL99" s="136"/>
      <c r="EM99" s="136"/>
      <c r="EN99" s="136"/>
      <c r="EO99" s="136"/>
      <c r="EP99" s="136"/>
      <c r="EQ99" s="136"/>
      <c r="ER99" s="136"/>
      <c r="ES99" s="136"/>
      <c r="ET99" s="136"/>
      <c r="EU99" s="136"/>
      <c r="EV99" s="136"/>
      <c r="EW99" s="136"/>
      <c r="EX99" s="136"/>
      <c r="EY99" s="136"/>
      <c r="EZ99" s="136"/>
      <c r="FA99" s="136"/>
      <c r="FB99" s="136"/>
      <c r="FC99" s="136"/>
      <c r="FD99" s="136"/>
      <c r="FE99" s="136"/>
      <c r="FF99" s="136"/>
      <c r="FG99" s="136"/>
      <c r="FH99" s="136"/>
      <c r="FI99" s="136"/>
      <c r="FJ99" s="136"/>
      <c r="FK99" s="136"/>
      <c r="FL99" s="136"/>
      <c r="FM99" s="136"/>
      <c r="FN99" s="136"/>
      <c r="FO99" s="136"/>
      <c r="FP99" s="136"/>
      <c r="FQ99" s="136"/>
      <c r="FR99" s="136"/>
      <c r="FS99" s="136"/>
      <c r="FT99" s="136"/>
      <c r="FU99" s="136"/>
      <c r="FV99" s="136"/>
      <c r="FW99" s="136"/>
      <c r="FX99" s="136"/>
      <c r="FY99" s="136"/>
      <c r="FZ99" s="136"/>
      <c r="GA99" s="136"/>
      <c r="GB99" s="136"/>
      <c r="GC99" s="136"/>
      <c r="GD99" s="136"/>
      <c r="GE99" s="136"/>
      <c r="GF99" s="136"/>
      <c r="GG99" s="136"/>
      <c r="GH99" s="136"/>
      <c r="GI99" s="136"/>
      <c r="GJ99" s="136"/>
      <c r="GK99" s="136"/>
      <c r="GL99" s="136"/>
      <c r="GM99" s="136"/>
      <c r="GN99" s="136"/>
      <c r="GO99" s="136"/>
      <c r="GP99" s="136"/>
      <c r="GQ99" s="136"/>
      <c r="GR99" s="136"/>
      <c r="GS99" s="136"/>
      <c r="GT99" s="136"/>
      <c r="GU99" s="136"/>
      <c r="GV99" s="136"/>
      <c r="GW99" s="136"/>
      <c r="GX99" s="136"/>
      <c r="GY99" s="136"/>
      <c r="GZ99" s="136"/>
      <c r="HA99" s="136"/>
      <c r="HB99" s="136"/>
      <c r="HC99" s="136"/>
      <c r="HD99" s="136"/>
      <c r="HE99" s="136"/>
      <c r="HF99" s="136"/>
      <c r="HG99" s="136"/>
      <c r="HH99" s="136"/>
      <c r="HI99" s="136"/>
      <c r="HJ99" s="136"/>
      <c r="HK99" s="136"/>
      <c r="HL99" s="136"/>
      <c r="HM99" s="136"/>
      <c r="HN99" s="136"/>
      <c r="HO99" s="136"/>
      <c r="HP99" s="136"/>
      <c r="HQ99" s="136"/>
      <c r="HR99" s="136"/>
      <c r="HS99" s="136"/>
      <c r="HT99" s="136"/>
      <c r="HU99" s="136"/>
      <c r="HV99" s="136"/>
      <c r="HW99" s="136"/>
      <c r="HX99" s="136"/>
      <c r="HY99" s="136"/>
      <c r="HZ99" s="136"/>
      <c r="IA99" s="136"/>
      <c r="IB99" s="136"/>
      <c r="IC99" s="136"/>
      <c r="ID99" s="136"/>
      <c r="IE99" s="136"/>
      <c r="IF99" s="136"/>
      <c r="IG99" s="136"/>
      <c r="IH99" s="136"/>
      <c r="II99" s="136"/>
      <c r="IJ99" s="136"/>
      <c r="IK99" s="136"/>
      <c r="IL99" s="136"/>
      <c r="IM99" s="136"/>
      <c r="IN99" s="136"/>
      <c r="IO99" s="136"/>
      <c r="IP99" s="136"/>
      <c r="IQ99" s="136"/>
      <c r="IR99" s="136"/>
      <c r="IS99" s="136"/>
      <c r="IT99" s="136"/>
      <c r="IU99" s="136"/>
      <c r="IV99" s="136"/>
      <c r="IW99" s="136"/>
      <c r="IX99" s="136"/>
      <c r="IY99" s="136"/>
      <c r="IZ99" s="136"/>
      <c r="JA99" s="136"/>
      <c r="JB99" s="136"/>
      <c r="JC99" s="136"/>
      <c r="JD99" s="136"/>
      <c r="JE99" s="136"/>
      <c r="JF99" s="136"/>
      <c r="JG99" s="136"/>
      <c r="JH99" s="136"/>
      <c r="JI99" s="136"/>
      <c r="JJ99" s="136"/>
      <c r="JK99" s="136"/>
      <c r="JL99" s="136"/>
      <c r="JM99" s="136"/>
      <c r="JN99" s="136"/>
      <c r="JO99" s="136"/>
      <c r="JP99" s="136"/>
      <c r="JQ99" s="136"/>
      <c r="JR99" s="136"/>
      <c r="JS99" s="136"/>
      <c r="JT99" s="136"/>
      <c r="JU99" s="136"/>
      <c r="JV99" s="136"/>
      <c r="JW99" s="136"/>
      <c r="JX99" s="136"/>
      <c r="JY99" s="136"/>
      <c r="JZ99" s="136"/>
      <c r="KA99" s="136"/>
      <c r="KB99" s="136"/>
      <c r="KC99" s="136"/>
      <c r="KD99" s="136"/>
      <c r="KE99" s="136"/>
      <c r="KF99" s="136"/>
      <c r="KG99" s="136"/>
      <c r="KH99" s="136"/>
      <c r="KI99" s="136"/>
      <c r="KJ99" s="136"/>
      <c r="KK99" s="136"/>
      <c r="KL99" s="136"/>
      <c r="KM99" s="136"/>
      <c r="KN99" s="136"/>
      <c r="KO99" s="136"/>
      <c r="KP99" s="136"/>
      <c r="KQ99" s="136"/>
      <c r="KR99" s="136"/>
      <c r="KS99" s="136"/>
      <c r="KT99" s="136"/>
      <c r="KU99" s="136"/>
      <c r="KV99" s="136"/>
      <c r="KW99" s="136"/>
      <c r="KX99" s="136"/>
      <c r="KY99" s="136"/>
      <c r="KZ99" s="136"/>
      <c r="LA99" s="136"/>
      <c r="LB99" s="136"/>
      <c r="LC99" s="136"/>
      <c r="LD99" s="136"/>
      <c r="LE99" s="136"/>
      <c r="LF99" s="136"/>
      <c r="LG99" s="136"/>
      <c r="LH99" s="136"/>
      <c r="LI99" s="136"/>
      <c r="LJ99" s="136"/>
      <c r="LK99" s="136"/>
      <c r="LL99" s="136"/>
      <c r="LM99" s="136"/>
      <c r="LN99" s="136"/>
      <c r="LO99" s="136"/>
      <c r="LP99" s="136"/>
      <c r="LQ99" s="136"/>
      <c r="LR99" s="136"/>
      <c r="LS99" s="136"/>
      <c r="LT99" s="136"/>
      <c r="LU99" s="136"/>
      <c r="LV99" s="136"/>
      <c r="LW99" s="136"/>
      <c r="LX99" s="136"/>
      <c r="LY99" s="136"/>
      <c r="LZ99" s="136"/>
      <c r="MA99" s="136"/>
      <c r="MB99" s="136"/>
      <c r="MC99" s="136"/>
      <c r="MD99" s="136"/>
      <c r="ME99" s="136"/>
      <c r="MF99" s="136"/>
      <c r="MG99" s="136"/>
      <c r="MH99" s="136"/>
      <c r="MI99" s="136"/>
      <c r="MJ99" s="136"/>
      <c r="MK99" s="136"/>
      <c r="ML99" s="136"/>
      <c r="MM99" s="136"/>
      <c r="MN99" s="136"/>
      <c r="MO99" s="136"/>
      <c r="MP99" s="136"/>
      <c r="MQ99" s="136"/>
      <c r="MR99" s="136"/>
      <c r="MS99" s="136"/>
      <c r="MT99" s="136"/>
      <c r="MU99" s="136"/>
      <c r="MV99" s="136"/>
      <c r="MW99" s="136"/>
      <c r="MX99" s="136"/>
      <c r="MY99" s="136"/>
      <c r="MZ99" s="136"/>
      <c r="NA99" s="136"/>
      <c r="NB99" s="136"/>
      <c r="NC99" s="136"/>
      <c r="ND99" s="136"/>
      <c r="NE99" s="136"/>
      <c r="NF99" s="136"/>
      <c r="NG99" s="136"/>
      <c r="NH99" s="136"/>
      <c r="NI99" s="136"/>
      <c r="NJ99" s="136"/>
      <c r="NK99" s="136"/>
      <c r="NL99" s="136"/>
      <c r="NM99" s="136"/>
      <c r="NN99" s="136"/>
      <c r="NO99" s="136"/>
      <c r="NP99" s="136"/>
      <c r="NQ99" s="136"/>
      <c r="NR99" s="136"/>
      <c r="NS99" s="136"/>
      <c r="NT99" s="136"/>
      <c r="NU99" s="136"/>
      <c r="NV99" s="136"/>
      <c r="NW99" s="136"/>
      <c r="NX99" s="136"/>
      <c r="NY99" s="136"/>
      <c r="NZ99" s="136"/>
      <c r="OA99" s="136"/>
      <c r="OB99" s="136"/>
      <c r="OC99" s="136"/>
      <c r="OD99" s="136"/>
      <c r="OE99" s="136"/>
      <c r="OF99" s="136"/>
      <c r="OG99" s="136"/>
      <c r="OH99" s="136"/>
      <c r="OI99" s="136"/>
      <c r="OJ99" s="136"/>
      <c r="OK99" s="136"/>
      <c r="OL99" s="136"/>
      <c r="OM99" s="136"/>
      <c r="ON99" s="136"/>
      <c r="OO99" s="136"/>
      <c r="OP99" s="136"/>
      <c r="OQ99" s="136"/>
      <c r="OR99" s="136"/>
      <c r="OS99" s="136"/>
      <c r="OT99" s="136"/>
      <c r="OU99" s="136"/>
      <c r="OV99" s="136"/>
      <c r="OW99" s="136"/>
      <c r="OX99" s="136"/>
      <c r="OY99" s="136"/>
      <c r="OZ99" s="136"/>
      <c r="PA99" s="136"/>
      <c r="PB99" s="136"/>
      <c r="PC99" s="136"/>
      <c r="PD99" s="136"/>
      <c r="PE99" s="136"/>
      <c r="PF99" s="136"/>
      <c r="PG99" s="136"/>
      <c r="PH99" s="136"/>
      <c r="PI99" s="136"/>
      <c r="PJ99" s="136"/>
      <c r="PK99" s="136"/>
      <c r="PL99" s="136"/>
      <c r="PM99" s="136"/>
      <c r="PN99" s="136"/>
      <c r="PO99" s="136"/>
      <c r="PP99" s="136"/>
      <c r="PQ99" s="136"/>
      <c r="PR99" s="136"/>
      <c r="PS99" s="136"/>
      <c r="PT99" s="136"/>
      <c r="PU99" s="136"/>
      <c r="PV99" s="136"/>
      <c r="PW99" s="136"/>
      <c r="PX99" s="136"/>
      <c r="PY99" s="136"/>
      <c r="PZ99" s="136"/>
      <c r="QA99" s="136"/>
      <c r="QB99" s="136"/>
      <c r="QC99" s="136"/>
      <c r="QD99" s="136"/>
      <c r="QE99" s="136"/>
      <c r="QF99" s="136"/>
      <c r="QG99" s="136"/>
      <c r="QH99" s="136"/>
      <c r="QI99" s="136"/>
      <c r="QJ99" s="136"/>
      <c r="QK99" s="136"/>
      <c r="QL99" s="136"/>
      <c r="QM99" s="136"/>
      <c r="QN99" s="136"/>
      <c r="QO99" s="136"/>
      <c r="QP99" s="136"/>
      <c r="QQ99" s="136"/>
      <c r="QR99" s="136"/>
      <c r="QS99" s="136"/>
      <c r="QT99" s="136"/>
      <c r="QU99" s="136"/>
      <c r="QV99" s="136"/>
      <c r="QW99" s="136"/>
      <c r="QX99" s="136"/>
      <c r="QY99" s="136"/>
      <c r="QZ99" s="136"/>
      <c r="RA99" s="136"/>
      <c r="RB99" s="136"/>
      <c r="RC99" s="136"/>
      <c r="RD99" s="136"/>
      <c r="RE99" s="136"/>
      <c r="RF99" s="136"/>
      <c r="RG99" s="136"/>
      <c r="RH99" s="136"/>
      <c r="RI99" s="136"/>
      <c r="RJ99" s="136"/>
      <c r="RK99" s="136"/>
      <c r="RL99" s="136"/>
      <c r="RM99" s="136"/>
      <c r="RN99" s="136"/>
      <c r="RO99" s="136"/>
      <c r="RP99" s="136"/>
      <c r="RQ99" s="136"/>
      <c r="RR99" s="136"/>
      <c r="RS99" s="136"/>
      <c r="RT99" s="136"/>
      <c r="RU99" s="136"/>
      <c r="RV99" s="136"/>
      <c r="RW99" s="136"/>
      <c r="RX99" s="136"/>
      <c r="RY99" s="136"/>
      <c r="RZ99" s="136"/>
      <c r="SA99" s="136"/>
      <c r="SB99" s="136"/>
      <c r="SC99" s="136"/>
      <c r="SD99" s="136"/>
      <c r="SE99" s="136"/>
      <c r="SF99" s="136"/>
      <c r="SG99" s="136"/>
      <c r="SH99" s="136"/>
      <c r="SI99" s="136"/>
      <c r="SJ99" s="136"/>
      <c r="SK99" s="136"/>
      <c r="SL99" s="136"/>
      <c r="SM99" s="136"/>
      <c r="SN99" s="136"/>
      <c r="SO99" s="136"/>
      <c r="SP99" s="136"/>
      <c r="SQ99" s="136"/>
      <c r="SR99" s="136"/>
      <c r="SS99" s="136"/>
      <c r="ST99" s="136"/>
      <c r="SU99" s="136"/>
      <c r="SV99" s="136"/>
      <c r="SW99" s="136"/>
      <c r="SX99" s="136"/>
      <c r="SY99" s="136"/>
      <c r="SZ99" s="136"/>
      <c r="TA99" s="136"/>
      <c r="TB99" s="136"/>
      <c r="TC99" s="136"/>
      <c r="TD99" s="136"/>
      <c r="TE99" s="136"/>
      <c r="TF99" s="136"/>
      <c r="TG99" s="136"/>
      <c r="TH99" s="136"/>
      <c r="TI99" s="136"/>
      <c r="TJ99" s="136"/>
      <c r="TK99" s="136"/>
      <c r="TL99" s="136"/>
      <c r="TM99" s="136"/>
      <c r="TN99" s="136"/>
      <c r="TO99" s="136"/>
      <c r="TP99" s="136"/>
      <c r="TQ99" s="136"/>
      <c r="TR99" s="136"/>
      <c r="TS99" s="136"/>
      <c r="TT99" s="136"/>
      <c r="TU99" s="136"/>
      <c r="TV99" s="136"/>
      <c r="TW99" s="136"/>
      <c r="TX99" s="136"/>
      <c r="TY99" s="136"/>
      <c r="TZ99" s="136"/>
      <c r="UA99" s="136"/>
      <c r="UB99" s="136"/>
      <c r="UC99" s="136"/>
      <c r="UD99" s="136"/>
      <c r="UE99" s="136"/>
      <c r="UF99" s="136"/>
      <c r="UG99" s="136"/>
      <c r="UH99" s="136"/>
      <c r="UI99" s="136"/>
      <c r="UJ99" s="136"/>
      <c r="UK99" s="136"/>
      <c r="UL99" s="136"/>
      <c r="UM99" s="136"/>
      <c r="UN99" s="136"/>
      <c r="UO99" s="136"/>
      <c r="UP99" s="136"/>
      <c r="UQ99" s="136"/>
      <c r="UR99" s="136"/>
      <c r="US99" s="136"/>
      <c r="UT99" s="136"/>
      <c r="UU99" s="136"/>
      <c r="UV99" s="136"/>
      <c r="UW99" s="136"/>
      <c r="UX99" s="136"/>
      <c r="UY99" s="136"/>
      <c r="UZ99" s="136"/>
      <c r="VA99" s="136"/>
      <c r="VB99" s="136"/>
      <c r="VC99" s="136"/>
      <c r="VD99" s="136"/>
      <c r="VE99" s="136"/>
      <c r="VF99" s="136"/>
      <c r="VG99" s="136"/>
      <c r="VH99" s="136"/>
      <c r="VI99" s="136"/>
      <c r="VJ99" s="136"/>
      <c r="VK99" s="136"/>
      <c r="VL99" s="136"/>
      <c r="VM99" s="136"/>
      <c r="VN99" s="136"/>
      <c r="VO99" s="136"/>
      <c r="VP99" s="136"/>
      <c r="VQ99" s="136"/>
      <c r="VR99" s="136"/>
      <c r="VS99" s="136"/>
      <c r="VT99" s="136"/>
      <c r="VU99" s="136"/>
      <c r="VV99" s="136"/>
      <c r="VW99" s="136"/>
      <c r="VX99" s="136"/>
      <c r="VY99" s="136"/>
      <c r="VZ99" s="136"/>
      <c r="WA99" s="136"/>
      <c r="WB99" s="136"/>
      <c r="WC99" s="136"/>
      <c r="WD99" s="136"/>
      <c r="WE99" s="136"/>
      <c r="WF99" s="136"/>
      <c r="WG99" s="136"/>
      <c r="WH99" s="136"/>
      <c r="WI99" s="136"/>
      <c r="WJ99" s="136"/>
      <c r="WK99" s="136"/>
      <c r="WL99" s="136"/>
      <c r="WM99" s="136"/>
      <c r="WN99" s="136"/>
      <c r="WO99" s="136"/>
      <c r="WP99" s="136"/>
      <c r="WQ99" s="136"/>
      <c r="WR99" s="136"/>
      <c r="WS99" s="136"/>
      <c r="WT99" s="136"/>
      <c r="WU99" s="136"/>
      <c r="WV99" s="136"/>
      <c r="WW99" s="136"/>
      <c r="WX99" s="136"/>
      <c r="WY99" s="136"/>
      <c r="WZ99" s="136"/>
      <c r="XA99" s="136"/>
      <c r="XB99" s="136"/>
      <c r="XC99" s="136"/>
      <c r="XD99" s="136"/>
      <c r="XE99" s="136"/>
      <c r="XF99" s="136"/>
      <c r="XG99" s="136"/>
      <c r="XH99" s="136"/>
      <c r="XI99" s="136"/>
      <c r="XJ99" s="136"/>
      <c r="XK99" s="136"/>
      <c r="XL99" s="136"/>
      <c r="XM99" s="136"/>
      <c r="XN99" s="136"/>
      <c r="XO99" s="136"/>
      <c r="XP99" s="136"/>
      <c r="XQ99" s="136"/>
      <c r="XR99" s="136"/>
      <c r="XS99" s="136"/>
      <c r="XT99" s="136"/>
      <c r="XU99" s="136"/>
      <c r="XV99" s="136"/>
      <c r="XW99" s="136"/>
      <c r="XX99" s="136"/>
      <c r="XY99" s="136"/>
      <c r="XZ99" s="136"/>
      <c r="YA99" s="136"/>
      <c r="YB99" s="136"/>
      <c r="YC99" s="136"/>
      <c r="YD99" s="136"/>
      <c r="YE99" s="136"/>
      <c r="YF99" s="136"/>
      <c r="YG99" s="136"/>
      <c r="YH99" s="136"/>
      <c r="YI99" s="136"/>
      <c r="YJ99" s="136"/>
      <c r="YK99" s="136"/>
      <c r="YL99" s="136"/>
      <c r="YM99" s="136"/>
      <c r="YN99" s="136"/>
      <c r="YO99" s="136"/>
      <c r="YP99" s="136"/>
      <c r="YQ99" s="136"/>
      <c r="YR99" s="136"/>
      <c r="YS99" s="136"/>
      <c r="YT99" s="136"/>
      <c r="YU99" s="136"/>
      <c r="YV99" s="136"/>
      <c r="YW99" s="136"/>
      <c r="YX99" s="136"/>
      <c r="YY99" s="136"/>
      <c r="YZ99" s="136"/>
      <c r="ZA99" s="136"/>
      <c r="ZB99" s="136"/>
      <c r="ZC99" s="136"/>
      <c r="ZD99" s="136"/>
      <c r="ZE99" s="136"/>
      <c r="ZF99" s="136"/>
      <c r="ZG99" s="136"/>
      <c r="ZH99" s="136"/>
      <c r="ZI99" s="136"/>
      <c r="ZJ99" s="136"/>
      <c r="ZK99" s="136"/>
      <c r="ZL99" s="136"/>
      <c r="ZM99" s="136"/>
      <c r="ZN99" s="136"/>
      <c r="ZO99" s="136"/>
      <c r="ZP99" s="136"/>
      <c r="ZQ99" s="136"/>
      <c r="ZR99" s="136"/>
      <c r="ZS99" s="136"/>
      <c r="ZT99" s="136"/>
      <c r="ZU99" s="136"/>
      <c r="ZV99" s="136"/>
      <c r="ZW99" s="136"/>
      <c r="ZX99" s="136"/>
      <c r="ZY99" s="136"/>
      <c r="ZZ99" s="136"/>
      <c r="AAA99" s="136"/>
      <c r="AAB99" s="136"/>
      <c r="AAC99" s="136"/>
      <c r="AAD99" s="136"/>
      <c r="AAE99" s="136"/>
      <c r="AAF99" s="136"/>
      <c r="AAG99" s="136"/>
      <c r="AAH99" s="136"/>
      <c r="AAI99" s="136"/>
      <c r="AAJ99" s="136"/>
      <c r="AAK99" s="136"/>
      <c r="AAL99" s="136"/>
      <c r="AAM99" s="136"/>
      <c r="AAN99" s="136"/>
      <c r="AAO99" s="136"/>
      <c r="AAP99" s="136"/>
      <c r="AAQ99" s="136"/>
      <c r="AAR99" s="136"/>
      <c r="AAS99" s="136"/>
      <c r="AAT99" s="136"/>
      <c r="AAU99" s="136"/>
      <c r="AAV99" s="136"/>
      <c r="AAW99" s="136"/>
      <c r="AAX99" s="136"/>
      <c r="AAY99" s="136"/>
      <c r="AAZ99" s="136"/>
      <c r="ABA99" s="136"/>
      <c r="ABB99" s="136"/>
      <c r="ABC99" s="136"/>
      <c r="ABD99" s="136"/>
      <c r="ABE99" s="136"/>
      <c r="ABF99" s="136"/>
      <c r="ABG99" s="136"/>
      <c r="ABH99" s="136"/>
      <c r="ABI99" s="136"/>
      <c r="ABJ99" s="136"/>
      <c r="ABK99" s="136"/>
      <c r="ABL99" s="136"/>
      <c r="ABM99" s="136"/>
      <c r="ABN99" s="136"/>
      <c r="ABO99" s="136"/>
      <c r="ABP99" s="136"/>
      <c r="ABQ99" s="136"/>
      <c r="ABR99" s="136"/>
      <c r="ABS99" s="136"/>
      <c r="ABT99" s="136"/>
      <c r="ABU99" s="136"/>
      <c r="ABV99" s="136"/>
      <c r="ABW99" s="136"/>
      <c r="ABX99" s="136"/>
      <c r="ABY99" s="136"/>
      <c r="ABZ99" s="136"/>
      <c r="ACA99" s="136"/>
      <c r="ACB99" s="136"/>
      <c r="ACC99" s="136"/>
      <c r="ACD99" s="136"/>
      <c r="ACE99" s="136"/>
      <c r="ACF99" s="136"/>
      <c r="ACG99" s="136"/>
      <c r="ACH99" s="136"/>
      <c r="ACI99" s="136"/>
      <c r="ACJ99" s="136"/>
      <c r="ACK99" s="136"/>
      <c r="ACL99" s="136"/>
      <c r="ACM99" s="136"/>
      <c r="ACN99" s="136"/>
      <c r="ACO99" s="136"/>
      <c r="ACP99" s="136"/>
      <c r="ACQ99" s="136"/>
      <c r="ACR99" s="136"/>
      <c r="ACS99" s="136"/>
      <c r="ACT99" s="136"/>
      <c r="ACU99" s="136"/>
      <c r="ACV99" s="136"/>
      <c r="ACW99" s="136"/>
      <c r="ACX99" s="136"/>
      <c r="ACY99" s="136"/>
      <c r="ACZ99" s="136"/>
      <c r="ADA99" s="136"/>
      <c r="ADB99" s="136"/>
      <c r="ADC99" s="136"/>
      <c r="ADD99" s="136"/>
      <c r="ADE99" s="136"/>
      <c r="ADF99" s="136"/>
      <c r="ADG99" s="136"/>
      <c r="ADH99" s="136"/>
      <c r="ADI99" s="136"/>
      <c r="ADJ99" s="136"/>
      <c r="ADK99" s="136"/>
      <c r="ADL99" s="136"/>
      <c r="ADM99" s="136"/>
      <c r="ADN99" s="136"/>
      <c r="ADO99" s="136"/>
      <c r="ADP99" s="136"/>
      <c r="ADQ99" s="136"/>
      <c r="ADR99" s="136"/>
      <c r="ADS99" s="136"/>
      <c r="ADT99" s="136"/>
      <c r="ADU99" s="136"/>
      <c r="ADV99" s="136"/>
      <c r="ADW99" s="136"/>
      <c r="ADX99" s="136"/>
      <c r="ADY99" s="136"/>
      <c r="ADZ99" s="136"/>
      <c r="AEA99" s="136"/>
      <c r="AEB99" s="136"/>
      <c r="AEC99" s="136"/>
      <c r="AED99" s="136"/>
      <c r="AEE99" s="136"/>
      <c r="AEF99" s="136"/>
      <c r="AEG99" s="136"/>
      <c r="AEH99" s="136"/>
      <c r="AEI99" s="136"/>
      <c r="AEJ99" s="136"/>
      <c r="AEK99" s="136"/>
      <c r="AEL99" s="136"/>
      <c r="AEM99" s="136"/>
      <c r="AEN99" s="136"/>
      <c r="AEO99" s="136"/>
      <c r="AEP99" s="136"/>
      <c r="AEQ99" s="136"/>
      <c r="AER99" s="136"/>
      <c r="AES99" s="136"/>
      <c r="AET99" s="136"/>
      <c r="AEU99" s="136"/>
      <c r="AEV99" s="136"/>
      <c r="AEW99" s="136"/>
      <c r="AEX99" s="136"/>
      <c r="AEY99" s="136"/>
      <c r="AEZ99" s="136"/>
      <c r="AFA99" s="136"/>
      <c r="AFB99" s="136"/>
      <c r="AFC99" s="136"/>
      <c r="AFD99" s="136"/>
      <c r="AFE99" s="136"/>
      <c r="AFF99" s="136"/>
      <c r="AFG99" s="136"/>
      <c r="AFH99" s="136"/>
      <c r="AFI99" s="136"/>
      <c r="AFJ99" s="136"/>
      <c r="AFK99" s="136"/>
      <c r="AFL99" s="136"/>
      <c r="AFM99" s="136"/>
      <c r="AFN99" s="136"/>
      <c r="AFO99" s="136"/>
      <c r="AFP99" s="136"/>
      <c r="AFQ99" s="136"/>
      <c r="AFR99" s="136"/>
      <c r="AFS99" s="136"/>
      <c r="AFT99" s="136"/>
      <c r="AFU99" s="136"/>
      <c r="AFV99" s="136"/>
      <c r="AFW99" s="136"/>
      <c r="AFX99" s="136"/>
      <c r="AFY99" s="136"/>
      <c r="AFZ99" s="136"/>
      <c r="AGA99" s="136"/>
      <c r="AGB99" s="136"/>
      <c r="AGC99" s="136"/>
      <c r="AGD99" s="136"/>
      <c r="AGE99" s="136"/>
      <c r="AGF99" s="136"/>
      <c r="AGG99" s="136"/>
      <c r="AGH99" s="136"/>
      <c r="AGI99" s="136"/>
      <c r="AGJ99" s="136"/>
      <c r="AGK99" s="136"/>
      <c r="AGL99" s="136"/>
      <c r="AGM99" s="136"/>
      <c r="AGN99" s="136"/>
      <c r="AGO99" s="136"/>
      <c r="AGP99" s="136"/>
      <c r="AGQ99" s="136"/>
      <c r="AGR99" s="136"/>
      <c r="AGS99" s="136"/>
      <c r="AGT99" s="136"/>
      <c r="AGU99" s="136"/>
      <c r="AGV99" s="136"/>
      <c r="AGW99" s="136"/>
      <c r="AGX99" s="136"/>
      <c r="AGY99" s="136"/>
      <c r="AGZ99" s="136"/>
      <c r="AHA99" s="136"/>
      <c r="AHB99" s="136"/>
      <c r="AHC99" s="136"/>
      <c r="AHD99" s="136"/>
      <c r="AHE99" s="136"/>
      <c r="AHF99" s="136"/>
      <c r="AHG99" s="136"/>
      <c r="AHH99" s="136"/>
      <c r="AHI99" s="136"/>
      <c r="AHJ99" s="136"/>
      <c r="AHK99" s="136"/>
      <c r="AHL99" s="136"/>
      <c r="AHM99" s="136"/>
      <c r="AHN99" s="136"/>
      <c r="AHO99" s="136"/>
      <c r="AHP99" s="136"/>
      <c r="AHQ99" s="136"/>
      <c r="AHR99" s="136"/>
      <c r="AHS99" s="136"/>
      <c r="AHT99" s="136"/>
      <c r="AHU99" s="136"/>
      <c r="AHV99" s="136"/>
      <c r="AHW99" s="136"/>
      <c r="AHX99" s="136"/>
      <c r="AHY99" s="136"/>
      <c r="AHZ99" s="136"/>
      <c r="AIA99" s="136"/>
      <c r="AIB99" s="136"/>
      <c r="AIC99" s="136"/>
      <c r="AID99" s="136"/>
      <c r="AIE99" s="136"/>
      <c r="AIF99" s="136"/>
      <c r="AIG99" s="136"/>
      <c r="AIH99" s="136"/>
      <c r="AII99" s="136"/>
      <c r="AIJ99" s="136"/>
      <c r="AIK99" s="136"/>
      <c r="AIL99" s="136"/>
      <c r="AIM99" s="136"/>
      <c r="AIN99" s="136"/>
      <c r="AIO99" s="136"/>
      <c r="AIP99" s="136"/>
      <c r="AIQ99" s="136"/>
      <c r="AIR99" s="136"/>
      <c r="AIS99" s="136"/>
      <c r="AIT99" s="136"/>
      <c r="AIU99" s="136"/>
      <c r="AIV99" s="136"/>
      <c r="AIW99" s="136"/>
      <c r="AIX99" s="136"/>
      <c r="AIY99" s="136"/>
      <c r="AIZ99" s="136"/>
      <c r="AJA99" s="136"/>
      <c r="AJB99" s="136"/>
      <c r="AJC99" s="136"/>
      <c r="AJD99" s="136"/>
      <c r="AJE99" s="136"/>
      <c r="AJF99" s="136"/>
      <c r="AJG99" s="136"/>
      <c r="AJH99" s="136"/>
      <c r="AJI99" s="136"/>
      <c r="AJJ99" s="136"/>
      <c r="AJK99" s="136"/>
      <c r="AJL99" s="136"/>
      <c r="AJM99" s="136"/>
      <c r="AJN99" s="136"/>
      <c r="AJO99" s="136"/>
      <c r="AJP99" s="136"/>
      <c r="AJQ99" s="136"/>
      <c r="AJR99" s="136"/>
      <c r="AJS99" s="136"/>
      <c r="AJT99" s="136"/>
      <c r="AJU99" s="136"/>
      <c r="AJV99" s="136"/>
      <c r="AJW99" s="136"/>
      <c r="AJX99" s="136"/>
      <c r="AJY99" s="136"/>
      <c r="AJZ99" s="136"/>
      <c r="AKA99" s="136"/>
      <c r="AKB99" s="136"/>
      <c r="AKC99" s="136"/>
      <c r="AKD99" s="136"/>
      <c r="AKE99" s="136"/>
      <c r="AKF99" s="136"/>
      <c r="AKG99" s="136"/>
      <c r="AKH99" s="136"/>
      <c r="AKI99" s="136"/>
      <c r="AKJ99" s="136"/>
      <c r="AKK99" s="136"/>
      <c r="AKL99" s="136"/>
      <c r="AKM99" s="136"/>
      <c r="AKN99" s="136"/>
      <c r="AKO99" s="136"/>
      <c r="AKP99" s="136"/>
      <c r="AKQ99" s="136"/>
      <c r="AKR99" s="136"/>
      <c r="AKS99" s="136"/>
      <c r="AKT99" s="136"/>
      <c r="AKU99" s="136"/>
      <c r="AKV99" s="136"/>
      <c r="AKW99" s="136"/>
      <c r="AKX99" s="136"/>
      <c r="AKY99" s="136"/>
    </row>
    <row r="100" spans="1:987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  <c r="CT100" s="136"/>
      <c r="CU100" s="136"/>
      <c r="CV100" s="136"/>
      <c r="CW100" s="136"/>
      <c r="CX100" s="136"/>
      <c r="CY100" s="136"/>
      <c r="CZ100" s="136"/>
      <c r="DA100" s="136"/>
      <c r="DB100" s="136"/>
      <c r="DC100" s="136"/>
      <c r="DD100" s="136"/>
      <c r="DE100" s="136"/>
      <c r="DF100" s="136"/>
      <c r="DG100" s="136"/>
      <c r="DH100" s="136"/>
      <c r="DI100" s="136"/>
      <c r="DJ100" s="136"/>
      <c r="DK100" s="136"/>
      <c r="DL100" s="136"/>
      <c r="DM100" s="136"/>
      <c r="DN100" s="136"/>
      <c r="DO100" s="136"/>
      <c r="DP100" s="136"/>
      <c r="DQ100" s="136"/>
      <c r="DR100" s="136"/>
      <c r="DS100" s="136"/>
      <c r="DT100" s="136"/>
      <c r="DU100" s="136"/>
      <c r="DV100" s="136"/>
      <c r="DW100" s="136"/>
      <c r="DX100" s="136"/>
      <c r="DY100" s="136"/>
      <c r="DZ100" s="136"/>
      <c r="EA100" s="136"/>
      <c r="EB100" s="136"/>
      <c r="EC100" s="136"/>
      <c r="ED100" s="136"/>
      <c r="EE100" s="136"/>
      <c r="EF100" s="136"/>
      <c r="EG100" s="136"/>
      <c r="EH100" s="136"/>
      <c r="EI100" s="136"/>
      <c r="EJ100" s="136"/>
      <c r="EK100" s="136"/>
      <c r="EL100" s="136"/>
      <c r="EM100" s="136"/>
      <c r="EN100" s="136"/>
      <c r="EO100" s="136"/>
      <c r="EP100" s="136"/>
      <c r="EQ100" s="136"/>
      <c r="ER100" s="136"/>
      <c r="ES100" s="136"/>
      <c r="ET100" s="136"/>
      <c r="EU100" s="136"/>
      <c r="EV100" s="136"/>
      <c r="EW100" s="136"/>
      <c r="EX100" s="136"/>
      <c r="EY100" s="136"/>
      <c r="EZ100" s="136"/>
      <c r="FA100" s="136"/>
      <c r="FB100" s="136"/>
      <c r="FC100" s="136"/>
      <c r="FD100" s="136"/>
      <c r="FE100" s="136"/>
      <c r="FF100" s="136"/>
      <c r="FG100" s="136"/>
      <c r="FH100" s="136"/>
      <c r="FI100" s="136"/>
      <c r="FJ100" s="136"/>
      <c r="FK100" s="136"/>
      <c r="FL100" s="136"/>
      <c r="FM100" s="136"/>
      <c r="FN100" s="136"/>
      <c r="FO100" s="136"/>
      <c r="FP100" s="136"/>
      <c r="FQ100" s="136"/>
      <c r="FR100" s="136"/>
      <c r="FS100" s="136"/>
      <c r="FT100" s="136"/>
      <c r="FU100" s="136"/>
      <c r="FV100" s="136"/>
      <c r="FW100" s="136"/>
      <c r="FX100" s="136"/>
      <c r="FY100" s="136"/>
      <c r="FZ100" s="136"/>
      <c r="GA100" s="136"/>
      <c r="GB100" s="136"/>
      <c r="GC100" s="136"/>
      <c r="GD100" s="136"/>
      <c r="GE100" s="136"/>
      <c r="GF100" s="136"/>
      <c r="GG100" s="136"/>
      <c r="GH100" s="136"/>
      <c r="GI100" s="136"/>
      <c r="GJ100" s="136"/>
      <c r="GK100" s="136"/>
      <c r="GL100" s="136"/>
      <c r="GM100" s="136"/>
      <c r="GN100" s="136"/>
      <c r="GO100" s="136"/>
      <c r="GP100" s="136"/>
      <c r="GQ100" s="136"/>
      <c r="GR100" s="136"/>
      <c r="GS100" s="136"/>
      <c r="GT100" s="136"/>
      <c r="GU100" s="136"/>
      <c r="GV100" s="136"/>
      <c r="GW100" s="136"/>
      <c r="GX100" s="136"/>
      <c r="GY100" s="136"/>
      <c r="GZ100" s="136"/>
      <c r="HA100" s="136"/>
      <c r="HB100" s="136"/>
      <c r="HC100" s="136"/>
      <c r="HD100" s="136"/>
      <c r="HE100" s="136"/>
      <c r="HF100" s="136"/>
      <c r="HG100" s="136"/>
      <c r="HH100" s="136"/>
      <c r="HI100" s="136"/>
      <c r="HJ100" s="136"/>
      <c r="HK100" s="136"/>
      <c r="HL100" s="136"/>
      <c r="HM100" s="136"/>
      <c r="HN100" s="136"/>
      <c r="HO100" s="136"/>
      <c r="HP100" s="136"/>
      <c r="HQ100" s="136"/>
      <c r="HR100" s="136"/>
      <c r="HS100" s="136"/>
      <c r="HT100" s="136"/>
      <c r="HU100" s="136"/>
      <c r="HV100" s="136"/>
      <c r="HW100" s="136"/>
      <c r="HX100" s="136"/>
      <c r="HY100" s="136"/>
      <c r="HZ100" s="136"/>
      <c r="IA100" s="136"/>
      <c r="IB100" s="136"/>
      <c r="IC100" s="136"/>
      <c r="ID100" s="136"/>
      <c r="IE100" s="136"/>
      <c r="IF100" s="136"/>
      <c r="IG100" s="136"/>
      <c r="IH100" s="136"/>
      <c r="II100" s="136"/>
      <c r="IJ100" s="136"/>
      <c r="IK100" s="136"/>
      <c r="IL100" s="136"/>
      <c r="IM100" s="136"/>
      <c r="IN100" s="136"/>
      <c r="IO100" s="136"/>
      <c r="IP100" s="136"/>
      <c r="IQ100" s="136"/>
      <c r="IR100" s="136"/>
      <c r="IS100" s="136"/>
      <c r="IT100" s="136"/>
      <c r="IU100" s="136"/>
      <c r="IV100" s="136"/>
      <c r="IW100" s="136"/>
      <c r="IX100" s="136"/>
      <c r="IY100" s="136"/>
      <c r="IZ100" s="136"/>
      <c r="JA100" s="136"/>
      <c r="JB100" s="136"/>
      <c r="JC100" s="136"/>
      <c r="JD100" s="136"/>
      <c r="JE100" s="136"/>
      <c r="JF100" s="136"/>
      <c r="JG100" s="136"/>
      <c r="JH100" s="136"/>
      <c r="JI100" s="136"/>
      <c r="JJ100" s="136"/>
      <c r="JK100" s="136"/>
      <c r="JL100" s="136"/>
      <c r="JM100" s="136"/>
      <c r="JN100" s="136"/>
      <c r="JO100" s="136"/>
      <c r="JP100" s="136"/>
      <c r="JQ100" s="136"/>
      <c r="JR100" s="136"/>
      <c r="JS100" s="136"/>
      <c r="JT100" s="136"/>
      <c r="JU100" s="136"/>
      <c r="JV100" s="136"/>
      <c r="JW100" s="136"/>
      <c r="JX100" s="136"/>
      <c r="JY100" s="136"/>
      <c r="JZ100" s="136"/>
      <c r="KA100" s="136"/>
      <c r="KB100" s="136"/>
      <c r="KC100" s="136"/>
      <c r="KD100" s="136"/>
      <c r="KE100" s="136"/>
      <c r="KF100" s="136"/>
      <c r="KG100" s="136"/>
      <c r="KH100" s="136"/>
      <c r="KI100" s="136"/>
      <c r="KJ100" s="136"/>
      <c r="KK100" s="136"/>
      <c r="KL100" s="136"/>
      <c r="KM100" s="136"/>
      <c r="KN100" s="136"/>
      <c r="KO100" s="136"/>
      <c r="KP100" s="136"/>
      <c r="KQ100" s="136"/>
      <c r="KR100" s="136"/>
      <c r="KS100" s="136"/>
      <c r="KT100" s="136"/>
      <c r="KU100" s="136"/>
      <c r="KV100" s="136"/>
      <c r="KW100" s="136"/>
      <c r="KX100" s="136"/>
      <c r="KY100" s="136"/>
      <c r="KZ100" s="136"/>
      <c r="LA100" s="136"/>
      <c r="LB100" s="136"/>
      <c r="LC100" s="136"/>
      <c r="LD100" s="136"/>
      <c r="LE100" s="136"/>
      <c r="LF100" s="136"/>
      <c r="LG100" s="136"/>
      <c r="LH100" s="136"/>
      <c r="LI100" s="136"/>
      <c r="LJ100" s="136"/>
      <c r="LK100" s="136"/>
      <c r="LL100" s="136"/>
      <c r="LM100" s="136"/>
      <c r="LN100" s="136"/>
      <c r="LO100" s="136"/>
      <c r="LP100" s="136"/>
      <c r="LQ100" s="136"/>
      <c r="LR100" s="136"/>
      <c r="LS100" s="136"/>
      <c r="LT100" s="136"/>
      <c r="LU100" s="136"/>
      <c r="LV100" s="136"/>
      <c r="LW100" s="136"/>
      <c r="LX100" s="136"/>
      <c r="LY100" s="136"/>
      <c r="LZ100" s="136"/>
      <c r="MA100" s="136"/>
      <c r="MB100" s="136"/>
      <c r="MC100" s="136"/>
      <c r="MD100" s="136"/>
      <c r="ME100" s="136"/>
      <c r="MF100" s="136"/>
      <c r="MG100" s="136"/>
      <c r="MH100" s="136"/>
      <c r="MI100" s="136"/>
      <c r="MJ100" s="136"/>
      <c r="MK100" s="136"/>
      <c r="ML100" s="136"/>
      <c r="MM100" s="136"/>
      <c r="MN100" s="136"/>
      <c r="MO100" s="136"/>
      <c r="MP100" s="136"/>
      <c r="MQ100" s="136"/>
      <c r="MR100" s="136"/>
      <c r="MS100" s="136"/>
      <c r="MT100" s="136"/>
      <c r="MU100" s="136"/>
      <c r="MV100" s="136"/>
      <c r="MW100" s="136"/>
      <c r="MX100" s="136"/>
      <c r="MY100" s="136"/>
      <c r="MZ100" s="136"/>
      <c r="NA100" s="136"/>
      <c r="NB100" s="136"/>
      <c r="NC100" s="136"/>
      <c r="ND100" s="136"/>
      <c r="NE100" s="136"/>
      <c r="NF100" s="136"/>
      <c r="NG100" s="136"/>
      <c r="NH100" s="136"/>
      <c r="NI100" s="136"/>
      <c r="NJ100" s="136"/>
      <c r="NK100" s="136"/>
      <c r="NL100" s="136"/>
      <c r="NM100" s="136"/>
      <c r="NN100" s="136"/>
      <c r="NO100" s="136"/>
      <c r="NP100" s="136"/>
      <c r="NQ100" s="136"/>
      <c r="NR100" s="136"/>
      <c r="NS100" s="136"/>
      <c r="NT100" s="136"/>
      <c r="NU100" s="136"/>
      <c r="NV100" s="136"/>
      <c r="NW100" s="136"/>
      <c r="NX100" s="136"/>
      <c r="NY100" s="136"/>
      <c r="NZ100" s="136"/>
      <c r="OA100" s="136"/>
      <c r="OB100" s="136"/>
      <c r="OC100" s="136"/>
      <c r="OD100" s="136"/>
      <c r="OE100" s="136"/>
      <c r="OF100" s="136"/>
      <c r="OG100" s="136"/>
      <c r="OH100" s="136"/>
      <c r="OI100" s="136"/>
      <c r="OJ100" s="136"/>
      <c r="OK100" s="136"/>
      <c r="OL100" s="136"/>
      <c r="OM100" s="136"/>
      <c r="ON100" s="136"/>
      <c r="OO100" s="136"/>
      <c r="OP100" s="136"/>
      <c r="OQ100" s="136"/>
      <c r="OR100" s="136"/>
      <c r="OS100" s="136"/>
      <c r="OT100" s="136"/>
      <c r="OU100" s="136"/>
      <c r="OV100" s="136"/>
      <c r="OW100" s="136"/>
      <c r="OX100" s="136"/>
      <c r="OY100" s="136"/>
      <c r="OZ100" s="136"/>
      <c r="PA100" s="136"/>
      <c r="PB100" s="136"/>
      <c r="PC100" s="136"/>
      <c r="PD100" s="136"/>
      <c r="PE100" s="136"/>
      <c r="PF100" s="136"/>
      <c r="PG100" s="136"/>
      <c r="PH100" s="136"/>
      <c r="PI100" s="136"/>
      <c r="PJ100" s="136"/>
      <c r="PK100" s="136"/>
      <c r="PL100" s="136"/>
      <c r="PM100" s="136"/>
      <c r="PN100" s="136"/>
      <c r="PO100" s="136"/>
      <c r="PP100" s="136"/>
      <c r="PQ100" s="136"/>
      <c r="PR100" s="136"/>
      <c r="PS100" s="136"/>
      <c r="PT100" s="136"/>
      <c r="PU100" s="136"/>
      <c r="PV100" s="136"/>
      <c r="PW100" s="136"/>
      <c r="PX100" s="136"/>
      <c r="PY100" s="136"/>
      <c r="PZ100" s="136"/>
      <c r="QA100" s="136"/>
      <c r="QB100" s="136"/>
      <c r="QC100" s="136"/>
      <c r="QD100" s="136"/>
      <c r="QE100" s="136"/>
      <c r="QF100" s="136"/>
      <c r="QG100" s="136"/>
      <c r="QH100" s="136"/>
      <c r="QI100" s="136"/>
      <c r="QJ100" s="136"/>
      <c r="QK100" s="136"/>
      <c r="QL100" s="136"/>
      <c r="QM100" s="136"/>
      <c r="QN100" s="136"/>
      <c r="QO100" s="136"/>
      <c r="QP100" s="136"/>
      <c r="QQ100" s="136"/>
      <c r="QR100" s="136"/>
      <c r="QS100" s="136"/>
      <c r="QT100" s="136"/>
      <c r="QU100" s="136"/>
      <c r="QV100" s="136"/>
      <c r="QW100" s="136"/>
      <c r="QX100" s="136"/>
      <c r="QY100" s="136"/>
      <c r="QZ100" s="136"/>
      <c r="RA100" s="136"/>
      <c r="RB100" s="136"/>
      <c r="RC100" s="136"/>
      <c r="RD100" s="136"/>
      <c r="RE100" s="136"/>
      <c r="RF100" s="136"/>
      <c r="RG100" s="136"/>
      <c r="RH100" s="136"/>
      <c r="RI100" s="136"/>
      <c r="RJ100" s="136"/>
      <c r="RK100" s="136"/>
      <c r="RL100" s="136"/>
      <c r="RM100" s="136"/>
      <c r="RN100" s="136"/>
      <c r="RO100" s="136"/>
      <c r="RP100" s="136"/>
      <c r="RQ100" s="136"/>
      <c r="RR100" s="136"/>
      <c r="RS100" s="136"/>
      <c r="RT100" s="136"/>
      <c r="RU100" s="136"/>
      <c r="RV100" s="136"/>
      <c r="RW100" s="136"/>
      <c r="RX100" s="136"/>
      <c r="RY100" s="136"/>
      <c r="RZ100" s="136"/>
      <c r="SA100" s="136"/>
      <c r="SB100" s="136"/>
      <c r="SC100" s="136"/>
      <c r="SD100" s="136"/>
      <c r="SE100" s="136"/>
      <c r="SF100" s="136"/>
      <c r="SG100" s="136"/>
      <c r="SH100" s="136"/>
      <c r="SI100" s="136"/>
      <c r="SJ100" s="136"/>
      <c r="SK100" s="136"/>
      <c r="SL100" s="136"/>
      <c r="SM100" s="136"/>
      <c r="SN100" s="136"/>
      <c r="SO100" s="136"/>
      <c r="SP100" s="136"/>
      <c r="SQ100" s="136"/>
      <c r="SR100" s="136"/>
      <c r="SS100" s="136"/>
      <c r="ST100" s="136"/>
      <c r="SU100" s="136"/>
      <c r="SV100" s="136"/>
      <c r="SW100" s="136"/>
      <c r="SX100" s="136"/>
      <c r="SY100" s="136"/>
      <c r="SZ100" s="136"/>
      <c r="TA100" s="136"/>
      <c r="TB100" s="136"/>
      <c r="TC100" s="136"/>
      <c r="TD100" s="136"/>
      <c r="TE100" s="136"/>
      <c r="TF100" s="136"/>
      <c r="TG100" s="136"/>
      <c r="TH100" s="136"/>
      <c r="TI100" s="136"/>
      <c r="TJ100" s="136"/>
      <c r="TK100" s="136"/>
      <c r="TL100" s="136"/>
      <c r="TM100" s="136"/>
      <c r="TN100" s="136"/>
      <c r="TO100" s="136"/>
      <c r="TP100" s="136"/>
      <c r="TQ100" s="136"/>
      <c r="TR100" s="136"/>
      <c r="TS100" s="136"/>
      <c r="TT100" s="136"/>
      <c r="TU100" s="136"/>
      <c r="TV100" s="136"/>
      <c r="TW100" s="136"/>
      <c r="TX100" s="136"/>
      <c r="TY100" s="136"/>
      <c r="TZ100" s="136"/>
      <c r="UA100" s="136"/>
      <c r="UB100" s="136"/>
      <c r="UC100" s="136"/>
      <c r="UD100" s="136"/>
      <c r="UE100" s="136"/>
      <c r="UF100" s="136"/>
      <c r="UG100" s="136"/>
      <c r="UH100" s="136"/>
      <c r="UI100" s="136"/>
      <c r="UJ100" s="136"/>
      <c r="UK100" s="136"/>
      <c r="UL100" s="136"/>
      <c r="UM100" s="136"/>
      <c r="UN100" s="136"/>
      <c r="UO100" s="136"/>
      <c r="UP100" s="136"/>
      <c r="UQ100" s="136"/>
      <c r="UR100" s="136"/>
      <c r="US100" s="136"/>
      <c r="UT100" s="136"/>
      <c r="UU100" s="136"/>
      <c r="UV100" s="136"/>
      <c r="UW100" s="136"/>
      <c r="UX100" s="136"/>
      <c r="UY100" s="136"/>
      <c r="UZ100" s="136"/>
      <c r="VA100" s="136"/>
      <c r="VB100" s="136"/>
      <c r="VC100" s="136"/>
      <c r="VD100" s="136"/>
      <c r="VE100" s="136"/>
      <c r="VF100" s="136"/>
      <c r="VG100" s="136"/>
      <c r="VH100" s="136"/>
      <c r="VI100" s="136"/>
      <c r="VJ100" s="136"/>
      <c r="VK100" s="136"/>
      <c r="VL100" s="136"/>
      <c r="VM100" s="136"/>
      <c r="VN100" s="136"/>
      <c r="VO100" s="136"/>
      <c r="VP100" s="136"/>
      <c r="VQ100" s="136"/>
      <c r="VR100" s="136"/>
      <c r="VS100" s="136"/>
      <c r="VT100" s="136"/>
      <c r="VU100" s="136"/>
      <c r="VV100" s="136"/>
      <c r="VW100" s="136"/>
      <c r="VX100" s="136"/>
      <c r="VY100" s="136"/>
      <c r="VZ100" s="136"/>
      <c r="WA100" s="136"/>
      <c r="WB100" s="136"/>
      <c r="WC100" s="136"/>
      <c r="WD100" s="136"/>
      <c r="WE100" s="136"/>
      <c r="WF100" s="136"/>
      <c r="WG100" s="136"/>
      <c r="WH100" s="136"/>
      <c r="WI100" s="136"/>
      <c r="WJ100" s="136"/>
      <c r="WK100" s="136"/>
      <c r="WL100" s="136"/>
      <c r="WM100" s="136"/>
      <c r="WN100" s="136"/>
      <c r="WO100" s="136"/>
      <c r="WP100" s="136"/>
      <c r="WQ100" s="136"/>
      <c r="WR100" s="136"/>
      <c r="WS100" s="136"/>
      <c r="WT100" s="136"/>
      <c r="WU100" s="136"/>
      <c r="WV100" s="136"/>
      <c r="WW100" s="136"/>
      <c r="WX100" s="136"/>
      <c r="WY100" s="136"/>
      <c r="WZ100" s="136"/>
      <c r="XA100" s="136"/>
      <c r="XB100" s="136"/>
      <c r="XC100" s="136"/>
      <c r="XD100" s="136"/>
      <c r="XE100" s="136"/>
      <c r="XF100" s="136"/>
      <c r="XG100" s="136"/>
      <c r="XH100" s="136"/>
      <c r="XI100" s="136"/>
      <c r="XJ100" s="136"/>
      <c r="XK100" s="136"/>
      <c r="XL100" s="136"/>
      <c r="XM100" s="136"/>
      <c r="XN100" s="136"/>
      <c r="XO100" s="136"/>
      <c r="XP100" s="136"/>
      <c r="XQ100" s="136"/>
      <c r="XR100" s="136"/>
      <c r="XS100" s="136"/>
      <c r="XT100" s="136"/>
      <c r="XU100" s="136"/>
      <c r="XV100" s="136"/>
      <c r="XW100" s="136"/>
      <c r="XX100" s="136"/>
      <c r="XY100" s="136"/>
      <c r="XZ100" s="136"/>
      <c r="YA100" s="136"/>
      <c r="YB100" s="136"/>
      <c r="YC100" s="136"/>
      <c r="YD100" s="136"/>
      <c r="YE100" s="136"/>
      <c r="YF100" s="136"/>
      <c r="YG100" s="136"/>
      <c r="YH100" s="136"/>
      <c r="YI100" s="136"/>
      <c r="YJ100" s="136"/>
      <c r="YK100" s="136"/>
      <c r="YL100" s="136"/>
      <c r="YM100" s="136"/>
      <c r="YN100" s="136"/>
      <c r="YO100" s="136"/>
      <c r="YP100" s="136"/>
      <c r="YQ100" s="136"/>
      <c r="YR100" s="136"/>
      <c r="YS100" s="136"/>
      <c r="YT100" s="136"/>
      <c r="YU100" s="136"/>
      <c r="YV100" s="136"/>
      <c r="YW100" s="136"/>
      <c r="YX100" s="136"/>
      <c r="YY100" s="136"/>
      <c r="YZ100" s="136"/>
      <c r="ZA100" s="136"/>
      <c r="ZB100" s="136"/>
      <c r="ZC100" s="136"/>
      <c r="ZD100" s="136"/>
      <c r="ZE100" s="136"/>
      <c r="ZF100" s="136"/>
      <c r="ZG100" s="136"/>
      <c r="ZH100" s="136"/>
      <c r="ZI100" s="136"/>
      <c r="ZJ100" s="136"/>
      <c r="ZK100" s="136"/>
      <c r="ZL100" s="136"/>
      <c r="ZM100" s="136"/>
      <c r="ZN100" s="136"/>
      <c r="ZO100" s="136"/>
      <c r="ZP100" s="136"/>
      <c r="ZQ100" s="136"/>
      <c r="ZR100" s="136"/>
      <c r="ZS100" s="136"/>
      <c r="ZT100" s="136"/>
      <c r="ZU100" s="136"/>
      <c r="ZV100" s="136"/>
      <c r="ZW100" s="136"/>
      <c r="ZX100" s="136"/>
      <c r="ZY100" s="136"/>
      <c r="ZZ100" s="136"/>
      <c r="AAA100" s="136"/>
      <c r="AAB100" s="136"/>
      <c r="AAC100" s="136"/>
      <c r="AAD100" s="136"/>
      <c r="AAE100" s="136"/>
      <c r="AAF100" s="136"/>
      <c r="AAG100" s="136"/>
      <c r="AAH100" s="136"/>
      <c r="AAI100" s="136"/>
      <c r="AAJ100" s="136"/>
      <c r="AAK100" s="136"/>
      <c r="AAL100" s="136"/>
      <c r="AAM100" s="136"/>
      <c r="AAN100" s="136"/>
      <c r="AAO100" s="136"/>
      <c r="AAP100" s="136"/>
      <c r="AAQ100" s="136"/>
      <c r="AAR100" s="136"/>
      <c r="AAS100" s="136"/>
      <c r="AAT100" s="136"/>
      <c r="AAU100" s="136"/>
      <c r="AAV100" s="136"/>
      <c r="AAW100" s="136"/>
      <c r="AAX100" s="136"/>
      <c r="AAY100" s="136"/>
      <c r="AAZ100" s="136"/>
      <c r="ABA100" s="136"/>
      <c r="ABB100" s="136"/>
      <c r="ABC100" s="136"/>
      <c r="ABD100" s="136"/>
      <c r="ABE100" s="136"/>
      <c r="ABF100" s="136"/>
      <c r="ABG100" s="136"/>
      <c r="ABH100" s="136"/>
      <c r="ABI100" s="136"/>
      <c r="ABJ100" s="136"/>
      <c r="ABK100" s="136"/>
      <c r="ABL100" s="136"/>
      <c r="ABM100" s="136"/>
      <c r="ABN100" s="136"/>
      <c r="ABO100" s="136"/>
      <c r="ABP100" s="136"/>
      <c r="ABQ100" s="136"/>
      <c r="ABR100" s="136"/>
      <c r="ABS100" s="136"/>
      <c r="ABT100" s="136"/>
      <c r="ABU100" s="136"/>
      <c r="ABV100" s="136"/>
      <c r="ABW100" s="136"/>
      <c r="ABX100" s="136"/>
      <c r="ABY100" s="136"/>
      <c r="ABZ100" s="136"/>
      <c r="ACA100" s="136"/>
      <c r="ACB100" s="136"/>
      <c r="ACC100" s="136"/>
      <c r="ACD100" s="136"/>
      <c r="ACE100" s="136"/>
      <c r="ACF100" s="136"/>
      <c r="ACG100" s="136"/>
      <c r="ACH100" s="136"/>
      <c r="ACI100" s="136"/>
      <c r="ACJ100" s="136"/>
      <c r="ACK100" s="136"/>
      <c r="ACL100" s="136"/>
      <c r="ACM100" s="136"/>
      <c r="ACN100" s="136"/>
      <c r="ACO100" s="136"/>
      <c r="ACP100" s="136"/>
      <c r="ACQ100" s="136"/>
      <c r="ACR100" s="136"/>
      <c r="ACS100" s="136"/>
      <c r="ACT100" s="136"/>
      <c r="ACU100" s="136"/>
      <c r="ACV100" s="136"/>
      <c r="ACW100" s="136"/>
      <c r="ACX100" s="136"/>
      <c r="ACY100" s="136"/>
      <c r="ACZ100" s="136"/>
      <c r="ADA100" s="136"/>
      <c r="ADB100" s="136"/>
      <c r="ADC100" s="136"/>
      <c r="ADD100" s="136"/>
      <c r="ADE100" s="136"/>
      <c r="ADF100" s="136"/>
      <c r="ADG100" s="136"/>
      <c r="ADH100" s="136"/>
      <c r="ADI100" s="136"/>
      <c r="ADJ100" s="136"/>
      <c r="ADK100" s="136"/>
      <c r="ADL100" s="136"/>
      <c r="ADM100" s="136"/>
      <c r="ADN100" s="136"/>
      <c r="ADO100" s="136"/>
      <c r="ADP100" s="136"/>
      <c r="ADQ100" s="136"/>
      <c r="ADR100" s="136"/>
      <c r="ADS100" s="136"/>
      <c r="ADT100" s="136"/>
      <c r="ADU100" s="136"/>
      <c r="ADV100" s="136"/>
      <c r="ADW100" s="136"/>
      <c r="ADX100" s="136"/>
      <c r="ADY100" s="136"/>
      <c r="ADZ100" s="136"/>
      <c r="AEA100" s="136"/>
      <c r="AEB100" s="136"/>
      <c r="AEC100" s="136"/>
      <c r="AED100" s="136"/>
      <c r="AEE100" s="136"/>
      <c r="AEF100" s="136"/>
      <c r="AEG100" s="136"/>
      <c r="AEH100" s="136"/>
      <c r="AEI100" s="136"/>
      <c r="AEJ100" s="136"/>
      <c r="AEK100" s="136"/>
      <c r="AEL100" s="136"/>
      <c r="AEM100" s="136"/>
      <c r="AEN100" s="136"/>
      <c r="AEO100" s="136"/>
      <c r="AEP100" s="136"/>
      <c r="AEQ100" s="136"/>
      <c r="AER100" s="136"/>
      <c r="AES100" s="136"/>
      <c r="AET100" s="136"/>
      <c r="AEU100" s="136"/>
      <c r="AEV100" s="136"/>
      <c r="AEW100" s="136"/>
      <c r="AEX100" s="136"/>
      <c r="AEY100" s="136"/>
      <c r="AEZ100" s="136"/>
      <c r="AFA100" s="136"/>
      <c r="AFB100" s="136"/>
      <c r="AFC100" s="136"/>
      <c r="AFD100" s="136"/>
      <c r="AFE100" s="136"/>
      <c r="AFF100" s="136"/>
      <c r="AFG100" s="136"/>
      <c r="AFH100" s="136"/>
      <c r="AFI100" s="136"/>
      <c r="AFJ100" s="136"/>
      <c r="AFK100" s="136"/>
      <c r="AFL100" s="136"/>
      <c r="AFM100" s="136"/>
      <c r="AFN100" s="136"/>
      <c r="AFO100" s="136"/>
      <c r="AFP100" s="136"/>
      <c r="AFQ100" s="136"/>
      <c r="AFR100" s="136"/>
      <c r="AFS100" s="136"/>
      <c r="AFT100" s="136"/>
      <c r="AFU100" s="136"/>
      <c r="AFV100" s="136"/>
      <c r="AFW100" s="136"/>
      <c r="AFX100" s="136"/>
      <c r="AFY100" s="136"/>
      <c r="AFZ100" s="136"/>
      <c r="AGA100" s="136"/>
      <c r="AGB100" s="136"/>
      <c r="AGC100" s="136"/>
      <c r="AGD100" s="136"/>
      <c r="AGE100" s="136"/>
      <c r="AGF100" s="136"/>
      <c r="AGG100" s="136"/>
      <c r="AGH100" s="136"/>
      <c r="AGI100" s="136"/>
      <c r="AGJ100" s="136"/>
      <c r="AGK100" s="136"/>
      <c r="AGL100" s="136"/>
      <c r="AGM100" s="136"/>
      <c r="AGN100" s="136"/>
      <c r="AGO100" s="136"/>
      <c r="AGP100" s="136"/>
      <c r="AGQ100" s="136"/>
      <c r="AGR100" s="136"/>
      <c r="AGS100" s="136"/>
      <c r="AGT100" s="136"/>
      <c r="AGU100" s="136"/>
      <c r="AGV100" s="136"/>
      <c r="AGW100" s="136"/>
      <c r="AGX100" s="136"/>
      <c r="AGY100" s="136"/>
      <c r="AGZ100" s="136"/>
      <c r="AHA100" s="136"/>
      <c r="AHB100" s="136"/>
      <c r="AHC100" s="136"/>
      <c r="AHD100" s="136"/>
      <c r="AHE100" s="136"/>
      <c r="AHF100" s="136"/>
      <c r="AHG100" s="136"/>
      <c r="AHH100" s="136"/>
      <c r="AHI100" s="136"/>
      <c r="AHJ100" s="136"/>
      <c r="AHK100" s="136"/>
      <c r="AHL100" s="136"/>
      <c r="AHM100" s="136"/>
      <c r="AHN100" s="136"/>
      <c r="AHO100" s="136"/>
      <c r="AHP100" s="136"/>
      <c r="AHQ100" s="136"/>
      <c r="AHR100" s="136"/>
      <c r="AHS100" s="136"/>
      <c r="AHT100" s="136"/>
      <c r="AHU100" s="136"/>
      <c r="AHV100" s="136"/>
      <c r="AHW100" s="136"/>
      <c r="AHX100" s="136"/>
      <c r="AHY100" s="136"/>
      <c r="AHZ100" s="136"/>
      <c r="AIA100" s="136"/>
      <c r="AIB100" s="136"/>
      <c r="AIC100" s="136"/>
      <c r="AID100" s="136"/>
      <c r="AIE100" s="136"/>
      <c r="AIF100" s="136"/>
      <c r="AIG100" s="136"/>
      <c r="AIH100" s="136"/>
      <c r="AII100" s="136"/>
      <c r="AIJ100" s="136"/>
      <c r="AIK100" s="136"/>
      <c r="AIL100" s="136"/>
      <c r="AIM100" s="136"/>
      <c r="AIN100" s="136"/>
      <c r="AIO100" s="136"/>
      <c r="AIP100" s="136"/>
      <c r="AIQ100" s="136"/>
      <c r="AIR100" s="136"/>
      <c r="AIS100" s="136"/>
      <c r="AIT100" s="136"/>
      <c r="AIU100" s="136"/>
      <c r="AIV100" s="136"/>
      <c r="AIW100" s="136"/>
      <c r="AIX100" s="136"/>
      <c r="AIY100" s="136"/>
      <c r="AIZ100" s="136"/>
      <c r="AJA100" s="136"/>
      <c r="AJB100" s="136"/>
      <c r="AJC100" s="136"/>
      <c r="AJD100" s="136"/>
      <c r="AJE100" s="136"/>
      <c r="AJF100" s="136"/>
      <c r="AJG100" s="136"/>
      <c r="AJH100" s="136"/>
      <c r="AJI100" s="136"/>
      <c r="AJJ100" s="136"/>
      <c r="AJK100" s="136"/>
      <c r="AJL100" s="136"/>
      <c r="AJM100" s="136"/>
      <c r="AJN100" s="136"/>
      <c r="AJO100" s="136"/>
      <c r="AJP100" s="136"/>
      <c r="AJQ100" s="136"/>
      <c r="AJR100" s="136"/>
      <c r="AJS100" s="136"/>
      <c r="AJT100" s="136"/>
      <c r="AJU100" s="136"/>
      <c r="AJV100" s="136"/>
      <c r="AJW100" s="136"/>
      <c r="AJX100" s="136"/>
      <c r="AJY100" s="136"/>
      <c r="AJZ100" s="136"/>
      <c r="AKA100" s="136"/>
      <c r="AKB100" s="136"/>
      <c r="AKC100" s="136"/>
      <c r="AKD100" s="136"/>
      <c r="AKE100" s="136"/>
      <c r="AKF100" s="136"/>
      <c r="AKG100" s="136"/>
      <c r="AKH100" s="136"/>
      <c r="AKI100" s="136"/>
      <c r="AKJ100" s="136"/>
      <c r="AKK100" s="136"/>
      <c r="AKL100" s="136"/>
      <c r="AKM100" s="136"/>
      <c r="AKN100" s="136"/>
      <c r="AKO100" s="136"/>
      <c r="AKP100" s="136"/>
      <c r="AKQ100" s="136"/>
      <c r="AKR100" s="136"/>
      <c r="AKS100" s="136"/>
      <c r="AKT100" s="136"/>
      <c r="AKU100" s="136"/>
      <c r="AKV100" s="136"/>
      <c r="AKW100" s="136"/>
      <c r="AKX100" s="136"/>
      <c r="AKY100" s="136"/>
    </row>
    <row r="101" spans="1:987">
      <c r="A101" s="154">
        <v>43987</v>
      </c>
      <c r="B101" s="136" t="s">
        <v>379</v>
      </c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  <c r="CT101" s="136"/>
      <c r="CU101" s="136"/>
      <c r="CV101" s="136"/>
      <c r="CW101" s="136"/>
      <c r="CX101" s="136"/>
      <c r="CY101" s="136"/>
      <c r="CZ101" s="136"/>
      <c r="DA101" s="136"/>
      <c r="DB101" s="136"/>
      <c r="DC101" s="136"/>
      <c r="DD101" s="136"/>
      <c r="DE101" s="136"/>
      <c r="DF101" s="136"/>
      <c r="DG101" s="136"/>
      <c r="DH101" s="136"/>
      <c r="DI101" s="136"/>
      <c r="DJ101" s="136"/>
      <c r="DK101" s="136"/>
      <c r="DL101" s="136"/>
      <c r="DM101" s="136"/>
      <c r="DN101" s="136"/>
      <c r="DO101" s="136"/>
      <c r="DP101" s="136"/>
      <c r="DQ101" s="136"/>
      <c r="DR101" s="136"/>
      <c r="DS101" s="136"/>
      <c r="DT101" s="136"/>
      <c r="DU101" s="136"/>
      <c r="DV101" s="136"/>
      <c r="DW101" s="136"/>
      <c r="DX101" s="136"/>
      <c r="DY101" s="136"/>
      <c r="DZ101" s="136"/>
      <c r="EA101" s="136"/>
      <c r="EB101" s="136"/>
      <c r="EC101" s="136"/>
      <c r="ED101" s="136"/>
      <c r="EE101" s="136"/>
      <c r="EF101" s="136"/>
      <c r="EG101" s="136"/>
      <c r="EH101" s="136"/>
      <c r="EI101" s="136"/>
      <c r="EJ101" s="136"/>
      <c r="EK101" s="136"/>
      <c r="EL101" s="136"/>
      <c r="EM101" s="136"/>
      <c r="EN101" s="136"/>
      <c r="EO101" s="136"/>
      <c r="EP101" s="136"/>
      <c r="EQ101" s="136"/>
      <c r="ER101" s="136"/>
      <c r="ES101" s="136"/>
      <c r="ET101" s="136"/>
      <c r="EU101" s="136"/>
      <c r="EV101" s="136"/>
      <c r="EW101" s="136"/>
      <c r="EX101" s="136"/>
      <c r="EY101" s="136"/>
      <c r="EZ101" s="136"/>
      <c r="FA101" s="136"/>
      <c r="FB101" s="136"/>
      <c r="FC101" s="136"/>
      <c r="FD101" s="136"/>
      <c r="FE101" s="136"/>
      <c r="FF101" s="136"/>
      <c r="FG101" s="136"/>
      <c r="FH101" s="136"/>
      <c r="FI101" s="136"/>
      <c r="FJ101" s="136"/>
      <c r="FK101" s="136"/>
      <c r="FL101" s="136"/>
      <c r="FM101" s="136"/>
      <c r="FN101" s="136"/>
      <c r="FO101" s="136"/>
      <c r="FP101" s="136"/>
      <c r="FQ101" s="136"/>
      <c r="FR101" s="136"/>
      <c r="FS101" s="136"/>
      <c r="FT101" s="136"/>
      <c r="FU101" s="136"/>
      <c r="FV101" s="136"/>
      <c r="FW101" s="136"/>
      <c r="FX101" s="136"/>
      <c r="FY101" s="136"/>
      <c r="FZ101" s="136"/>
      <c r="GA101" s="136"/>
      <c r="GB101" s="136"/>
      <c r="GC101" s="136"/>
      <c r="GD101" s="136"/>
      <c r="GE101" s="136"/>
      <c r="GF101" s="136"/>
      <c r="GG101" s="136"/>
      <c r="GH101" s="136"/>
      <c r="GI101" s="136"/>
      <c r="GJ101" s="136"/>
      <c r="GK101" s="136"/>
      <c r="GL101" s="136"/>
      <c r="GM101" s="136"/>
      <c r="GN101" s="136"/>
      <c r="GO101" s="136"/>
      <c r="GP101" s="136"/>
      <c r="GQ101" s="136"/>
      <c r="GR101" s="136"/>
      <c r="GS101" s="136"/>
      <c r="GT101" s="136"/>
      <c r="GU101" s="136"/>
      <c r="GV101" s="136"/>
      <c r="GW101" s="136"/>
      <c r="GX101" s="136"/>
      <c r="GY101" s="136"/>
      <c r="GZ101" s="136"/>
      <c r="HA101" s="136"/>
      <c r="HB101" s="136"/>
      <c r="HC101" s="136"/>
      <c r="HD101" s="136"/>
      <c r="HE101" s="136"/>
      <c r="HF101" s="136"/>
      <c r="HG101" s="136"/>
      <c r="HH101" s="136"/>
      <c r="HI101" s="136"/>
      <c r="HJ101" s="136"/>
      <c r="HK101" s="136"/>
      <c r="HL101" s="136"/>
      <c r="HM101" s="136"/>
      <c r="HN101" s="136"/>
      <c r="HO101" s="136"/>
      <c r="HP101" s="136"/>
      <c r="HQ101" s="136"/>
      <c r="HR101" s="136"/>
      <c r="HS101" s="136"/>
      <c r="HT101" s="136"/>
      <c r="HU101" s="136"/>
      <c r="HV101" s="136"/>
      <c r="HW101" s="136"/>
      <c r="HX101" s="136"/>
      <c r="HY101" s="136"/>
      <c r="HZ101" s="136"/>
      <c r="IA101" s="136"/>
      <c r="IB101" s="136"/>
      <c r="IC101" s="136"/>
      <c r="ID101" s="136"/>
      <c r="IE101" s="136"/>
      <c r="IF101" s="136"/>
      <c r="IG101" s="136"/>
      <c r="IH101" s="136"/>
      <c r="II101" s="136"/>
      <c r="IJ101" s="136"/>
      <c r="IK101" s="136"/>
      <c r="IL101" s="136"/>
      <c r="IM101" s="136"/>
      <c r="IN101" s="136"/>
      <c r="IO101" s="136"/>
      <c r="IP101" s="136"/>
      <c r="IQ101" s="136"/>
      <c r="IR101" s="136"/>
      <c r="IS101" s="136"/>
      <c r="IT101" s="136"/>
      <c r="IU101" s="136"/>
      <c r="IV101" s="136"/>
      <c r="IW101" s="136"/>
      <c r="IX101" s="136"/>
      <c r="IY101" s="136"/>
      <c r="IZ101" s="136"/>
      <c r="JA101" s="136"/>
      <c r="JB101" s="136"/>
      <c r="JC101" s="136"/>
      <c r="JD101" s="136"/>
      <c r="JE101" s="136"/>
      <c r="JF101" s="136"/>
      <c r="JG101" s="136"/>
      <c r="JH101" s="136"/>
      <c r="JI101" s="136"/>
      <c r="JJ101" s="136"/>
      <c r="JK101" s="136"/>
      <c r="JL101" s="136"/>
      <c r="JM101" s="136"/>
      <c r="JN101" s="136"/>
      <c r="JO101" s="136"/>
      <c r="JP101" s="136"/>
      <c r="JQ101" s="136"/>
      <c r="JR101" s="136"/>
      <c r="JS101" s="136"/>
      <c r="JT101" s="136"/>
      <c r="JU101" s="136"/>
      <c r="JV101" s="136"/>
      <c r="JW101" s="136"/>
      <c r="JX101" s="136"/>
      <c r="JY101" s="136"/>
      <c r="JZ101" s="136"/>
      <c r="KA101" s="136"/>
      <c r="KB101" s="136"/>
      <c r="KC101" s="136"/>
      <c r="KD101" s="136"/>
      <c r="KE101" s="136"/>
      <c r="KF101" s="136"/>
      <c r="KG101" s="136"/>
      <c r="KH101" s="136"/>
      <c r="KI101" s="136"/>
      <c r="KJ101" s="136"/>
      <c r="KK101" s="136"/>
      <c r="KL101" s="136"/>
      <c r="KM101" s="136"/>
      <c r="KN101" s="136"/>
      <c r="KO101" s="136"/>
      <c r="KP101" s="136"/>
      <c r="KQ101" s="136"/>
      <c r="KR101" s="136"/>
      <c r="KS101" s="136"/>
      <c r="KT101" s="136"/>
      <c r="KU101" s="136"/>
      <c r="KV101" s="136"/>
      <c r="KW101" s="136"/>
      <c r="KX101" s="136"/>
      <c r="KY101" s="136"/>
      <c r="KZ101" s="136"/>
      <c r="LA101" s="136"/>
      <c r="LB101" s="136"/>
      <c r="LC101" s="136"/>
      <c r="LD101" s="136"/>
      <c r="LE101" s="136"/>
      <c r="LF101" s="136"/>
      <c r="LG101" s="136"/>
      <c r="LH101" s="136"/>
      <c r="LI101" s="136"/>
      <c r="LJ101" s="136"/>
      <c r="LK101" s="136"/>
      <c r="LL101" s="136"/>
      <c r="LM101" s="136"/>
      <c r="LN101" s="136"/>
      <c r="LO101" s="136"/>
      <c r="LP101" s="136"/>
      <c r="LQ101" s="136"/>
      <c r="LR101" s="136"/>
      <c r="LS101" s="136"/>
      <c r="LT101" s="136"/>
      <c r="LU101" s="136"/>
      <c r="LV101" s="136"/>
      <c r="LW101" s="136"/>
      <c r="LX101" s="136"/>
      <c r="LY101" s="136"/>
      <c r="LZ101" s="136"/>
      <c r="MA101" s="136"/>
      <c r="MB101" s="136"/>
      <c r="MC101" s="136"/>
      <c r="MD101" s="136"/>
      <c r="ME101" s="136"/>
      <c r="MF101" s="136"/>
      <c r="MG101" s="136"/>
      <c r="MH101" s="136"/>
      <c r="MI101" s="136"/>
      <c r="MJ101" s="136"/>
      <c r="MK101" s="136"/>
      <c r="ML101" s="136"/>
      <c r="MM101" s="136"/>
      <c r="MN101" s="136"/>
      <c r="MO101" s="136"/>
      <c r="MP101" s="136"/>
      <c r="MQ101" s="136"/>
      <c r="MR101" s="136"/>
      <c r="MS101" s="136"/>
      <c r="MT101" s="136"/>
      <c r="MU101" s="136"/>
      <c r="MV101" s="136"/>
      <c r="MW101" s="136"/>
      <c r="MX101" s="136"/>
      <c r="MY101" s="136"/>
      <c r="MZ101" s="136"/>
      <c r="NA101" s="136"/>
      <c r="NB101" s="136"/>
      <c r="NC101" s="136"/>
      <c r="ND101" s="136"/>
      <c r="NE101" s="136"/>
      <c r="NF101" s="136"/>
      <c r="NG101" s="136"/>
      <c r="NH101" s="136"/>
      <c r="NI101" s="136"/>
      <c r="NJ101" s="136"/>
      <c r="NK101" s="136"/>
      <c r="NL101" s="136"/>
      <c r="NM101" s="136"/>
      <c r="NN101" s="136"/>
      <c r="NO101" s="136"/>
      <c r="NP101" s="136"/>
      <c r="NQ101" s="136"/>
      <c r="NR101" s="136"/>
      <c r="NS101" s="136"/>
      <c r="NT101" s="136"/>
      <c r="NU101" s="136"/>
      <c r="NV101" s="136"/>
      <c r="NW101" s="136"/>
      <c r="NX101" s="136"/>
      <c r="NY101" s="136"/>
      <c r="NZ101" s="136"/>
      <c r="OA101" s="136"/>
      <c r="OB101" s="136"/>
      <c r="OC101" s="136"/>
      <c r="OD101" s="136"/>
      <c r="OE101" s="136"/>
      <c r="OF101" s="136"/>
      <c r="OG101" s="136"/>
      <c r="OH101" s="136"/>
      <c r="OI101" s="136"/>
      <c r="OJ101" s="136"/>
      <c r="OK101" s="136"/>
      <c r="OL101" s="136"/>
      <c r="OM101" s="136"/>
      <c r="ON101" s="136"/>
      <c r="OO101" s="136"/>
      <c r="OP101" s="136"/>
      <c r="OQ101" s="136"/>
      <c r="OR101" s="136"/>
      <c r="OS101" s="136"/>
      <c r="OT101" s="136"/>
      <c r="OU101" s="136"/>
      <c r="OV101" s="136"/>
      <c r="OW101" s="136"/>
      <c r="OX101" s="136"/>
      <c r="OY101" s="136"/>
      <c r="OZ101" s="136"/>
      <c r="PA101" s="136"/>
      <c r="PB101" s="136"/>
      <c r="PC101" s="136"/>
      <c r="PD101" s="136"/>
      <c r="PE101" s="136"/>
      <c r="PF101" s="136"/>
      <c r="PG101" s="136"/>
      <c r="PH101" s="136"/>
      <c r="PI101" s="136"/>
      <c r="PJ101" s="136"/>
      <c r="PK101" s="136"/>
      <c r="PL101" s="136"/>
      <c r="PM101" s="136"/>
      <c r="PN101" s="136"/>
      <c r="PO101" s="136"/>
      <c r="PP101" s="136"/>
      <c r="PQ101" s="136"/>
      <c r="PR101" s="136"/>
      <c r="PS101" s="136"/>
      <c r="PT101" s="136"/>
      <c r="PU101" s="136"/>
      <c r="PV101" s="136"/>
      <c r="PW101" s="136"/>
      <c r="PX101" s="136"/>
      <c r="PY101" s="136"/>
      <c r="PZ101" s="136"/>
      <c r="QA101" s="136"/>
      <c r="QB101" s="136"/>
      <c r="QC101" s="136"/>
      <c r="QD101" s="136"/>
      <c r="QE101" s="136"/>
      <c r="QF101" s="136"/>
      <c r="QG101" s="136"/>
      <c r="QH101" s="136"/>
      <c r="QI101" s="136"/>
      <c r="QJ101" s="136"/>
      <c r="QK101" s="136"/>
      <c r="QL101" s="136"/>
      <c r="QM101" s="136"/>
      <c r="QN101" s="136"/>
      <c r="QO101" s="136"/>
      <c r="QP101" s="136"/>
      <c r="QQ101" s="136"/>
      <c r="QR101" s="136"/>
      <c r="QS101" s="136"/>
      <c r="QT101" s="136"/>
      <c r="QU101" s="136"/>
      <c r="QV101" s="136"/>
      <c r="QW101" s="136"/>
      <c r="QX101" s="136"/>
      <c r="QY101" s="136"/>
      <c r="QZ101" s="136"/>
      <c r="RA101" s="136"/>
      <c r="RB101" s="136"/>
      <c r="RC101" s="136"/>
      <c r="RD101" s="136"/>
      <c r="RE101" s="136"/>
      <c r="RF101" s="136"/>
      <c r="RG101" s="136"/>
      <c r="RH101" s="136"/>
      <c r="RI101" s="136"/>
      <c r="RJ101" s="136"/>
      <c r="RK101" s="136"/>
      <c r="RL101" s="136"/>
      <c r="RM101" s="136"/>
      <c r="RN101" s="136"/>
      <c r="RO101" s="136"/>
      <c r="RP101" s="136"/>
      <c r="RQ101" s="136"/>
      <c r="RR101" s="136"/>
      <c r="RS101" s="136"/>
      <c r="RT101" s="136"/>
      <c r="RU101" s="136"/>
      <c r="RV101" s="136"/>
      <c r="RW101" s="136"/>
      <c r="RX101" s="136"/>
      <c r="RY101" s="136"/>
      <c r="RZ101" s="136"/>
      <c r="SA101" s="136"/>
      <c r="SB101" s="136"/>
      <c r="SC101" s="136"/>
      <c r="SD101" s="136"/>
      <c r="SE101" s="136"/>
      <c r="SF101" s="136"/>
      <c r="SG101" s="136"/>
      <c r="SH101" s="136"/>
      <c r="SI101" s="136"/>
      <c r="SJ101" s="136"/>
      <c r="SK101" s="136"/>
      <c r="SL101" s="136"/>
      <c r="SM101" s="136"/>
      <c r="SN101" s="136"/>
      <c r="SO101" s="136"/>
      <c r="SP101" s="136"/>
      <c r="SQ101" s="136"/>
      <c r="SR101" s="136"/>
      <c r="SS101" s="136"/>
      <c r="ST101" s="136"/>
      <c r="SU101" s="136"/>
      <c r="SV101" s="136"/>
      <c r="SW101" s="136"/>
      <c r="SX101" s="136"/>
      <c r="SY101" s="136"/>
      <c r="SZ101" s="136"/>
      <c r="TA101" s="136"/>
      <c r="TB101" s="136"/>
      <c r="TC101" s="136"/>
      <c r="TD101" s="136"/>
      <c r="TE101" s="136"/>
      <c r="TF101" s="136"/>
      <c r="TG101" s="136"/>
      <c r="TH101" s="136"/>
      <c r="TI101" s="136"/>
      <c r="TJ101" s="136"/>
      <c r="TK101" s="136"/>
      <c r="TL101" s="136"/>
      <c r="TM101" s="136"/>
      <c r="TN101" s="136"/>
      <c r="TO101" s="136"/>
      <c r="TP101" s="136"/>
      <c r="TQ101" s="136"/>
      <c r="TR101" s="136"/>
      <c r="TS101" s="136"/>
      <c r="TT101" s="136"/>
      <c r="TU101" s="136"/>
      <c r="TV101" s="136"/>
      <c r="TW101" s="136"/>
      <c r="TX101" s="136"/>
      <c r="TY101" s="136"/>
      <c r="TZ101" s="136"/>
      <c r="UA101" s="136"/>
      <c r="UB101" s="136"/>
      <c r="UC101" s="136"/>
      <c r="UD101" s="136"/>
      <c r="UE101" s="136"/>
      <c r="UF101" s="136"/>
      <c r="UG101" s="136"/>
      <c r="UH101" s="136"/>
      <c r="UI101" s="136"/>
      <c r="UJ101" s="136"/>
      <c r="UK101" s="136"/>
      <c r="UL101" s="136"/>
      <c r="UM101" s="136"/>
      <c r="UN101" s="136"/>
      <c r="UO101" s="136"/>
      <c r="UP101" s="136"/>
      <c r="UQ101" s="136"/>
      <c r="UR101" s="136"/>
      <c r="US101" s="136"/>
      <c r="UT101" s="136"/>
      <c r="UU101" s="136"/>
      <c r="UV101" s="136"/>
      <c r="UW101" s="136"/>
      <c r="UX101" s="136"/>
      <c r="UY101" s="136"/>
      <c r="UZ101" s="136"/>
      <c r="VA101" s="136"/>
      <c r="VB101" s="136"/>
      <c r="VC101" s="136"/>
      <c r="VD101" s="136"/>
      <c r="VE101" s="136"/>
      <c r="VF101" s="136"/>
      <c r="VG101" s="136"/>
      <c r="VH101" s="136"/>
      <c r="VI101" s="136"/>
      <c r="VJ101" s="136"/>
      <c r="VK101" s="136"/>
      <c r="VL101" s="136"/>
      <c r="VM101" s="136"/>
      <c r="VN101" s="136"/>
      <c r="VO101" s="136"/>
      <c r="VP101" s="136"/>
      <c r="VQ101" s="136"/>
      <c r="VR101" s="136"/>
      <c r="VS101" s="136"/>
      <c r="VT101" s="136"/>
      <c r="VU101" s="136"/>
      <c r="VV101" s="136"/>
      <c r="VW101" s="136"/>
      <c r="VX101" s="136"/>
      <c r="VY101" s="136"/>
      <c r="VZ101" s="136"/>
      <c r="WA101" s="136"/>
      <c r="WB101" s="136"/>
      <c r="WC101" s="136"/>
      <c r="WD101" s="136"/>
      <c r="WE101" s="136"/>
      <c r="WF101" s="136"/>
      <c r="WG101" s="136"/>
      <c r="WH101" s="136"/>
      <c r="WI101" s="136"/>
      <c r="WJ101" s="136"/>
      <c r="WK101" s="136"/>
      <c r="WL101" s="136"/>
      <c r="WM101" s="136"/>
      <c r="WN101" s="136"/>
      <c r="WO101" s="136"/>
      <c r="WP101" s="136"/>
      <c r="WQ101" s="136"/>
      <c r="WR101" s="136"/>
      <c r="WS101" s="136"/>
      <c r="WT101" s="136"/>
      <c r="WU101" s="136"/>
      <c r="WV101" s="136"/>
      <c r="WW101" s="136"/>
      <c r="WX101" s="136"/>
      <c r="WY101" s="136"/>
      <c r="WZ101" s="136"/>
      <c r="XA101" s="136"/>
      <c r="XB101" s="136"/>
      <c r="XC101" s="136"/>
      <c r="XD101" s="136"/>
      <c r="XE101" s="136"/>
      <c r="XF101" s="136"/>
      <c r="XG101" s="136"/>
      <c r="XH101" s="136"/>
      <c r="XI101" s="136"/>
      <c r="XJ101" s="136"/>
      <c r="XK101" s="136"/>
      <c r="XL101" s="136"/>
      <c r="XM101" s="136"/>
      <c r="XN101" s="136"/>
      <c r="XO101" s="136"/>
      <c r="XP101" s="136"/>
      <c r="XQ101" s="136"/>
      <c r="XR101" s="136"/>
      <c r="XS101" s="136"/>
      <c r="XT101" s="136"/>
      <c r="XU101" s="136"/>
      <c r="XV101" s="136"/>
      <c r="XW101" s="136"/>
      <c r="XX101" s="136"/>
      <c r="XY101" s="136"/>
      <c r="XZ101" s="136"/>
      <c r="YA101" s="136"/>
      <c r="YB101" s="136"/>
      <c r="YC101" s="136"/>
      <c r="YD101" s="136"/>
      <c r="YE101" s="136"/>
      <c r="YF101" s="136"/>
      <c r="YG101" s="136"/>
      <c r="YH101" s="136"/>
      <c r="YI101" s="136"/>
      <c r="YJ101" s="136"/>
      <c r="YK101" s="136"/>
      <c r="YL101" s="136"/>
      <c r="YM101" s="136"/>
      <c r="YN101" s="136"/>
      <c r="YO101" s="136"/>
      <c r="YP101" s="136"/>
      <c r="YQ101" s="136"/>
      <c r="YR101" s="136"/>
      <c r="YS101" s="136"/>
      <c r="YT101" s="136"/>
      <c r="YU101" s="136"/>
      <c r="YV101" s="136"/>
      <c r="YW101" s="136"/>
      <c r="YX101" s="136"/>
      <c r="YY101" s="136"/>
      <c r="YZ101" s="136"/>
      <c r="ZA101" s="136"/>
      <c r="ZB101" s="136"/>
      <c r="ZC101" s="136"/>
      <c r="ZD101" s="136"/>
      <c r="ZE101" s="136"/>
      <c r="ZF101" s="136"/>
      <c r="ZG101" s="136"/>
      <c r="ZH101" s="136"/>
      <c r="ZI101" s="136"/>
      <c r="ZJ101" s="136"/>
      <c r="ZK101" s="136"/>
      <c r="ZL101" s="136"/>
      <c r="ZM101" s="136"/>
      <c r="ZN101" s="136"/>
      <c r="ZO101" s="136"/>
      <c r="ZP101" s="136"/>
      <c r="ZQ101" s="136"/>
      <c r="ZR101" s="136"/>
      <c r="ZS101" s="136"/>
      <c r="ZT101" s="136"/>
      <c r="ZU101" s="136"/>
      <c r="ZV101" s="136"/>
      <c r="ZW101" s="136"/>
      <c r="ZX101" s="136"/>
      <c r="ZY101" s="136"/>
      <c r="ZZ101" s="136"/>
      <c r="AAA101" s="136"/>
      <c r="AAB101" s="136"/>
      <c r="AAC101" s="136"/>
      <c r="AAD101" s="136"/>
      <c r="AAE101" s="136"/>
      <c r="AAF101" s="136"/>
      <c r="AAG101" s="136"/>
      <c r="AAH101" s="136"/>
      <c r="AAI101" s="136"/>
      <c r="AAJ101" s="136"/>
      <c r="AAK101" s="136"/>
      <c r="AAL101" s="136"/>
      <c r="AAM101" s="136"/>
      <c r="AAN101" s="136"/>
      <c r="AAO101" s="136"/>
      <c r="AAP101" s="136"/>
      <c r="AAQ101" s="136"/>
      <c r="AAR101" s="136"/>
      <c r="AAS101" s="136"/>
      <c r="AAT101" s="136"/>
      <c r="AAU101" s="136"/>
      <c r="AAV101" s="136"/>
      <c r="AAW101" s="136"/>
      <c r="AAX101" s="136"/>
      <c r="AAY101" s="136"/>
      <c r="AAZ101" s="136"/>
      <c r="ABA101" s="136"/>
      <c r="ABB101" s="136"/>
      <c r="ABC101" s="136"/>
      <c r="ABD101" s="136"/>
      <c r="ABE101" s="136"/>
      <c r="ABF101" s="136"/>
      <c r="ABG101" s="136"/>
      <c r="ABH101" s="136"/>
      <c r="ABI101" s="136"/>
      <c r="ABJ101" s="136"/>
      <c r="ABK101" s="136"/>
      <c r="ABL101" s="136"/>
      <c r="ABM101" s="136"/>
      <c r="ABN101" s="136"/>
      <c r="ABO101" s="136"/>
      <c r="ABP101" s="136"/>
      <c r="ABQ101" s="136"/>
      <c r="ABR101" s="136"/>
      <c r="ABS101" s="136"/>
      <c r="ABT101" s="136"/>
      <c r="ABU101" s="136"/>
      <c r="ABV101" s="136"/>
      <c r="ABW101" s="136"/>
      <c r="ABX101" s="136"/>
      <c r="ABY101" s="136"/>
      <c r="ABZ101" s="136"/>
      <c r="ACA101" s="136"/>
      <c r="ACB101" s="136"/>
      <c r="ACC101" s="136"/>
      <c r="ACD101" s="136"/>
      <c r="ACE101" s="136"/>
      <c r="ACF101" s="136"/>
      <c r="ACG101" s="136"/>
      <c r="ACH101" s="136"/>
      <c r="ACI101" s="136"/>
      <c r="ACJ101" s="136"/>
      <c r="ACK101" s="136"/>
      <c r="ACL101" s="136"/>
      <c r="ACM101" s="136"/>
      <c r="ACN101" s="136"/>
      <c r="ACO101" s="136"/>
      <c r="ACP101" s="136"/>
      <c r="ACQ101" s="136"/>
      <c r="ACR101" s="136"/>
      <c r="ACS101" s="136"/>
      <c r="ACT101" s="136"/>
      <c r="ACU101" s="136"/>
      <c r="ACV101" s="136"/>
      <c r="ACW101" s="136"/>
      <c r="ACX101" s="136"/>
      <c r="ACY101" s="136"/>
      <c r="ACZ101" s="136"/>
      <c r="ADA101" s="136"/>
      <c r="ADB101" s="136"/>
      <c r="ADC101" s="136"/>
      <c r="ADD101" s="136"/>
      <c r="ADE101" s="136"/>
      <c r="ADF101" s="136"/>
      <c r="ADG101" s="136"/>
      <c r="ADH101" s="136"/>
      <c r="ADI101" s="136"/>
      <c r="ADJ101" s="136"/>
      <c r="ADK101" s="136"/>
      <c r="ADL101" s="136"/>
      <c r="ADM101" s="136"/>
      <c r="ADN101" s="136"/>
      <c r="ADO101" s="136"/>
      <c r="ADP101" s="136"/>
      <c r="ADQ101" s="136"/>
      <c r="ADR101" s="136"/>
      <c r="ADS101" s="136"/>
      <c r="ADT101" s="136"/>
      <c r="ADU101" s="136"/>
      <c r="ADV101" s="136"/>
      <c r="ADW101" s="136"/>
      <c r="ADX101" s="136"/>
      <c r="ADY101" s="136"/>
      <c r="ADZ101" s="136"/>
      <c r="AEA101" s="136"/>
      <c r="AEB101" s="136"/>
      <c r="AEC101" s="136"/>
      <c r="AED101" s="136"/>
      <c r="AEE101" s="136"/>
      <c r="AEF101" s="136"/>
      <c r="AEG101" s="136"/>
      <c r="AEH101" s="136"/>
      <c r="AEI101" s="136"/>
      <c r="AEJ101" s="136"/>
      <c r="AEK101" s="136"/>
      <c r="AEL101" s="136"/>
      <c r="AEM101" s="136"/>
      <c r="AEN101" s="136"/>
      <c r="AEO101" s="136"/>
      <c r="AEP101" s="136"/>
      <c r="AEQ101" s="136"/>
      <c r="AER101" s="136"/>
      <c r="AES101" s="136"/>
      <c r="AET101" s="136"/>
      <c r="AEU101" s="136"/>
      <c r="AEV101" s="136"/>
      <c r="AEW101" s="136"/>
      <c r="AEX101" s="136"/>
      <c r="AEY101" s="136"/>
      <c r="AEZ101" s="136"/>
      <c r="AFA101" s="136"/>
      <c r="AFB101" s="136"/>
      <c r="AFC101" s="136"/>
      <c r="AFD101" s="136"/>
      <c r="AFE101" s="136"/>
      <c r="AFF101" s="136"/>
      <c r="AFG101" s="136"/>
      <c r="AFH101" s="136"/>
      <c r="AFI101" s="136"/>
      <c r="AFJ101" s="136"/>
      <c r="AFK101" s="136"/>
      <c r="AFL101" s="136"/>
      <c r="AFM101" s="136"/>
      <c r="AFN101" s="136"/>
      <c r="AFO101" s="136"/>
      <c r="AFP101" s="136"/>
      <c r="AFQ101" s="136"/>
      <c r="AFR101" s="136"/>
      <c r="AFS101" s="136"/>
      <c r="AFT101" s="136"/>
      <c r="AFU101" s="136"/>
      <c r="AFV101" s="136"/>
      <c r="AFW101" s="136"/>
      <c r="AFX101" s="136"/>
      <c r="AFY101" s="136"/>
      <c r="AFZ101" s="136"/>
      <c r="AGA101" s="136"/>
      <c r="AGB101" s="136"/>
      <c r="AGC101" s="136"/>
      <c r="AGD101" s="136"/>
      <c r="AGE101" s="136"/>
      <c r="AGF101" s="136"/>
      <c r="AGG101" s="136"/>
      <c r="AGH101" s="136"/>
      <c r="AGI101" s="136"/>
      <c r="AGJ101" s="136"/>
      <c r="AGK101" s="136"/>
      <c r="AGL101" s="136"/>
      <c r="AGM101" s="136"/>
      <c r="AGN101" s="136"/>
      <c r="AGO101" s="136"/>
      <c r="AGP101" s="136"/>
      <c r="AGQ101" s="136"/>
      <c r="AGR101" s="136"/>
      <c r="AGS101" s="136"/>
      <c r="AGT101" s="136"/>
      <c r="AGU101" s="136"/>
      <c r="AGV101" s="136"/>
      <c r="AGW101" s="136"/>
      <c r="AGX101" s="136"/>
      <c r="AGY101" s="136"/>
      <c r="AGZ101" s="136"/>
      <c r="AHA101" s="136"/>
      <c r="AHB101" s="136"/>
      <c r="AHC101" s="136"/>
      <c r="AHD101" s="136"/>
      <c r="AHE101" s="136"/>
      <c r="AHF101" s="136"/>
      <c r="AHG101" s="136"/>
      <c r="AHH101" s="136"/>
      <c r="AHI101" s="136"/>
      <c r="AHJ101" s="136"/>
      <c r="AHK101" s="136"/>
      <c r="AHL101" s="136"/>
      <c r="AHM101" s="136"/>
      <c r="AHN101" s="136"/>
      <c r="AHO101" s="136"/>
      <c r="AHP101" s="136"/>
      <c r="AHQ101" s="136"/>
      <c r="AHR101" s="136"/>
      <c r="AHS101" s="136"/>
      <c r="AHT101" s="136"/>
      <c r="AHU101" s="136"/>
      <c r="AHV101" s="136"/>
      <c r="AHW101" s="136"/>
      <c r="AHX101" s="136"/>
      <c r="AHY101" s="136"/>
      <c r="AHZ101" s="136"/>
      <c r="AIA101" s="136"/>
      <c r="AIB101" s="136"/>
      <c r="AIC101" s="136"/>
      <c r="AID101" s="136"/>
      <c r="AIE101" s="136"/>
      <c r="AIF101" s="136"/>
      <c r="AIG101" s="136"/>
      <c r="AIH101" s="136"/>
      <c r="AII101" s="136"/>
      <c r="AIJ101" s="136"/>
      <c r="AIK101" s="136"/>
      <c r="AIL101" s="136"/>
      <c r="AIM101" s="136"/>
      <c r="AIN101" s="136"/>
      <c r="AIO101" s="136"/>
      <c r="AIP101" s="136"/>
      <c r="AIQ101" s="136"/>
      <c r="AIR101" s="136"/>
      <c r="AIS101" s="136"/>
      <c r="AIT101" s="136"/>
      <c r="AIU101" s="136"/>
      <c r="AIV101" s="136"/>
      <c r="AIW101" s="136"/>
      <c r="AIX101" s="136"/>
      <c r="AIY101" s="136"/>
      <c r="AIZ101" s="136"/>
      <c r="AJA101" s="136"/>
      <c r="AJB101" s="136"/>
      <c r="AJC101" s="136"/>
      <c r="AJD101" s="136"/>
      <c r="AJE101" s="136"/>
      <c r="AJF101" s="136"/>
      <c r="AJG101" s="136"/>
      <c r="AJH101" s="136"/>
      <c r="AJI101" s="136"/>
      <c r="AJJ101" s="136"/>
      <c r="AJK101" s="136"/>
      <c r="AJL101" s="136"/>
      <c r="AJM101" s="136"/>
      <c r="AJN101" s="136"/>
      <c r="AJO101" s="136"/>
      <c r="AJP101" s="136"/>
      <c r="AJQ101" s="136"/>
      <c r="AJR101" s="136"/>
      <c r="AJS101" s="136"/>
      <c r="AJT101" s="136"/>
      <c r="AJU101" s="136"/>
      <c r="AJV101" s="136"/>
      <c r="AJW101" s="136"/>
      <c r="AJX101" s="136"/>
      <c r="AJY101" s="136"/>
      <c r="AJZ101" s="136"/>
      <c r="AKA101" s="136"/>
      <c r="AKB101" s="136"/>
      <c r="AKC101" s="136"/>
      <c r="AKD101" s="136"/>
      <c r="AKE101" s="136"/>
      <c r="AKF101" s="136"/>
      <c r="AKG101" s="136"/>
      <c r="AKH101" s="136"/>
      <c r="AKI101" s="136"/>
      <c r="AKJ101" s="136"/>
      <c r="AKK101" s="136"/>
      <c r="AKL101" s="136"/>
      <c r="AKM101" s="136"/>
      <c r="AKN101" s="136"/>
      <c r="AKO101" s="136"/>
      <c r="AKP101" s="136"/>
      <c r="AKQ101" s="136"/>
      <c r="AKR101" s="136"/>
      <c r="AKS101" s="136"/>
      <c r="AKT101" s="136"/>
      <c r="AKU101" s="136"/>
      <c r="AKV101" s="136"/>
      <c r="AKW101" s="136"/>
      <c r="AKX101" s="136"/>
      <c r="AKY101" s="136"/>
    </row>
    <row r="102" hidden="1" spans="1:987">
      <c r="A102" s="42"/>
      <c r="B102" s="43"/>
      <c r="C102" s="44" t="s">
        <v>25</v>
      </c>
      <c r="D102" s="44"/>
      <c r="E102" s="44"/>
      <c r="F102" s="44"/>
      <c r="G102" s="44" t="s">
        <v>10</v>
      </c>
      <c r="H102" s="44"/>
      <c r="I102" s="44"/>
      <c r="J102" s="44" t="s">
        <v>11</v>
      </c>
      <c r="K102" s="44"/>
      <c r="L102" s="44"/>
      <c r="M102" s="116" t="s">
        <v>12</v>
      </c>
      <c r="N102" s="116"/>
      <c r="O102" s="11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  <c r="CT102" s="136"/>
      <c r="CU102" s="136"/>
      <c r="CV102" s="136"/>
      <c r="CW102" s="136"/>
      <c r="CX102" s="136"/>
      <c r="CY102" s="136"/>
      <c r="CZ102" s="136"/>
      <c r="DA102" s="136"/>
      <c r="DB102" s="136"/>
      <c r="DC102" s="136"/>
      <c r="DD102" s="136"/>
      <c r="DE102" s="136"/>
      <c r="DF102" s="136"/>
      <c r="DG102" s="136"/>
      <c r="DH102" s="136"/>
      <c r="DI102" s="136"/>
      <c r="DJ102" s="136"/>
      <c r="DK102" s="136"/>
      <c r="DL102" s="136"/>
      <c r="DM102" s="136"/>
      <c r="DN102" s="136"/>
      <c r="DO102" s="136"/>
      <c r="DP102" s="136"/>
      <c r="DQ102" s="136"/>
      <c r="DR102" s="136"/>
      <c r="DS102" s="136"/>
      <c r="DT102" s="136"/>
      <c r="DU102" s="136"/>
      <c r="DV102" s="136"/>
      <c r="DW102" s="136"/>
      <c r="DX102" s="136"/>
      <c r="DY102" s="136"/>
      <c r="DZ102" s="136"/>
      <c r="EA102" s="136"/>
      <c r="EB102" s="136"/>
      <c r="EC102" s="136"/>
      <c r="ED102" s="136"/>
      <c r="EE102" s="136"/>
      <c r="EF102" s="136"/>
      <c r="EG102" s="136"/>
      <c r="EH102" s="136"/>
      <c r="EI102" s="136"/>
      <c r="EJ102" s="136"/>
      <c r="EK102" s="136"/>
      <c r="EL102" s="136"/>
      <c r="EM102" s="136"/>
      <c r="EN102" s="136"/>
      <c r="EO102" s="136"/>
      <c r="EP102" s="136"/>
      <c r="EQ102" s="136"/>
      <c r="ER102" s="136"/>
      <c r="ES102" s="136"/>
      <c r="ET102" s="136"/>
      <c r="EU102" s="136"/>
      <c r="EV102" s="136"/>
      <c r="EW102" s="136"/>
      <c r="EX102" s="136"/>
      <c r="EY102" s="136"/>
      <c r="EZ102" s="136"/>
      <c r="FA102" s="136"/>
      <c r="FB102" s="136"/>
      <c r="FC102" s="136"/>
      <c r="FD102" s="136"/>
      <c r="FE102" s="136"/>
      <c r="FF102" s="136"/>
      <c r="FG102" s="136"/>
      <c r="FH102" s="136"/>
      <c r="FI102" s="136"/>
      <c r="FJ102" s="136"/>
      <c r="FK102" s="136"/>
      <c r="FL102" s="136"/>
      <c r="FM102" s="136"/>
      <c r="FN102" s="136"/>
      <c r="FO102" s="136"/>
      <c r="FP102" s="136"/>
      <c r="FQ102" s="136"/>
      <c r="FR102" s="136"/>
      <c r="FS102" s="136"/>
      <c r="FT102" s="136"/>
      <c r="FU102" s="136"/>
      <c r="FV102" s="136"/>
      <c r="FW102" s="136"/>
      <c r="FX102" s="136"/>
      <c r="FY102" s="136"/>
      <c r="FZ102" s="136"/>
      <c r="GA102" s="136"/>
      <c r="GB102" s="136"/>
      <c r="GC102" s="136"/>
      <c r="GD102" s="136"/>
      <c r="GE102" s="136"/>
      <c r="GF102" s="136"/>
      <c r="GG102" s="136"/>
      <c r="GH102" s="136"/>
      <c r="GI102" s="136"/>
      <c r="GJ102" s="136"/>
      <c r="GK102" s="136"/>
      <c r="GL102" s="136"/>
      <c r="GM102" s="136"/>
      <c r="GN102" s="136"/>
      <c r="GO102" s="136"/>
      <c r="GP102" s="136"/>
      <c r="GQ102" s="136"/>
      <c r="GR102" s="136"/>
      <c r="GS102" s="136"/>
      <c r="GT102" s="136"/>
      <c r="GU102" s="136"/>
      <c r="GV102" s="136"/>
      <c r="GW102" s="136"/>
      <c r="GX102" s="136"/>
      <c r="GY102" s="136"/>
      <c r="GZ102" s="136"/>
      <c r="HA102" s="136"/>
      <c r="HB102" s="136"/>
      <c r="HC102" s="136"/>
      <c r="HD102" s="136"/>
      <c r="HE102" s="136"/>
      <c r="HF102" s="136"/>
      <c r="HG102" s="136"/>
      <c r="HH102" s="136"/>
      <c r="HI102" s="136"/>
      <c r="HJ102" s="136"/>
      <c r="HK102" s="136"/>
      <c r="HL102" s="136"/>
      <c r="HM102" s="136"/>
      <c r="HN102" s="136"/>
      <c r="HO102" s="136"/>
      <c r="HP102" s="136"/>
      <c r="HQ102" s="136"/>
      <c r="HR102" s="136"/>
      <c r="HS102" s="136"/>
      <c r="HT102" s="136"/>
      <c r="HU102" s="136"/>
      <c r="HV102" s="136"/>
      <c r="HW102" s="136"/>
      <c r="HX102" s="136"/>
      <c r="HY102" s="136"/>
      <c r="HZ102" s="136"/>
      <c r="IA102" s="136"/>
      <c r="IB102" s="136"/>
      <c r="IC102" s="136"/>
      <c r="ID102" s="136"/>
      <c r="IE102" s="136"/>
      <c r="IF102" s="136"/>
      <c r="IG102" s="136"/>
      <c r="IH102" s="136"/>
      <c r="II102" s="136"/>
      <c r="IJ102" s="136"/>
      <c r="IK102" s="136"/>
      <c r="IL102" s="136"/>
      <c r="IM102" s="136"/>
      <c r="IN102" s="136"/>
      <c r="IO102" s="136"/>
      <c r="IP102" s="136"/>
      <c r="IQ102" s="136"/>
      <c r="IR102" s="136"/>
      <c r="IS102" s="136"/>
      <c r="IT102" s="136"/>
      <c r="IU102" s="136"/>
      <c r="IV102" s="136"/>
      <c r="IW102" s="136"/>
      <c r="IX102" s="136"/>
      <c r="IY102" s="136"/>
      <c r="IZ102" s="136"/>
      <c r="JA102" s="136"/>
      <c r="JB102" s="136"/>
      <c r="JC102" s="136"/>
      <c r="JD102" s="136"/>
      <c r="JE102" s="136"/>
      <c r="JF102" s="136"/>
      <c r="JG102" s="136"/>
      <c r="JH102" s="136"/>
      <c r="JI102" s="136"/>
      <c r="JJ102" s="136"/>
      <c r="JK102" s="136"/>
      <c r="JL102" s="136"/>
      <c r="JM102" s="136"/>
      <c r="JN102" s="136"/>
      <c r="JO102" s="136"/>
      <c r="JP102" s="136"/>
      <c r="JQ102" s="136"/>
      <c r="JR102" s="136"/>
      <c r="JS102" s="136"/>
      <c r="JT102" s="136"/>
      <c r="JU102" s="136"/>
      <c r="JV102" s="136"/>
      <c r="JW102" s="136"/>
      <c r="JX102" s="136"/>
      <c r="JY102" s="136"/>
      <c r="JZ102" s="136"/>
      <c r="KA102" s="136"/>
      <c r="KB102" s="136"/>
      <c r="KC102" s="136"/>
      <c r="KD102" s="136"/>
      <c r="KE102" s="136"/>
      <c r="KF102" s="136"/>
      <c r="KG102" s="136"/>
      <c r="KH102" s="136"/>
      <c r="KI102" s="136"/>
      <c r="KJ102" s="136"/>
      <c r="KK102" s="136"/>
      <c r="KL102" s="136"/>
      <c r="KM102" s="136"/>
      <c r="KN102" s="136"/>
      <c r="KO102" s="136"/>
      <c r="KP102" s="136"/>
      <c r="KQ102" s="136"/>
      <c r="KR102" s="136"/>
      <c r="KS102" s="136"/>
      <c r="KT102" s="136"/>
      <c r="KU102" s="136"/>
      <c r="KV102" s="136"/>
      <c r="KW102" s="136"/>
      <c r="KX102" s="136"/>
      <c r="KY102" s="136"/>
      <c r="KZ102" s="136"/>
      <c r="LA102" s="136"/>
      <c r="LB102" s="136"/>
      <c r="LC102" s="136"/>
      <c r="LD102" s="136"/>
      <c r="LE102" s="136"/>
      <c r="LF102" s="136"/>
      <c r="LG102" s="136"/>
      <c r="LH102" s="136"/>
      <c r="LI102" s="136"/>
      <c r="LJ102" s="136"/>
      <c r="LK102" s="136"/>
      <c r="LL102" s="136"/>
      <c r="LM102" s="136"/>
      <c r="LN102" s="136"/>
      <c r="LO102" s="136"/>
      <c r="LP102" s="136"/>
      <c r="LQ102" s="136"/>
      <c r="LR102" s="136"/>
      <c r="LS102" s="136"/>
      <c r="LT102" s="136"/>
      <c r="LU102" s="136"/>
      <c r="LV102" s="136"/>
      <c r="LW102" s="136"/>
      <c r="LX102" s="136"/>
      <c r="LY102" s="136"/>
      <c r="LZ102" s="136"/>
      <c r="MA102" s="136"/>
      <c r="MB102" s="136"/>
      <c r="MC102" s="136"/>
      <c r="MD102" s="136"/>
      <c r="ME102" s="136"/>
      <c r="MF102" s="136"/>
      <c r="MG102" s="136"/>
      <c r="MH102" s="136"/>
      <c r="MI102" s="136"/>
      <c r="MJ102" s="136"/>
      <c r="MK102" s="136"/>
      <c r="ML102" s="136"/>
      <c r="MM102" s="136"/>
      <c r="MN102" s="136"/>
      <c r="MO102" s="136"/>
      <c r="MP102" s="136"/>
      <c r="MQ102" s="136"/>
      <c r="MR102" s="136"/>
      <c r="MS102" s="136"/>
      <c r="MT102" s="136"/>
      <c r="MU102" s="136"/>
      <c r="MV102" s="136"/>
      <c r="MW102" s="136"/>
      <c r="MX102" s="136"/>
      <c r="MY102" s="136"/>
      <c r="MZ102" s="136"/>
      <c r="NA102" s="136"/>
      <c r="NB102" s="136"/>
      <c r="NC102" s="136"/>
      <c r="ND102" s="136"/>
      <c r="NE102" s="136"/>
      <c r="NF102" s="136"/>
      <c r="NG102" s="136"/>
      <c r="NH102" s="136"/>
      <c r="NI102" s="136"/>
      <c r="NJ102" s="136"/>
      <c r="NK102" s="136"/>
      <c r="NL102" s="136"/>
      <c r="NM102" s="136"/>
      <c r="NN102" s="136"/>
      <c r="NO102" s="136"/>
      <c r="NP102" s="136"/>
      <c r="NQ102" s="136"/>
      <c r="NR102" s="136"/>
      <c r="NS102" s="136"/>
      <c r="NT102" s="136"/>
      <c r="NU102" s="136"/>
      <c r="NV102" s="136"/>
      <c r="NW102" s="136"/>
      <c r="NX102" s="136"/>
      <c r="NY102" s="136"/>
      <c r="NZ102" s="136"/>
      <c r="OA102" s="136"/>
      <c r="OB102" s="136"/>
      <c r="OC102" s="136"/>
      <c r="OD102" s="136"/>
      <c r="OE102" s="136"/>
      <c r="OF102" s="136"/>
      <c r="OG102" s="136"/>
      <c r="OH102" s="136"/>
      <c r="OI102" s="136"/>
      <c r="OJ102" s="136"/>
      <c r="OK102" s="136"/>
      <c r="OL102" s="136"/>
      <c r="OM102" s="136"/>
      <c r="ON102" s="136"/>
      <c r="OO102" s="136"/>
      <c r="OP102" s="136"/>
      <c r="OQ102" s="136"/>
      <c r="OR102" s="136"/>
      <c r="OS102" s="136"/>
      <c r="OT102" s="136"/>
      <c r="OU102" s="136"/>
      <c r="OV102" s="136"/>
      <c r="OW102" s="136"/>
      <c r="OX102" s="136"/>
      <c r="OY102" s="136"/>
      <c r="OZ102" s="136"/>
      <c r="PA102" s="136"/>
      <c r="PB102" s="136"/>
      <c r="PC102" s="136"/>
      <c r="PD102" s="136"/>
      <c r="PE102" s="136"/>
      <c r="PF102" s="136"/>
      <c r="PG102" s="136"/>
      <c r="PH102" s="136"/>
      <c r="PI102" s="136"/>
      <c r="PJ102" s="136"/>
      <c r="PK102" s="136"/>
      <c r="PL102" s="136"/>
      <c r="PM102" s="136"/>
      <c r="PN102" s="136"/>
      <c r="PO102" s="136"/>
      <c r="PP102" s="136"/>
      <c r="PQ102" s="136"/>
      <c r="PR102" s="136"/>
      <c r="PS102" s="136"/>
      <c r="PT102" s="136"/>
      <c r="PU102" s="136"/>
      <c r="PV102" s="136"/>
      <c r="PW102" s="136"/>
      <c r="PX102" s="136"/>
      <c r="PY102" s="136"/>
      <c r="PZ102" s="136"/>
      <c r="QA102" s="136"/>
      <c r="QB102" s="136"/>
      <c r="QC102" s="136"/>
      <c r="QD102" s="136"/>
      <c r="QE102" s="136"/>
      <c r="QF102" s="136"/>
      <c r="QG102" s="136"/>
      <c r="QH102" s="136"/>
      <c r="QI102" s="136"/>
      <c r="QJ102" s="136"/>
      <c r="QK102" s="136"/>
      <c r="QL102" s="136"/>
      <c r="QM102" s="136"/>
      <c r="QN102" s="136"/>
      <c r="QO102" s="136"/>
      <c r="QP102" s="136"/>
      <c r="QQ102" s="136"/>
      <c r="QR102" s="136"/>
      <c r="QS102" s="136"/>
      <c r="QT102" s="136"/>
      <c r="QU102" s="136"/>
      <c r="QV102" s="136"/>
      <c r="QW102" s="136"/>
      <c r="QX102" s="136"/>
      <c r="QY102" s="136"/>
      <c r="QZ102" s="136"/>
      <c r="RA102" s="136"/>
      <c r="RB102" s="136"/>
      <c r="RC102" s="136"/>
      <c r="RD102" s="136"/>
      <c r="RE102" s="136"/>
      <c r="RF102" s="136"/>
      <c r="RG102" s="136"/>
      <c r="RH102" s="136"/>
      <c r="RI102" s="136"/>
      <c r="RJ102" s="136"/>
      <c r="RK102" s="136"/>
      <c r="RL102" s="136"/>
      <c r="RM102" s="136"/>
      <c r="RN102" s="136"/>
      <c r="RO102" s="136"/>
      <c r="RP102" s="136"/>
      <c r="RQ102" s="136"/>
      <c r="RR102" s="136"/>
      <c r="RS102" s="136"/>
      <c r="RT102" s="136"/>
      <c r="RU102" s="136"/>
      <c r="RV102" s="136"/>
      <c r="RW102" s="136"/>
      <c r="RX102" s="136"/>
      <c r="RY102" s="136"/>
      <c r="RZ102" s="136"/>
      <c r="SA102" s="136"/>
      <c r="SB102" s="136"/>
      <c r="SC102" s="136"/>
      <c r="SD102" s="136"/>
      <c r="SE102" s="136"/>
      <c r="SF102" s="136"/>
      <c r="SG102" s="136"/>
      <c r="SH102" s="136"/>
      <c r="SI102" s="136"/>
      <c r="SJ102" s="136"/>
      <c r="SK102" s="136"/>
      <c r="SL102" s="136"/>
      <c r="SM102" s="136"/>
      <c r="SN102" s="136"/>
      <c r="SO102" s="136"/>
      <c r="SP102" s="136"/>
      <c r="SQ102" s="136"/>
      <c r="SR102" s="136"/>
      <c r="SS102" s="136"/>
      <c r="ST102" s="136"/>
      <c r="SU102" s="136"/>
      <c r="SV102" s="136"/>
      <c r="SW102" s="136"/>
      <c r="SX102" s="136"/>
      <c r="SY102" s="136"/>
      <c r="SZ102" s="136"/>
      <c r="TA102" s="136"/>
      <c r="TB102" s="136"/>
      <c r="TC102" s="136"/>
      <c r="TD102" s="136"/>
      <c r="TE102" s="136"/>
      <c r="TF102" s="136"/>
      <c r="TG102" s="136"/>
      <c r="TH102" s="136"/>
      <c r="TI102" s="136"/>
      <c r="TJ102" s="136"/>
      <c r="TK102" s="136"/>
      <c r="TL102" s="136"/>
      <c r="TM102" s="136"/>
      <c r="TN102" s="136"/>
      <c r="TO102" s="136"/>
      <c r="TP102" s="136"/>
      <c r="TQ102" s="136"/>
      <c r="TR102" s="136"/>
      <c r="TS102" s="136"/>
      <c r="TT102" s="136"/>
      <c r="TU102" s="136"/>
      <c r="TV102" s="136"/>
      <c r="TW102" s="136"/>
      <c r="TX102" s="136"/>
      <c r="TY102" s="136"/>
      <c r="TZ102" s="136"/>
      <c r="UA102" s="136"/>
      <c r="UB102" s="136"/>
      <c r="UC102" s="136"/>
      <c r="UD102" s="136"/>
      <c r="UE102" s="136"/>
      <c r="UF102" s="136"/>
      <c r="UG102" s="136"/>
      <c r="UH102" s="136"/>
      <c r="UI102" s="136"/>
      <c r="UJ102" s="136"/>
      <c r="UK102" s="136"/>
      <c r="UL102" s="136"/>
      <c r="UM102" s="136"/>
      <c r="UN102" s="136"/>
      <c r="UO102" s="136"/>
      <c r="UP102" s="136"/>
      <c r="UQ102" s="136"/>
      <c r="UR102" s="136"/>
      <c r="US102" s="136"/>
      <c r="UT102" s="136"/>
      <c r="UU102" s="136"/>
      <c r="UV102" s="136"/>
      <c r="UW102" s="136"/>
      <c r="UX102" s="136"/>
      <c r="UY102" s="136"/>
      <c r="UZ102" s="136"/>
      <c r="VA102" s="136"/>
      <c r="VB102" s="136"/>
      <c r="VC102" s="136"/>
      <c r="VD102" s="136"/>
      <c r="VE102" s="136"/>
      <c r="VF102" s="136"/>
      <c r="VG102" s="136"/>
      <c r="VH102" s="136"/>
      <c r="VI102" s="136"/>
      <c r="VJ102" s="136"/>
      <c r="VK102" s="136"/>
      <c r="VL102" s="136"/>
      <c r="VM102" s="136"/>
      <c r="VN102" s="136"/>
      <c r="VO102" s="136"/>
      <c r="VP102" s="136"/>
      <c r="VQ102" s="136"/>
      <c r="VR102" s="136"/>
      <c r="VS102" s="136"/>
      <c r="VT102" s="136"/>
      <c r="VU102" s="136"/>
      <c r="VV102" s="136"/>
      <c r="VW102" s="136"/>
      <c r="VX102" s="136"/>
      <c r="VY102" s="136"/>
      <c r="VZ102" s="136"/>
      <c r="WA102" s="136"/>
      <c r="WB102" s="136"/>
      <c r="WC102" s="136"/>
      <c r="WD102" s="136"/>
      <c r="WE102" s="136"/>
      <c r="WF102" s="136"/>
      <c r="WG102" s="136"/>
      <c r="WH102" s="136"/>
      <c r="WI102" s="136"/>
      <c r="WJ102" s="136"/>
      <c r="WK102" s="136"/>
      <c r="WL102" s="136"/>
      <c r="WM102" s="136"/>
      <c r="WN102" s="136"/>
      <c r="WO102" s="136"/>
      <c r="WP102" s="136"/>
      <c r="WQ102" s="136"/>
      <c r="WR102" s="136"/>
      <c r="WS102" s="136"/>
      <c r="WT102" s="136"/>
      <c r="WU102" s="136"/>
      <c r="WV102" s="136"/>
      <c r="WW102" s="136"/>
      <c r="WX102" s="136"/>
      <c r="WY102" s="136"/>
      <c r="WZ102" s="136"/>
      <c r="XA102" s="136"/>
      <c r="XB102" s="136"/>
      <c r="XC102" s="136"/>
      <c r="XD102" s="136"/>
      <c r="XE102" s="136"/>
      <c r="XF102" s="136"/>
      <c r="XG102" s="136"/>
      <c r="XH102" s="136"/>
      <c r="XI102" s="136"/>
      <c r="XJ102" s="136"/>
      <c r="XK102" s="136"/>
      <c r="XL102" s="136"/>
      <c r="XM102" s="136"/>
      <c r="XN102" s="136"/>
      <c r="XO102" s="136"/>
      <c r="XP102" s="136"/>
      <c r="XQ102" s="136"/>
      <c r="XR102" s="136"/>
      <c r="XS102" s="136"/>
      <c r="XT102" s="136"/>
      <c r="XU102" s="136"/>
      <c r="XV102" s="136"/>
      <c r="XW102" s="136"/>
      <c r="XX102" s="136"/>
      <c r="XY102" s="136"/>
      <c r="XZ102" s="136"/>
      <c r="YA102" s="136"/>
      <c r="YB102" s="136"/>
      <c r="YC102" s="136"/>
      <c r="YD102" s="136"/>
      <c r="YE102" s="136"/>
      <c r="YF102" s="136"/>
      <c r="YG102" s="136"/>
      <c r="YH102" s="136"/>
      <c r="YI102" s="136"/>
      <c r="YJ102" s="136"/>
      <c r="YK102" s="136"/>
      <c r="YL102" s="136"/>
      <c r="YM102" s="136"/>
      <c r="YN102" s="136"/>
      <c r="YO102" s="136"/>
      <c r="YP102" s="136"/>
      <c r="YQ102" s="136"/>
      <c r="YR102" s="136"/>
      <c r="YS102" s="136"/>
      <c r="YT102" s="136"/>
      <c r="YU102" s="136"/>
      <c r="YV102" s="136"/>
      <c r="YW102" s="136"/>
      <c r="YX102" s="136"/>
      <c r="YY102" s="136"/>
      <c r="YZ102" s="136"/>
      <c r="ZA102" s="136"/>
      <c r="ZB102" s="136"/>
      <c r="ZC102" s="136"/>
      <c r="ZD102" s="136"/>
      <c r="ZE102" s="136"/>
      <c r="ZF102" s="136"/>
      <c r="ZG102" s="136"/>
      <c r="ZH102" s="136"/>
      <c r="ZI102" s="136"/>
      <c r="ZJ102" s="136"/>
      <c r="ZK102" s="136"/>
      <c r="ZL102" s="136"/>
      <c r="ZM102" s="136"/>
      <c r="ZN102" s="136"/>
      <c r="ZO102" s="136"/>
      <c r="ZP102" s="136"/>
      <c r="ZQ102" s="136"/>
      <c r="ZR102" s="136"/>
      <c r="ZS102" s="136"/>
      <c r="ZT102" s="136"/>
      <c r="ZU102" s="136"/>
      <c r="ZV102" s="136"/>
      <c r="ZW102" s="136"/>
      <c r="ZX102" s="136"/>
      <c r="ZY102" s="136"/>
      <c r="ZZ102" s="136"/>
      <c r="AAA102" s="136"/>
      <c r="AAB102" s="136"/>
      <c r="AAC102" s="136"/>
      <c r="AAD102" s="136"/>
      <c r="AAE102" s="136"/>
      <c r="AAF102" s="136"/>
      <c r="AAG102" s="136"/>
      <c r="AAH102" s="136"/>
      <c r="AAI102" s="136"/>
      <c r="AAJ102" s="136"/>
      <c r="AAK102" s="136"/>
      <c r="AAL102" s="136"/>
      <c r="AAM102" s="136"/>
      <c r="AAN102" s="136"/>
      <c r="AAO102" s="136"/>
      <c r="AAP102" s="136"/>
      <c r="AAQ102" s="136"/>
      <c r="AAR102" s="136"/>
      <c r="AAS102" s="136"/>
      <c r="AAT102" s="136"/>
      <c r="AAU102" s="136"/>
      <c r="AAV102" s="136"/>
      <c r="AAW102" s="136"/>
      <c r="AAX102" s="136"/>
      <c r="AAY102" s="136"/>
      <c r="AAZ102" s="136"/>
      <c r="ABA102" s="136"/>
      <c r="ABB102" s="136"/>
      <c r="ABC102" s="136"/>
      <c r="ABD102" s="136"/>
      <c r="ABE102" s="136"/>
      <c r="ABF102" s="136"/>
      <c r="ABG102" s="136"/>
      <c r="ABH102" s="136"/>
      <c r="ABI102" s="136"/>
      <c r="ABJ102" s="136"/>
      <c r="ABK102" s="136"/>
      <c r="ABL102" s="136"/>
      <c r="ABM102" s="136"/>
      <c r="ABN102" s="136"/>
      <c r="ABO102" s="136"/>
      <c r="ABP102" s="136"/>
      <c r="ABQ102" s="136"/>
      <c r="ABR102" s="136"/>
      <c r="ABS102" s="136"/>
      <c r="ABT102" s="136"/>
      <c r="ABU102" s="136"/>
      <c r="ABV102" s="136"/>
      <c r="ABW102" s="136"/>
      <c r="ABX102" s="136"/>
      <c r="ABY102" s="136"/>
      <c r="ABZ102" s="136"/>
      <c r="ACA102" s="136"/>
      <c r="ACB102" s="136"/>
      <c r="ACC102" s="136"/>
      <c r="ACD102" s="136"/>
      <c r="ACE102" s="136"/>
      <c r="ACF102" s="136"/>
      <c r="ACG102" s="136"/>
      <c r="ACH102" s="136"/>
      <c r="ACI102" s="136"/>
      <c r="ACJ102" s="136"/>
      <c r="ACK102" s="136"/>
      <c r="ACL102" s="136"/>
      <c r="ACM102" s="136"/>
      <c r="ACN102" s="136"/>
      <c r="ACO102" s="136"/>
      <c r="ACP102" s="136"/>
      <c r="ACQ102" s="136"/>
      <c r="ACR102" s="136"/>
      <c r="ACS102" s="136"/>
      <c r="ACT102" s="136"/>
      <c r="ACU102" s="136"/>
      <c r="ACV102" s="136"/>
      <c r="ACW102" s="136"/>
      <c r="ACX102" s="136"/>
      <c r="ACY102" s="136"/>
      <c r="ACZ102" s="136"/>
      <c r="ADA102" s="136"/>
      <c r="ADB102" s="136"/>
      <c r="ADC102" s="136"/>
      <c r="ADD102" s="136"/>
      <c r="ADE102" s="136"/>
      <c r="ADF102" s="136"/>
      <c r="ADG102" s="136"/>
      <c r="ADH102" s="136"/>
      <c r="ADI102" s="136"/>
      <c r="ADJ102" s="136"/>
      <c r="ADK102" s="136"/>
      <c r="ADL102" s="136"/>
      <c r="ADM102" s="136"/>
      <c r="ADN102" s="136"/>
      <c r="ADO102" s="136"/>
      <c r="ADP102" s="136"/>
      <c r="ADQ102" s="136"/>
      <c r="ADR102" s="136"/>
      <c r="ADS102" s="136"/>
      <c r="ADT102" s="136"/>
      <c r="ADU102" s="136"/>
      <c r="ADV102" s="136"/>
      <c r="ADW102" s="136"/>
      <c r="ADX102" s="136"/>
      <c r="ADY102" s="136"/>
      <c r="ADZ102" s="136"/>
      <c r="AEA102" s="136"/>
      <c r="AEB102" s="136"/>
      <c r="AEC102" s="136"/>
      <c r="AED102" s="136"/>
      <c r="AEE102" s="136"/>
      <c r="AEF102" s="136"/>
      <c r="AEG102" s="136"/>
      <c r="AEH102" s="136"/>
      <c r="AEI102" s="136"/>
      <c r="AEJ102" s="136"/>
      <c r="AEK102" s="136"/>
      <c r="AEL102" s="136"/>
      <c r="AEM102" s="136"/>
      <c r="AEN102" s="136"/>
      <c r="AEO102" s="136"/>
      <c r="AEP102" s="136"/>
      <c r="AEQ102" s="136"/>
      <c r="AER102" s="136"/>
      <c r="AES102" s="136"/>
      <c r="AET102" s="136"/>
      <c r="AEU102" s="136"/>
      <c r="AEV102" s="136"/>
      <c r="AEW102" s="136"/>
      <c r="AEX102" s="136"/>
      <c r="AEY102" s="136"/>
      <c r="AEZ102" s="136"/>
      <c r="AFA102" s="136"/>
      <c r="AFB102" s="136"/>
      <c r="AFC102" s="136"/>
      <c r="AFD102" s="136"/>
      <c r="AFE102" s="136"/>
      <c r="AFF102" s="136"/>
      <c r="AFG102" s="136"/>
      <c r="AFH102" s="136"/>
      <c r="AFI102" s="136"/>
      <c r="AFJ102" s="136"/>
      <c r="AFK102" s="136"/>
      <c r="AFL102" s="136"/>
      <c r="AFM102" s="136"/>
      <c r="AFN102" s="136"/>
      <c r="AFO102" s="136"/>
      <c r="AFP102" s="136"/>
      <c r="AFQ102" s="136"/>
      <c r="AFR102" s="136"/>
      <c r="AFS102" s="136"/>
      <c r="AFT102" s="136"/>
      <c r="AFU102" s="136"/>
      <c r="AFV102" s="136"/>
      <c r="AFW102" s="136"/>
      <c r="AFX102" s="136"/>
      <c r="AFY102" s="136"/>
      <c r="AFZ102" s="136"/>
      <c r="AGA102" s="136"/>
      <c r="AGB102" s="136"/>
      <c r="AGC102" s="136"/>
      <c r="AGD102" s="136"/>
      <c r="AGE102" s="136"/>
      <c r="AGF102" s="136"/>
      <c r="AGG102" s="136"/>
      <c r="AGH102" s="136"/>
      <c r="AGI102" s="136"/>
      <c r="AGJ102" s="136"/>
      <c r="AGK102" s="136"/>
      <c r="AGL102" s="136"/>
      <c r="AGM102" s="136"/>
      <c r="AGN102" s="136"/>
      <c r="AGO102" s="136"/>
      <c r="AGP102" s="136"/>
      <c r="AGQ102" s="136"/>
      <c r="AGR102" s="136"/>
      <c r="AGS102" s="136"/>
      <c r="AGT102" s="136"/>
      <c r="AGU102" s="136"/>
      <c r="AGV102" s="136"/>
      <c r="AGW102" s="136"/>
      <c r="AGX102" s="136"/>
      <c r="AGY102" s="136"/>
      <c r="AGZ102" s="136"/>
      <c r="AHA102" s="136"/>
      <c r="AHB102" s="136"/>
      <c r="AHC102" s="136"/>
      <c r="AHD102" s="136"/>
      <c r="AHE102" s="136"/>
      <c r="AHF102" s="136"/>
      <c r="AHG102" s="136"/>
      <c r="AHH102" s="136"/>
      <c r="AHI102" s="136"/>
      <c r="AHJ102" s="136"/>
      <c r="AHK102" s="136"/>
      <c r="AHL102" s="136"/>
      <c r="AHM102" s="136"/>
      <c r="AHN102" s="136"/>
      <c r="AHO102" s="136"/>
      <c r="AHP102" s="136"/>
      <c r="AHQ102" s="136"/>
      <c r="AHR102" s="136"/>
      <c r="AHS102" s="136"/>
      <c r="AHT102" s="136"/>
      <c r="AHU102" s="136"/>
      <c r="AHV102" s="136"/>
      <c r="AHW102" s="136"/>
      <c r="AHX102" s="136"/>
      <c r="AHY102" s="136"/>
      <c r="AHZ102" s="136"/>
      <c r="AIA102" s="136"/>
      <c r="AIB102" s="136"/>
      <c r="AIC102" s="136"/>
      <c r="AID102" s="136"/>
      <c r="AIE102" s="136"/>
      <c r="AIF102" s="136"/>
      <c r="AIG102" s="136"/>
      <c r="AIH102" s="136"/>
      <c r="AII102" s="136"/>
      <c r="AIJ102" s="136"/>
      <c r="AIK102" s="136"/>
      <c r="AIL102" s="136"/>
      <c r="AIM102" s="136"/>
      <c r="AIN102" s="136"/>
      <c r="AIO102" s="136"/>
      <c r="AIP102" s="136"/>
      <c r="AIQ102" s="136"/>
      <c r="AIR102" s="136"/>
      <c r="AIS102" s="136"/>
      <c r="AIT102" s="136"/>
      <c r="AIU102" s="136"/>
      <c r="AIV102" s="136"/>
      <c r="AIW102" s="136"/>
      <c r="AIX102" s="136"/>
      <c r="AIY102" s="136"/>
      <c r="AIZ102" s="136"/>
      <c r="AJA102" s="136"/>
      <c r="AJB102" s="136"/>
      <c r="AJC102" s="136"/>
      <c r="AJD102" s="136"/>
      <c r="AJE102" s="136"/>
      <c r="AJF102" s="136"/>
      <c r="AJG102" s="136"/>
      <c r="AJH102" s="136"/>
      <c r="AJI102" s="136"/>
      <c r="AJJ102" s="136"/>
      <c r="AJK102" s="136"/>
      <c r="AJL102" s="136"/>
      <c r="AJM102" s="136"/>
      <c r="AJN102" s="136"/>
      <c r="AJO102" s="136"/>
      <c r="AJP102" s="136"/>
      <c r="AJQ102" s="136"/>
      <c r="AJR102" s="136"/>
      <c r="AJS102" s="136"/>
      <c r="AJT102" s="136"/>
      <c r="AJU102" s="136"/>
      <c r="AJV102" s="136"/>
      <c r="AJW102" s="136"/>
      <c r="AJX102" s="136"/>
      <c r="AJY102" s="136"/>
      <c r="AJZ102" s="136"/>
      <c r="AKA102" s="136"/>
      <c r="AKB102" s="136"/>
      <c r="AKC102" s="136"/>
      <c r="AKD102" s="136"/>
      <c r="AKE102" s="136"/>
      <c r="AKF102" s="136"/>
      <c r="AKG102" s="136"/>
      <c r="AKH102" s="136"/>
      <c r="AKI102" s="136"/>
      <c r="AKJ102" s="136"/>
      <c r="AKK102" s="136"/>
      <c r="AKL102" s="136"/>
      <c r="AKM102" s="136"/>
      <c r="AKN102" s="136"/>
      <c r="AKO102" s="136"/>
      <c r="AKP102" s="136"/>
      <c r="AKQ102" s="136"/>
      <c r="AKR102" s="136"/>
      <c r="AKS102" s="136"/>
      <c r="AKT102" s="136"/>
      <c r="AKU102" s="136"/>
      <c r="AKV102" s="136"/>
      <c r="AKW102" s="136"/>
      <c r="AKX102" s="136"/>
      <c r="AKY102" s="136"/>
    </row>
    <row r="103" ht="14.25" hidden="1" spans="1:987">
      <c r="A103" s="45"/>
      <c r="B103" s="46"/>
      <c r="C103" s="46" t="s">
        <v>306</v>
      </c>
      <c r="D103" s="46" t="s">
        <v>4</v>
      </c>
      <c r="E103" s="46" t="s">
        <v>5</v>
      </c>
      <c r="F103" s="46" t="s">
        <v>6</v>
      </c>
      <c r="G103" s="46" t="s">
        <v>306</v>
      </c>
      <c r="H103" s="46" t="s">
        <v>4</v>
      </c>
      <c r="I103" s="46" t="s">
        <v>5</v>
      </c>
      <c r="J103" s="46" t="s">
        <v>306</v>
      </c>
      <c r="K103" s="46" t="s">
        <v>4</v>
      </c>
      <c r="L103" s="46" t="s">
        <v>5</v>
      </c>
      <c r="M103" s="46" t="s">
        <v>306</v>
      </c>
      <c r="N103" s="46" t="s">
        <v>4</v>
      </c>
      <c r="O103" s="117" t="s">
        <v>5</v>
      </c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  <c r="CT103" s="136"/>
      <c r="CU103" s="136"/>
      <c r="CV103" s="136"/>
      <c r="CW103" s="136"/>
      <c r="CX103" s="136"/>
      <c r="CY103" s="136"/>
      <c r="CZ103" s="136"/>
      <c r="DA103" s="136"/>
      <c r="DB103" s="136"/>
      <c r="DC103" s="136"/>
      <c r="DD103" s="136"/>
      <c r="DE103" s="136"/>
      <c r="DF103" s="136"/>
      <c r="DG103" s="136"/>
      <c r="DH103" s="136"/>
      <c r="DI103" s="136"/>
      <c r="DJ103" s="136"/>
      <c r="DK103" s="136"/>
      <c r="DL103" s="136"/>
      <c r="DM103" s="136"/>
      <c r="DN103" s="136"/>
      <c r="DO103" s="136"/>
      <c r="DP103" s="136"/>
      <c r="DQ103" s="136"/>
      <c r="DR103" s="136"/>
      <c r="DS103" s="136"/>
      <c r="DT103" s="136"/>
      <c r="DU103" s="136"/>
      <c r="DV103" s="136"/>
      <c r="DW103" s="136"/>
      <c r="DX103" s="136"/>
      <c r="DY103" s="136"/>
      <c r="DZ103" s="136"/>
      <c r="EA103" s="136"/>
      <c r="EB103" s="136"/>
      <c r="EC103" s="136"/>
      <c r="ED103" s="136"/>
      <c r="EE103" s="136"/>
      <c r="EF103" s="136"/>
      <c r="EG103" s="136"/>
      <c r="EH103" s="136"/>
      <c r="EI103" s="136"/>
      <c r="EJ103" s="136"/>
      <c r="EK103" s="136"/>
      <c r="EL103" s="136"/>
      <c r="EM103" s="136"/>
      <c r="EN103" s="136"/>
      <c r="EO103" s="136"/>
      <c r="EP103" s="136"/>
      <c r="EQ103" s="136"/>
      <c r="ER103" s="136"/>
      <c r="ES103" s="136"/>
      <c r="ET103" s="136"/>
      <c r="EU103" s="136"/>
      <c r="EV103" s="136"/>
      <c r="EW103" s="136"/>
      <c r="EX103" s="136"/>
      <c r="EY103" s="136"/>
      <c r="EZ103" s="136"/>
      <c r="FA103" s="136"/>
      <c r="FB103" s="136"/>
      <c r="FC103" s="136"/>
      <c r="FD103" s="136"/>
      <c r="FE103" s="136"/>
      <c r="FF103" s="136"/>
      <c r="FG103" s="136"/>
      <c r="FH103" s="136"/>
      <c r="FI103" s="136"/>
      <c r="FJ103" s="136"/>
      <c r="FK103" s="136"/>
      <c r="FL103" s="136"/>
      <c r="FM103" s="136"/>
      <c r="FN103" s="136"/>
      <c r="FO103" s="136"/>
      <c r="FP103" s="136"/>
      <c r="FQ103" s="136"/>
      <c r="FR103" s="136"/>
      <c r="FS103" s="136"/>
      <c r="FT103" s="136"/>
      <c r="FU103" s="136"/>
      <c r="FV103" s="136"/>
      <c r="FW103" s="136"/>
      <c r="FX103" s="136"/>
      <c r="FY103" s="136"/>
      <c r="FZ103" s="136"/>
      <c r="GA103" s="136"/>
      <c r="GB103" s="136"/>
      <c r="GC103" s="136"/>
      <c r="GD103" s="136"/>
      <c r="GE103" s="136"/>
      <c r="GF103" s="136"/>
      <c r="GG103" s="136"/>
      <c r="GH103" s="136"/>
      <c r="GI103" s="136"/>
      <c r="GJ103" s="136"/>
      <c r="GK103" s="136"/>
      <c r="GL103" s="136"/>
      <c r="GM103" s="136"/>
      <c r="GN103" s="136"/>
      <c r="GO103" s="136"/>
      <c r="GP103" s="136"/>
      <c r="GQ103" s="136"/>
      <c r="GR103" s="136"/>
      <c r="GS103" s="136"/>
      <c r="GT103" s="136"/>
      <c r="GU103" s="136"/>
      <c r="GV103" s="136"/>
      <c r="GW103" s="136"/>
      <c r="GX103" s="136"/>
      <c r="GY103" s="136"/>
      <c r="GZ103" s="136"/>
      <c r="HA103" s="136"/>
      <c r="HB103" s="136"/>
      <c r="HC103" s="136"/>
      <c r="HD103" s="136"/>
      <c r="HE103" s="136"/>
      <c r="HF103" s="136"/>
      <c r="HG103" s="136"/>
      <c r="HH103" s="136"/>
      <c r="HI103" s="136"/>
      <c r="HJ103" s="136"/>
      <c r="HK103" s="136"/>
      <c r="HL103" s="136"/>
      <c r="HM103" s="136"/>
      <c r="HN103" s="136"/>
      <c r="HO103" s="136"/>
      <c r="HP103" s="136"/>
      <c r="HQ103" s="136"/>
      <c r="HR103" s="136"/>
      <c r="HS103" s="136"/>
      <c r="HT103" s="136"/>
      <c r="HU103" s="136"/>
      <c r="HV103" s="136"/>
      <c r="HW103" s="136"/>
      <c r="HX103" s="136"/>
      <c r="HY103" s="136"/>
      <c r="HZ103" s="136"/>
      <c r="IA103" s="136"/>
      <c r="IB103" s="136"/>
      <c r="IC103" s="136"/>
      <c r="ID103" s="136"/>
      <c r="IE103" s="136"/>
      <c r="IF103" s="136"/>
      <c r="IG103" s="136"/>
      <c r="IH103" s="136"/>
      <c r="II103" s="136"/>
      <c r="IJ103" s="136"/>
      <c r="IK103" s="136"/>
      <c r="IL103" s="136"/>
      <c r="IM103" s="136"/>
      <c r="IN103" s="136"/>
      <c r="IO103" s="136"/>
      <c r="IP103" s="136"/>
      <c r="IQ103" s="136"/>
      <c r="IR103" s="136"/>
      <c r="IS103" s="136"/>
      <c r="IT103" s="136"/>
      <c r="IU103" s="136"/>
      <c r="IV103" s="136"/>
      <c r="IW103" s="136"/>
      <c r="IX103" s="136"/>
      <c r="IY103" s="136"/>
      <c r="IZ103" s="136"/>
      <c r="JA103" s="136"/>
      <c r="JB103" s="136"/>
      <c r="JC103" s="136"/>
      <c r="JD103" s="136"/>
      <c r="JE103" s="136"/>
      <c r="JF103" s="136"/>
      <c r="JG103" s="136"/>
      <c r="JH103" s="136"/>
      <c r="JI103" s="136"/>
      <c r="JJ103" s="136"/>
      <c r="JK103" s="136"/>
      <c r="JL103" s="136"/>
      <c r="JM103" s="136"/>
      <c r="JN103" s="136"/>
      <c r="JO103" s="136"/>
      <c r="JP103" s="136"/>
      <c r="JQ103" s="136"/>
      <c r="JR103" s="136"/>
      <c r="JS103" s="136"/>
      <c r="JT103" s="136"/>
      <c r="JU103" s="136"/>
      <c r="JV103" s="136"/>
      <c r="JW103" s="136"/>
      <c r="JX103" s="136"/>
      <c r="JY103" s="136"/>
      <c r="JZ103" s="136"/>
      <c r="KA103" s="136"/>
      <c r="KB103" s="136"/>
      <c r="KC103" s="136"/>
      <c r="KD103" s="136"/>
      <c r="KE103" s="136"/>
      <c r="KF103" s="136"/>
      <c r="KG103" s="136"/>
      <c r="KH103" s="136"/>
      <c r="KI103" s="136"/>
      <c r="KJ103" s="136"/>
      <c r="KK103" s="136"/>
      <c r="KL103" s="136"/>
      <c r="KM103" s="136"/>
      <c r="KN103" s="136"/>
      <c r="KO103" s="136"/>
      <c r="KP103" s="136"/>
      <c r="KQ103" s="136"/>
      <c r="KR103" s="136"/>
      <c r="KS103" s="136"/>
      <c r="KT103" s="136"/>
      <c r="KU103" s="136"/>
      <c r="KV103" s="136"/>
      <c r="KW103" s="136"/>
      <c r="KX103" s="136"/>
      <c r="KY103" s="136"/>
      <c r="KZ103" s="136"/>
      <c r="LA103" s="136"/>
      <c r="LB103" s="136"/>
      <c r="LC103" s="136"/>
      <c r="LD103" s="136"/>
      <c r="LE103" s="136"/>
      <c r="LF103" s="136"/>
      <c r="LG103" s="136"/>
      <c r="LH103" s="136"/>
      <c r="LI103" s="136"/>
      <c r="LJ103" s="136"/>
      <c r="LK103" s="136"/>
      <c r="LL103" s="136"/>
      <c r="LM103" s="136"/>
      <c r="LN103" s="136"/>
      <c r="LO103" s="136"/>
      <c r="LP103" s="136"/>
      <c r="LQ103" s="136"/>
      <c r="LR103" s="136"/>
      <c r="LS103" s="136"/>
      <c r="LT103" s="136"/>
      <c r="LU103" s="136"/>
      <c r="LV103" s="136"/>
      <c r="LW103" s="136"/>
      <c r="LX103" s="136"/>
      <c r="LY103" s="136"/>
      <c r="LZ103" s="136"/>
      <c r="MA103" s="136"/>
      <c r="MB103" s="136"/>
      <c r="MC103" s="136"/>
      <c r="MD103" s="136"/>
      <c r="ME103" s="136"/>
      <c r="MF103" s="136"/>
      <c r="MG103" s="136"/>
      <c r="MH103" s="136"/>
      <c r="MI103" s="136"/>
      <c r="MJ103" s="136"/>
      <c r="MK103" s="136"/>
      <c r="ML103" s="136"/>
      <c r="MM103" s="136"/>
      <c r="MN103" s="136"/>
      <c r="MO103" s="136"/>
      <c r="MP103" s="136"/>
      <c r="MQ103" s="136"/>
      <c r="MR103" s="136"/>
      <c r="MS103" s="136"/>
      <c r="MT103" s="136"/>
      <c r="MU103" s="136"/>
      <c r="MV103" s="136"/>
      <c r="MW103" s="136"/>
      <c r="MX103" s="136"/>
      <c r="MY103" s="136"/>
      <c r="MZ103" s="136"/>
      <c r="NA103" s="136"/>
      <c r="NB103" s="136"/>
      <c r="NC103" s="136"/>
      <c r="ND103" s="136"/>
      <c r="NE103" s="136"/>
      <c r="NF103" s="136"/>
      <c r="NG103" s="136"/>
      <c r="NH103" s="136"/>
      <c r="NI103" s="136"/>
      <c r="NJ103" s="136"/>
      <c r="NK103" s="136"/>
      <c r="NL103" s="136"/>
      <c r="NM103" s="136"/>
      <c r="NN103" s="136"/>
      <c r="NO103" s="136"/>
      <c r="NP103" s="136"/>
      <c r="NQ103" s="136"/>
      <c r="NR103" s="136"/>
      <c r="NS103" s="136"/>
      <c r="NT103" s="136"/>
      <c r="NU103" s="136"/>
      <c r="NV103" s="136"/>
      <c r="NW103" s="136"/>
      <c r="NX103" s="136"/>
      <c r="NY103" s="136"/>
      <c r="NZ103" s="136"/>
      <c r="OA103" s="136"/>
      <c r="OB103" s="136"/>
      <c r="OC103" s="136"/>
      <c r="OD103" s="136"/>
      <c r="OE103" s="136"/>
      <c r="OF103" s="136"/>
      <c r="OG103" s="136"/>
      <c r="OH103" s="136"/>
      <c r="OI103" s="136"/>
      <c r="OJ103" s="136"/>
      <c r="OK103" s="136"/>
      <c r="OL103" s="136"/>
      <c r="OM103" s="136"/>
      <c r="ON103" s="136"/>
      <c r="OO103" s="136"/>
      <c r="OP103" s="136"/>
      <c r="OQ103" s="136"/>
      <c r="OR103" s="136"/>
      <c r="OS103" s="136"/>
      <c r="OT103" s="136"/>
      <c r="OU103" s="136"/>
      <c r="OV103" s="136"/>
      <c r="OW103" s="136"/>
      <c r="OX103" s="136"/>
      <c r="OY103" s="136"/>
      <c r="OZ103" s="136"/>
      <c r="PA103" s="136"/>
      <c r="PB103" s="136"/>
      <c r="PC103" s="136"/>
      <c r="PD103" s="136"/>
      <c r="PE103" s="136"/>
      <c r="PF103" s="136"/>
      <c r="PG103" s="136"/>
      <c r="PH103" s="136"/>
      <c r="PI103" s="136"/>
      <c r="PJ103" s="136"/>
      <c r="PK103" s="136"/>
      <c r="PL103" s="136"/>
      <c r="PM103" s="136"/>
      <c r="PN103" s="136"/>
      <c r="PO103" s="136"/>
      <c r="PP103" s="136"/>
      <c r="PQ103" s="136"/>
      <c r="PR103" s="136"/>
      <c r="PS103" s="136"/>
      <c r="PT103" s="136"/>
      <c r="PU103" s="136"/>
      <c r="PV103" s="136"/>
      <c r="PW103" s="136"/>
      <c r="PX103" s="136"/>
      <c r="PY103" s="136"/>
      <c r="PZ103" s="136"/>
      <c r="QA103" s="136"/>
      <c r="QB103" s="136"/>
      <c r="QC103" s="136"/>
      <c r="QD103" s="136"/>
      <c r="QE103" s="136"/>
      <c r="QF103" s="136"/>
      <c r="QG103" s="136"/>
      <c r="QH103" s="136"/>
      <c r="QI103" s="136"/>
      <c r="QJ103" s="136"/>
      <c r="QK103" s="136"/>
      <c r="QL103" s="136"/>
      <c r="QM103" s="136"/>
      <c r="QN103" s="136"/>
      <c r="QO103" s="136"/>
      <c r="QP103" s="136"/>
      <c r="QQ103" s="136"/>
      <c r="QR103" s="136"/>
      <c r="QS103" s="136"/>
      <c r="QT103" s="136"/>
      <c r="QU103" s="136"/>
      <c r="QV103" s="136"/>
      <c r="QW103" s="136"/>
      <c r="QX103" s="136"/>
      <c r="QY103" s="136"/>
      <c r="QZ103" s="136"/>
      <c r="RA103" s="136"/>
      <c r="RB103" s="136"/>
      <c r="RC103" s="136"/>
      <c r="RD103" s="136"/>
      <c r="RE103" s="136"/>
      <c r="RF103" s="136"/>
      <c r="RG103" s="136"/>
      <c r="RH103" s="136"/>
      <c r="RI103" s="136"/>
      <c r="RJ103" s="136"/>
      <c r="RK103" s="136"/>
      <c r="RL103" s="136"/>
      <c r="RM103" s="136"/>
      <c r="RN103" s="136"/>
      <c r="RO103" s="136"/>
      <c r="RP103" s="136"/>
      <c r="RQ103" s="136"/>
      <c r="RR103" s="136"/>
      <c r="RS103" s="136"/>
      <c r="RT103" s="136"/>
      <c r="RU103" s="136"/>
      <c r="RV103" s="136"/>
      <c r="RW103" s="136"/>
      <c r="RX103" s="136"/>
      <c r="RY103" s="136"/>
      <c r="RZ103" s="136"/>
      <c r="SA103" s="136"/>
      <c r="SB103" s="136"/>
      <c r="SC103" s="136"/>
      <c r="SD103" s="136"/>
      <c r="SE103" s="136"/>
      <c r="SF103" s="136"/>
      <c r="SG103" s="136"/>
      <c r="SH103" s="136"/>
      <c r="SI103" s="136"/>
      <c r="SJ103" s="136"/>
      <c r="SK103" s="136"/>
      <c r="SL103" s="136"/>
      <c r="SM103" s="136"/>
      <c r="SN103" s="136"/>
      <c r="SO103" s="136"/>
      <c r="SP103" s="136"/>
      <c r="SQ103" s="136"/>
      <c r="SR103" s="136"/>
      <c r="SS103" s="136"/>
      <c r="ST103" s="136"/>
      <c r="SU103" s="136"/>
      <c r="SV103" s="136"/>
      <c r="SW103" s="136"/>
      <c r="SX103" s="136"/>
      <c r="SY103" s="136"/>
      <c r="SZ103" s="136"/>
      <c r="TA103" s="136"/>
      <c r="TB103" s="136"/>
      <c r="TC103" s="136"/>
      <c r="TD103" s="136"/>
      <c r="TE103" s="136"/>
      <c r="TF103" s="136"/>
      <c r="TG103" s="136"/>
      <c r="TH103" s="136"/>
      <c r="TI103" s="136"/>
      <c r="TJ103" s="136"/>
      <c r="TK103" s="136"/>
      <c r="TL103" s="136"/>
      <c r="TM103" s="136"/>
      <c r="TN103" s="136"/>
      <c r="TO103" s="136"/>
      <c r="TP103" s="136"/>
      <c r="TQ103" s="136"/>
      <c r="TR103" s="136"/>
      <c r="TS103" s="136"/>
      <c r="TT103" s="136"/>
      <c r="TU103" s="136"/>
      <c r="TV103" s="136"/>
      <c r="TW103" s="136"/>
      <c r="TX103" s="136"/>
      <c r="TY103" s="136"/>
      <c r="TZ103" s="136"/>
      <c r="UA103" s="136"/>
      <c r="UB103" s="136"/>
      <c r="UC103" s="136"/>
      <c r="UD103" s="136"/>
      <c r="UE103" s="136"/>
      <c r="UF103" s="136"/>
      <c r="UG103" s="136"/>
      <c r="UH103" s="136"/>
      <c r="UI103" s="136"/>
      <c r="UJ103" s="136"/>
      <c r="UK103" s="136"/>
      <c r="UL103" s="136"/>
      <c r="UM103" s="136"/>
      <c r="UN103" s="136"/>
      <c r="UO103" s="136"/>
      <c r="UP103" s="136"/>
      <c r="UQ103" s="136"/>
      <c r="UR103" s="136"/>
      <c r="US103" s="136"/>
      <c r="UT103" s="136"/>
      <c r="UU103" s="136"/>
      <c r="UV103" s="136"/>
      <c r="UW103" s="136"/>
      <c r="UX103" s="136"/>
      <c r="UY103" s="136"/>
      <c r="UZ103" s="136"/>
      <c r="VA103" s="136"/>
      <c r="VB103" s="136"/>
      <c r="VC103" s="136"/>
      <c r="VD103" s="136"/>
      <c r="VE103" s="136"/>
      <c r="VF103" s="136"/>
      <c r="VG103" s="136"/>
      <c r="VH103" s="136"/>
      <c r="VI103" s="136"/>
      <c r="VJ103" s="136"/>
      <c r="VK103" s="136"/>
      <c r="VL103" s="136"/>
      <c r="VM103" s="136"/>
      <c r="VN103" s="136"/>
      <c r="VO103" s="136"/>
      <c r="VP103" s="136"/>
      <c r="VQ103" s="136"/>
      <c r="VR103" s="136"/>
      <c r="VS103" s="136"/>
      <c r="VT103" s="136"/>
      <c r="VU103" s="136"/>
      <c r="VV103" s="136"/>
      <c r="VW103" s="136"/>
      <c r="VX103" s="136"/>
      <c r="VY103" s="136"/>
      <c r="VZ103" s="136"/>
      <c r="WA103" s="136"/>
      <c r="WB103" s="136"/>
      <c r="WC103" s="136"/>
      <c r="WD103" s="136"/>
      <c r="WE103" s="136"/>
      <c r="WF103" s="136"/>
      <c r="WG103" s="136"/>
      <c r="WH103" s="136"/>
      <c r="WI103" s="136"/>
      <c r="WJ103" s="136"/>
      <c r="WK103" s="136"/>
      <c r="WL103" s="136"/>
      <c r="WM103" s="136"/>
      <c r="WN103" s="136"/>
      <c r="WO103" s="136"/>
      <c r="WP103" s="136"/>
      <c r="WQ103" s="136"/>
      <c r="WR103" s="136"/>
      <c r="WS103" s="136"/>
      <c r="WT103" s="136"/>
      <c r="WU103" s="136"/>
      <c r="WV103" s="136"/>
      <c r="WW103" s="136"/>
      <c r="WX103" s="136"/>
      <c r="WY103" s="136"/>
      <c r="WZ103" s="136"/>
      <c r="XA103" s="136"/>
      <c r="XB103" s="136"/>
      <c r="XC103" s="136"/>
      <c r="XD103" s="136"/>
      <c r="XE103" s="136"/>
      <c r="XF103" s="136"/>
      <c r="XG103" s="136"/>
      <c r="XH103" s="136"/>
      <c r="XI103" s="136"/>
      <c r="XJ103" s="136"/>
      <c r="XK103" s="136"/>
      <c r="XL103" s="136"/>
      <c r="XM103" s="136"/>
      <c r="XN103" s="136"/>
      <c r="XO103" s="136"/>
      <c r="XP103" s="136"/>
      <c r="XQ103" s="136"/>
      <c r="XR103" s="136"/>
      <c r="XS103" s="136"/>
      <c r="XT103" s="136"/>
      <c r="XU103" s="136"/>
      <c r="XV103" s="136"/>
      <c r="XW103" s="136"/>
      <c r="XX103" s="136"/>
      <c r="XY103" s="136"/>
      <c r="XZ103" s="136"/>
      <c r="YA103" s="136"/>
      <c r="YB103" s="136"/>
      <c r="YC103" s="136"/>
      <c r="YD103" s="136"/>
      <c r="YE103" s="136"/>
      <c r="YF103" s="136"/>
      <c r="YG103" s="136"/>
      <c r="YH103" s="136"/>
      <c r="YI103" s="136"/>
      <c r="YJ103" s="136"/>
      <c r="YK103" s="136"/>
      <c r="YL103" s="136"/>
      <c r="YM103" s="136"/>
      <c r="YN103" s="136"/>
      <c r="YO103" s="136"/>
      <c r="YP103" s="136"/>
      <c r="YQ103" s="136"/>
      <c r="YR103" s="136"/>
      <c r="YS103" s="136"/>
      <c r="YT103" s="136"/>
      <c r="YU103" s="136"/>
      <c r="YV103" s="136"/>
      <c r="YW103" s="136"/>
      <c r="YX103" s="136"/>
      <c r="YY103" s="136"/>
      <c r="YZ103" s="136"/>
      <c r="ZA103" s="136"/>
      <c r="ZB103" s="136"/>
      <c r="ZC103" s="136"/>
      <c r="ZD103" s="136"/>
      <c r="ZE103" s="136"/>
      <c r="ZF103" s="136"/>
      <c r="ZG103" s="136"/>
      <c r="ZH103" s="136"/>
      <c r="ZI103" s="136"/>
      <c r="ZJ103" s="136"/>
      <c r="ZK103" s="136"/>
      <c r="ZL103" s="136"/>
      <c r="ZM103" s="136"/>
      <c r="ZN103" s="136"/>
      <c r="ZO103" s="136"/>
      <c r="ZP103" s="136"/>
      <c r="ZQ103" s="136"/>
      <c r="ZR103" s="136"/>
      <c r="ZS103" s="136"/>
      <c r="ZT103" s="136"/>
      <c r="ZU103" s="136"/>
      <c r="ZV103" s="136"/>
      <c r="ZW103" s="136"/>
      <c r="ZX103" s="136"/>
      <c r="ZY103" s="136"/>
      <c r="ZZ103" s="136"/>
      <c r="AAA103" s="136"/>
      <c r="AAB103" s="136"/>
      <c r="AAC103" s="136"/>
      <c r="AAD103" s="136"/>
      <c r="AAE103" s="136"/>
      <c r="AAF103" s="136"/>
      <c r="AAG103" s="136"/>
      <c r="AAH103" s="136"/>
      <c r="AAI103" s="136"/>
      <c r="AAJ103" s="136"/>
      <c r="AAK103" s="136"/>
      <c r="AAL103" s="136"/>
      <c r="AAM103" s="136"/>
      <c r="AAN103" s="136"/>
      <c r="AAO103" s="136"/>
      <c r="AAP103" s="136"/>
      <c r="AAQ103" s="136"/>
      <c r="AAR103" s="136"/>
      <c r="AAS103" s="136"/>
      <c r="AAT103" s="136"/>
      <c r="AAU103" s="136"/>
      <c r="AAV103" s="136"/>
      <c r="AAW103" s="136"/>
      <c r="AAX103" s="136"/>
      <c r="AAY103" s="136"/>
      <c r="AAZ103" s="136"/>
      <c r="ABA103" s="136"/>
      <c r="ABB103" s="136"/>
      <c r="ABC103" s="136"/>
      <c r="ABD103" s="136"/>
      <c r="ABE103" s="136"/>
      <c r="ABF103" s="136"/>
      <c r="ABG103" s="136"/>
      <c r="ABH103" s="136"/>
      <c r="ABI103" s="136"/>
      <c r="ABJ103" s="136"/>
      <c r="ABK103" s="136"/>
      <c r="ABL103" s="136"/>
      <c r="ABM103" s="136"/>
      <c r="ABN103" s="136"/>
      <c r="ABO103" s="136"/>
      <c r="ABP103" s="136"/>
      <c r="ABQ103" s="136"/>
      <c r="ABR103" s="136"/>
      <c r="ABS103" s="136"/>
      <c r="ABT103" s="136"/>
      <c r="ABU103" s="136"/>
      <c r="ABV103" s="136"/>
      <c r="ABW103" s="136"/>
      <c r="ABX103" s="136"/>
      <c r="ABY103" s="136"/>
      <c r="ABZ103" s="136"/>
      <c r="ACA103" s="136"/>
      <c r="ACB103" s="136"/>
      <c r="ACC103" s="136"/>
      <c r="ACD103" s="136"/>
      <c r="ACE103" s="136"/>
      <c r="ACF103" s="136"/>
      <c r="ACG103" s="136"/>
      <c r="ACH103" s="136"/>
      <c r="ACI103" s="136"/>
      <c r="ACJ103" s="136"/>
      <c r="ACK103" s="136"/>
      <c r="ACL103" s="136"/>
      <c r="ACM103" s="136"/>
      <c r="ACN103" s="136"/>
      <c r="ACO103" s="136"/>
      <c r="ACP103" s="136"/>
      <c r="ACQ103" s="136"/>
      <c r="ACR103" s="136"/>
      <c r="ACS103" s="136"/>
      <c r="ACT103" s="136"/>
      <c r="ACU103" s="136"/>
      <c r="ACV103" s="136"/>
      <c r="ACW103" s="136"/>
      <c r="ACX103" s="136"/>
      <c r="ACY103" s="136"/>
      <c r="ACZ103" s="136"/>
      <c r="ADA103" s="136"/>
      <c r="ADB103" s="136"/>
      <c r="ADC103" s="136"/>
      <c r="ADD103" s="136"/>
      <c r="ADE103" s="136"/>
      <c r="ADF103" s="136"/>
      <c r="ADG103" s="136"/>
      <c r="ADH103" s="136"/>
      <c r="ADI103" s="136"/>
      <c r="ADJ103" s="136"/>
      <c r="ADK103" s="136"/>
      <c r="ADL103" s="136"/>
      <c r="ADM103" s="136"/>
      <c r="ADN103" s="136"/>
      <c r="ADO103" s="136"/>
      <c r="ADP103" s="136"/>
      <c r="ADQ103" s="136"/>
      <c r="ADR103" s="136"/>
      <c r="ADS103" s="136"/>
      <c r="ADT103" s="136"/>
      <c r="ADU103" s="136"/>
      <c r="ADV103" s="136"/>
      <c r="ADW103" s="136"/>
      <c r="ADX103" s="136"/>
      <c r="ADY103" s="136"/>
      <c r="ADZ103" s="136"/>
      <c r="AEA103" s="136"/>
      <c r="AEB103" s="136"/>
      <c r="AEC103" s="136"/>
      <c r="AED103" s="136"/>
      <c r="AEE103" s="136"/>
      <c r="AEF103" s="136"/>
      <c r="AEG103" s="136"/>
      <c r="AEH103" s="136"/>
      <c r="AEI103" s="136"/>
      <c r="AEJ103" s="136"/>
      <c r="AEK103" s="136"/>
      <c r="AEL103" s="136"/>
      <c r="AEM103" s="136"/>
      <c r="AEN103" s="136"/>
      <c r="AEO103" s="136"/>
      <c r="AEP103" s="136"/>
      <c r="AEQ103" s="136"/>
      <c r="AER103" s="136"/>
      <c r="AES103" s="136"/>
      <c r="AET103" s="136"/>
      <c r="AEU103" s="136"/>
      <c r="AEV103" s="136"/>
      <c r="AEW103" s="136"/>
      <c r="AEX103" s="136"/>
      <c r="AEY103" s="136"/>
      <c r="AEZ103" s="136"/>
      <c r="AFA103" s="136"/>
      <c r="AFB103" s="136"/>
      <c r="AFC103" s="136"/>
      <c r="AFD103" s="136"/>
      <c r="AFE103" s="136"/>
      <c r="AFF103" s="136"/>
      <c r="AFG103" s="136"/>
      <c r="AFH103" s="136"/>
      <c r="AFI103" s="136"/>
      <c r="AFJ103" s="136"/>
      <c r="AFK103" s="136"/>
      <c r="AFL103" s="136"/>
      <c r="AFM103" s="136"/>
      <c r="AFN103" s="136"/>
      <c r="AFO103" s="136"/>
      <c r="AFP103" s="136"/>
      <c r="AFQ103" s="136"/>
      <c r="AFR103" s="136"/>
      <c r="AFS103" s="136"/>
      <c r="AFT103" s="136"/>
      <c r="AFU103" s="136"/>
      <c r="AFV103" s="136"/>
      <c r="AFW103" s="136"/>
      <c r="AFX103" s="136"/>
      <c r="AFY103" s="136"/>
      <c r="AFZ103" s="136"/>
      <c r="AGA103" s="136"/>
      <c r="AGB103" s="136"/>
      <c r="AGC103" s="136"/>
      <c r="AGD103" s="136"/>
      <c r="AGE103" s="136"/>
      <c r="AGF103" s="136"/>
      <c r="AGG103" s="136"/>
      <c r="AGH103" s="136"/>
      <c r="AGI103" s="136"/>
      <c r="AGJ103" s="136"/>
      <c r="AGK103" s="136"/>
      <c r="AGL103" s="136"/>
      <c r="AGM103" s="136"/>
      <c r="AGN103" s="136"/>
      <c r="AGO103" s="136"/>
      <c r="AGP103" s="136"/>
      <c r="AGQ103" s="136"/>
      <c r="AGR103" s="136"/>
      <c r="AGS103" s="136"/>
      <c r="AGT103" s="136"/>
      <c r="AGU103" s="136"/>
      <c r="AGV103" s="136"/>
      <c r="AGW103" s="136"/>
      <c r="AGX103" s="136"/>
      <c r="AGY103" s="136"/>
      <c r="AGZ103" s="136"/>
      <c r="AHA103" s="136"/>
      <c r="AHB103" s="136"/>
      <c r="AHC103" s="136"/>
      <c r="AHD103" s="136"/>
      <c r="AHE103" s="136"/>
      <c r="AHF103" s="136"/>
      <c r="AHG103" s="136"/>
      <c r="AHH103" s="136"/>
      <c r="AHI103" s="136"/>
      <c r="AHJ103" s="136"/>
      <c r="AHK103" s="136"/>
      <c r="AHL103" s="136"/>
      <c r="AHM103" s="136"/>
      <c r="AHN103" s="136"/>
      <c r="AHO103" s="136"/>
      <c r="AHP103" s="136"/>
      <c r="AHQ103" s="136"/>
      <c r="AHR103" s="136"/>
      <c r="AHS103" s="136"/>
      <c r="AHT103" s="136"/>
      <c r="AHU103" s="136"/>
      <c r="AHV103" s="136"/>
      <c r="AHW103" s="136"/>
      <c r="AHX103" s="136"/>
      <c r="AHY103" s="136"/>
      <c r="AHZ103" s="136"/>
      <c r="AIA103" s="136"/>
      <c r="AIB103" s="136"/>
      <c r="AIC103" s="136"/>
      <c r="AID103" s="136"/>
      <c r="AIE103" s="136"/>
      <c r="AIF103" s="136"/>
      <c r="AIG103" s="136"/>
      <c r="AIH103" s="136"/>
      <c r="AII103" s="136"/>
      <c r="AIJ103" s="136"/>
      <c r="AIK103" s="136"/>
      <c r="AIL103" s="136"/>
      <c r="AIM103" s="136"/>
      <c r="AIN103" s="136"/>
      <c r="AIO103" s="136"/>
      <c r="AIP103" s="136"/>
      <c r="AIQ103" s="136"/>
      <c r="AIR103" s="136"/>
      <c r="AIS103" s="136"/>
      <c r="AIT103" s="136"/>
      <c r="AIU103" s="136"/>
      <c r="AIV103" s="136"/>
      <c r="AIW103" s="136"/>
      <c r="AIX103" s="136"/>
      <c r="AIY103" s="136"/>
      <c r="AIZ103" s="136"/>
      <c r="AJA103" s="136"/>
      <c r="AJB103" s="136"/>
      <c r="AJC103" s="136"/>
      <c r="AJD103" s="136"/>
      <c r="AJE103" s="136"/>
      <c r="AJF103" s="136"/>
      <c r="AJG103" s="136"/>
      <c r="AJH103" s="136"/>
      <c r="AJI103" s="136"/>
      <c r="AJJ103" s="136"/>
      <c r="AJK103" s="136"/>
      <c r="AJL103" s="136"/>
      <c r="AJM103" s="136"/>
      <c r="AJN103" s="136"/>
      <c r="AJO103" s="136"/>
      <c r="AJP103" s="136"/>
      <c r="AJQ103" s="136"/>
      <c r="AJR103" s="136"/>
      <c r="AJS103" s="136"/>
      <c r="AJT103" s="136"/>
      <c r="AJU103" s="136"/>
      <c r="AJV103" s="136"/>
      <c r="AJW103" s="136"/>
      <c r="AJX103" s="136"/>
      <c r="AJY103" s="136"/>
      <c r="AJZ103" s="136"/>
      <c r="AKA103" s="136"/>
      <c r="AKB103" s="136"/>
      <c r="AKC103" s="136"/>
      <c r="AKD103" s="136"/>
      <c r="AKE103" s="136"/>
      <c r="AKF103" s="136"/>
      <c r="AKG103" s="136"/>
      <c r="AKH103" s="136"/>
      <c r="AKI103" s="136"/>
      <c r="AKJ103" s="136"/>
      <c r="AKK103" s="136"/>
      <c r="AKL103" s="136"/>
      <c r="AKM103" s="136"/>
      <c r="AKN103" s="136"/>
      <c r="AKO103" s="136"/>
      <c r="AKP103" s="136"/>
      <c r="AKQ103" s="136"/>
      <c r="AKR103" s="136"/>
      <c r="AKS103" s="136"/>
      <c r="AKT103" s="136"/>
      <c r="AKU103" s="136"/>
      <c r="AKV103" s="136"/>
      <c r="AKW103" s="136"/>
      <c r="AKX103" s="136"/>
      <c r="AKY103" s="136"/>
    </row>
    <row r="104" ht="14.25" hidden="1" spans="1:987">
      <c r="A104" s="47" t="s">
        <v>25</v>
      </c>
      <c r="B104" s="44" t="s">
        <v>306</v>
      </c>
      <c r="C104" s="156">
        <v>0.118161925601751</v>
      </c>
      <c r="D104" s="176">
        <v>0.63</v>
      </c>
      <c r="E104" s="192">
        <v>0.625</v>
      </c>
      <c r="F104" s="193"/>
      <c r="G104" s="49">
        <v>0.131578947368421</v>
      </c>
      <c r="H104" s="205"/>
      <c r="I104" s="49"/>
      <c r="J104" s="216">
        <v>0.0263620386643234</v>
      </c>
      <c r="K104" s="157">
        <v>0.101449275362319</v>
      </c>
      <c r="L104" s="157">
        <v>0.21</v>
      </c>
      <c r="M104" s="216"/>
      <c r="N104" s="49"/>
      <c r="O104" s="238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  <c r="CT104" s="136"/>
      <c r="CU104" s="136"/>
      <c r="CV104" s="136"/>
      <c r="CW104" s="136"/>
      <c r="CX104" s="136"/>
      <c r="CY104" s="136"/>
      <c r="CZ104" s="136"/>
      <c r="DA104" s="136"/>
      <c r="DB104" s="136"/>
      <c r="DC104" s="136"/>
      <c r="DD104" s="136"/>
      <c r="DE104" s="136"/>
      <c r="DF104" s="136"/>
      <c r="DG104" s="136"/>
      <c r="DH104" s="136"/>
      <c r="DI104" s="136"/>
      <c r="DJ104" s="136"/>
      <c r="DK104" s="136"/>
      <c r="DL104" s="136"/>
      <c r="DM104" s="136"/>
      <c r="DN104" s="136"/>
      <c r="DO104" s="136"/>
      <c r="DP104" s="136"/>
      <c r="DQ104" s="136"/>
      <c r="DR104" s="136"/>
      <c r="DS104" s="136"/>
      <c r="DT104" s="136"/>
      <c r="DU104" s="136"/>
      <c r="DV104" s="136"/>
      <c r="DW104" s="136"/>
      <c r="DX104" s="136"/>
      <c r="DY104" s="136"/>
      <c r="DZ104" s="136"/>
      <c r="EA104" s="136"/>
      <c r="EB104" s="136"/>
      <c r="EC104" s="136"/>
      <c r="ED104" s="136"/>
      <c r="EE104" s="136"/>
      <c r="EF104" s="136"/>
      <c r="EG104" s="136"/>
      <c r="EH104" s="136"/>
      <c r="EI104" s="136"/>
      <c r="EJ104" s="136"/>
      <c r="EK104" s="136"/>
      <c r="EL104" s="136"/>
      <c r="EM104" s="136"/>
      <c r="EN104" s="136"/>
      <c r="EO104" s="136"/>
      <c r="EP104" s="136"/>
      <c r="EQ104" s="136"/>
      <c r="ER104" s="136"/>
      <c r="ES104" s="136"/>
      <c r="ET104" s="136"/>
      <c r="EU104" s="136"/>
      <c r="EV104" s="136"/>
      <c r="EW104" s="136"/>
      <c r="EX104" s="136"/>
      <c r="EY104" s="136"/>
      <c r="EZ104" s="136"/>
      <c r="FA104" s="136"/>
      <c r="FB104" s="136"/>
      <c r="FC104" s="136"/>
      <c r="FD104" s="136"/>
      <c r="FE104" s="136"/>
      <c r="FF104" s="136"/>
      <c r="FG104" s="136"/>
      <c r="FH104" s="136"/>
      <c r="FI104" s="136"/>
      <c r="FJ104" s="136"/>
      <c r="FK104" s="136"/>
      <c r="FL104" s="136"/>
      <c r="FM104" s="136"/>
      <c r="FN104" s="136"/>
      <c r="FO104" s="136"/>
      <c r="FP104" s="136"/>
      <c r="FQ104" s="136"/>
      <c r="FR104" s="136"/>
      <c r="FS104" s="136"/>
      <c r="FT104" s="136"/>
      <c r="FU104" s="136"/>
      <c r="FV104" s="136"/>
      <c r="FW104" s="136"/>
      <c r="FX104" s="136"/>
      <c r="FY104" s="136"/>
      <c r="FZ104" s="136"/>
      <c r="GA104" s="136"/>
      <c r="GB104" s="136"/>
      <c r="GC104" s="136"/>
      <c r="GD104" s="136"/>
      <c r="GE104" s="136"/>
      <c r="GF104" s="136"/>
      <c r="GG104" s="136"/>
      <c r="GH104" s="136"/>
      <c r="GI104" s="136"/>
      <c r="GJ104" s="136"/>
      <c r="GK104" s="136"/>
      <c r="GL104" s="136"/>
      <c r="GM104" s="136"/>
      <c r="GN104" s="136"/>
      <c r="GO104" s="136"/>
      <c r="GP104" s="136"/>
      <c r="GQ104" s="136"/>
      <c r="GR104" s="136"/>
      <c r="GS104" s="136"/>
      <c r="GT104" s="136"/>
      <c r="GU104" s="136"/>
      <c r="GV104" s="136"/>
      <c r="GW104" s="136"/>
      <c r="GX104" s="136"/>
      <c r="GY104" s="136"/>
      <c r="GZ104" s="136"/>
      <c r="HA104" s="136"/>
      <c r="HB104" s="136"/>
      <c r="HC104" s="136"/>
      <c r="HD104" s="136"/>
      <c r="HE104" s="136"/>
      <c r="HF104" s="136"/>
      <c r="HG104" s="136"/>
      <c r="HH104" s="136"/>
      <c r="HI104" s="136"/>
      <c r="HJ104" s="136"/>
      <c r="HK104" s="136"/>
      <c r="HL104" s="136"/>
      <c r="HM104" s="136"/>
      <c r="HN104" s="136"/>
      <c r="HO104" s="136"/>
      <c r="HP104" s="136"/>
      <c r="HQ104" s="136"/>
      <c r="HR104" s="136"/>
      <c r="HS104" s="136"/>
      <c r="HT104" s="136"/>
      <c r="HU104" s="136"/>
      <c r="HV104" s="136"/>
      <c r="HW104" s="136"/>
      <c r="HX104" s="136"/>
      <c r="HY104" s="136"/>
      <c r="HZ104" s="136"/>
      <c r="IA104" s="136"/>
      <c r="IB104" s="136"/>
      <c r="IC104" s="136"/>
      <c r="ID104" s="136"/>
      <c r="IE104" s="136"/>
      <c r="IF104" s="136"/>
      <c r="IG104" s="136"/>
      <c r="IH104" s="136"/>
      <c r="II104" s="136"/>
      <c r="IJ104" s="136"/>
      <c r="IK104" s="136"/>
      <c r="IL104" s="136"/>
      <c r="IM104" s="136"/>
      <c r="IN104" s="136"/>
      <c r="IO104" s="136"/>
      <c r="IP104" s="136"/>
      <c r="IQ104" s="136"/>
      <c r="IR104" s="136"/>
      <c r="IS104" s="136"/>
      <c r="IT104" s="136"/>
      <c r="IU104" s="136"/>
      <c r="IV104" s="136"/>
      <c r="IW104" s="136"/>
      <c r="IX104" s="136"/>
      <c r="IY104" s="136"/>
      <c r="IZ104" s="136"/>
      <c r="JA104" s="136"/>
      <c r="JB104" s="136"/>
      <c r="JC104" s="136"/>
      <c r="JD104" s="136"/>
      <c r="JE104" s="136"/>
      <c r="JF104" s="136"/>
      <c r="JG104" s="136"/>
      <c r="JH104" s="136"/>
      <c r="JI104" s="136"/>
      <c r="JJ104" s="136"/>
      <c r="JK104" s="136"/>
      <c r="JL104" s="136"/>
      <c r="JM104" s="136"/>
      <c r="JN104" s="136"/>
      <c r="JO104" s="136"/>
      <c r="JP104" s="136"/>
      <c r="JQ104" s="136"/>
      <c r="JR104" s="136"/>
      <c r="JS104" s="136"/>
      <c r="JT104" s="136"/>
      <c r="JU104" s="136"/>
      <c r="JV104" s="136"/>
      <c r="JW104" s="136"/>
      <c r="JX104" s="136"/>
      <c r="JY104" s="136"/>
      <c r="JZ104" s="136"/>
      <c r="KA104" s="136"/>
      <c r="KB104" s="136"/>
      <c r="KC104" s="136"/>
      <c r="KD104" s="136"/>
      <c r="KE104" s="136"/>
      <c r="KF104" s="136"/>
      <c r="KG104" s="136"/>
      <c r="KH104" s="136"/>
      <c r="KI104" s="136"/>
      <c r="KJ104" s="136"/>
      <c r="KK104" s="136"/>
      <c r="KL104" s="136"/>
      <c r="KM104" s="136"/>
      <c r="KN104" s="136"/>
      <c r="KO104" s="136"/>
      <c r="KP104" s="136"/>
      <c r="KQ104" s="136"/>
      <c r="KR104" s="136"/>
      <c r="KS104" s="136"/>
      <c r="KT104" s="136"/>
      <c r="KU104" s="136"/>
      <c r="KV104" s="136"/>
      <c r="KW104" s="136"/>
      <c r="KX104" s="136"/>
      <c r="KY104" s="136"/>
      <c r="KZ104" s="136"/>
      <c r="LA104" s="136"/>
      <c r="LB104" s="136"/>
      <c r="LC104" s="136"/>
      <c r="LD104" s="136"/>
      <c r="LE104" s="136"/>
      <c r="LF104" s="136"/>
      <c r="LG104" s="136"/>
      <c r="LH104" s="136"/>
      <c r="LI104" s="136"/>
      <c r="LJ104" s="136"/>
      <c r="LK104" s="136"/>
      <c r="LL104" s="136"/>
      <c r="LM104" s="136"/>
      <c r="LN104" s="136"/>
      <c r="LO104" s="136"/>
      <c r="LP104" s="136"/>
      <c r="LQ104" s="136"/>
      <c r="LR104" s="136"/>
      <c r="LS104" s="136"/>
      <c r="LT104" s="136"/>
      <c r="LU104" s="136"/>
      <c r="LV104" s="136"/>
      <c r="LW104" s="136"/>
      <c r="LX104" s="136"/>
      <c r="LY104" s="136"/>
      <c r="LZ104" s="136"/>
      <c r="MA104" s="136"/>
      <c r="MB104" s="136"/>
      <c r="MC104" s="136"/>
      <c r="MD104" s="136"/>
      <c r="ME104" s="136"/>
      <c r="MF104" s="136"/>
      <c r="MG104" s="136"/>
      <c r="MH104" s="136"/>
      <c r="MI104" s="136"/>
      <c r="MJ104" s="136"/>
      <c r="MK104" s="136"/>
      <c r="ML104" s="136"/>
      <c r="MM104" s="136"/>
      <c r="MN104" s="136"/>
      <c r="MO104" s="136"/>
      <c r="MP104" s="136"/>
      <c r="MQ104" s="136"/>
      <c r="MR104" s="136"/>
      <c r="MS104" s="136"/>
      <c r="MT104" s="136"/>
      <c r="MU104" s="136"/>
      <c r="MV104" s="136"/>
      <c r="MW104" s="136"/>
      <c r="MX104" s="136"/>
      <c r="MY104" s="136"/>
      <c r="MZ104" s="136"/>
      <c r="NA104" s="136"/>
      <c r="NB104" s="136"/>
      <c r="NC104" s="136"/>
      <c r="ND104" s="136"/>
      <c r="NE104" s="136"/>
      <c r="NF104" s="136"/>
      <c r="NG104" s="136"/>
      <c r="NH104" s="136"/>
      <c r="NI104" s="136"/>
      <c r="NJ104" s="136"/>
      <c r="NK104" s="136"/>
      <c r="NL104" s="136"/>
      <c r="NM104" s="136"/>
      <c r="NN104" s="136"/>
      <c r="NO104" s="136"/>
      <c r="NP104" s="136"/>
      <c r="NQ104" s="136"/>
      <c r="NR104" s="136"/>
      <c r="NS104" s="136"/>
      <c r="NT104" s="136"/>
      <c r="NU104" s="136"/>
      <c r="NV104" s="136"/>
      <c r="NW104" s="136"/>
      <c r="NX104" s="136"/>
      <c r="NY104" s="136"/>
      <c r="NZ104" s="136"/>
      <c r="OA104" s="136"/>
      <c r="OB104" s="136"/>
      <c r="OC104" s="136"/>
      <c r="OD104" s="136"/>
      <c r="OE104" s="136"/>
      <c r="OF104" s="136"/>
      <c r="OG104" s="136"/>
      <c r="OH104" s="136"/>
      <c r="OI104" s="136"/>
      <c r="OJ104" s="136"/>
      <c r="OK104" s="136"/>
      <c r="OL104" s="136"/>
      <c r="OM104" s="136"/>
      <c r="ON104" s="136"/>
      <c r="OO104" s="136"/>
      <c r="OP104" s="136"/>
      <c r="OQ104" s="136"/>
      <c r="OR104" s="136"/>
      <c r="OS104" s="136"/>
      <c r="OT104" s="136"/>
      <c r="OU104" s="136"/>
      <c r="OV104" s="136"/>
      <c r="OW104" s="136"/>
      <c r="OX104" s="136"/>
      <c r="OY104" s="136"/>
      <c r="OZ104" s="136"/>
      <c r="PA104" s="136"/>
      <c r="PB104" s="136"/>
      <c r="PC104" s="136"/>
      <c r="PD104" s="136"/>
      <c r="PE104" s="136"/>
      <c r="PF104" s="136"/>
      <c r="PG104" s="136"/>
      <c r="PH104" s="136"/>
      <c r="PI104" s="136"/>
      <c r="PJ104" s="136"/>
      <c r="PK104" s="136"/>
      <c r="PL104" s="136"/>
      <c r="PM104" s="136"/>
      <c r="PN104" s="136"/>
      <c r="PO104" s="136"/>
      <c r="PP104" s="136"/>
      <c r="PQ104" s="136"/>
      <c r="PR104" s="136"/>
      <c r="PS104" s="136"/>
      <c r="PT104" s="136"/>
      <c r="PU104" s="136"/>
      <c r="PV104" s="136"/>
      <c r="PW104" s="136"/>
      <c r="PX104" s="136"/>
      <c r="PY104" s="136"/>
      <c r="PZ104" s="136"/>
      <c r="QA104" s="136"/>
      <c r="QB104" s="136"/>
      <c r="QC104" s="136"/>
      <c r="QD104" s="136"/>
      <c r="QE104" s="136"/>
      <c r="QF104" s="136"/>
      <c r="QG104" s="136"/>
      <c r="QH104" s="136"/>
      <c r="QI104" s="136"/>
      <c r="QJ104" s="136"/>
      <c r="QK104" s="136"/>
      <c r="QL104" s="136"/>
      <c r="QM104" s="136"/>
      <c r="QN104" s="136"/>
      <c r="QO104" s="136"/>
      <c r="QP104" s="136"/>
      <c r="QQ104" s="136"/>
      <c r="QR104" s="136"/>
      <c r="QS104" s="136"/>
      <c r="QT104" s="136"/>
      <c r="QU104" s="136"/>
      <c r="QV104" s="136"/>
      <c r="QW104" s="136"/>
      <c r="QX104" s="136"/>
      <c r="QY104" s="136"/>
      <c r="QZ104" s="136"/>
      <c r="RA104" s="136"/>
      <c r="RB104" s="136"/>
      <c r="RC104" s="136"/>
      <c r="RD104" s="136"/>
      <c r="RE104" s="136"/>
      <c r="RF104" s="136"/>
      <c r="RG104" s="136"/>
      <c r="RH104" s="136"/>
      <c r="RI104" s="136"/>
      <c r="RJ104" s="136"/>
      <c r="RK104" s="136"/>
      <c r="RL104" s="136"/>
      <c r="RM104" s="136"/>
      <c r="RN104" s="136"/>
      <c r="RO104" s="136"/>
      <c r="RP104" s="136"/>
      <c r="RQ104" s="136"/>
      <c r="RR104" s="136"/>
      <c r="RS104" s="136"/>
      <c r="RT104" s="136"/>
      <c r="RU104" s="136"/>
      <c r="RV104" s="136"/>
      <c r="RW104" s="136"/>
      <c r="RX104" s="136"/>
      <c r="RY104" s="136"/>
      <c r="RZ104" s="136"/>
      <c r="SA104" s="136"/>
      <c r="SB104" s="136"/>
      <c r="SC104" s="136"/>
      <c r="SD104" s="136"/>
      <c r="SE104" s="136"/>
      <c r="SF104" s="136"/>
      <c r="SG104" s="136"/>
      <c r="SH104" s="136"/>
      <c r="SI104" s="136"/>
      <c r="SJ104" s="136"/>
      <c r="SK104" s="136"/>
      <c r="SL104" s="136"/>
      <c r="SM104" s="136"/>
      <c r="SN104" s="136"/>
      <c r="SO104" s="136"/>
      <c r="SP104" s="136"/>
      <c r="SQ104" s="136"/>
      <c r="SR104" s="136"/>
      <c r="SS104" s="136"/>
      <c r="ST104" s="136"/>
      <c r="SU104" s="136"/>
      <c r="SV104" s="136"/>
      <c r="SW104" s="136"/>
      <c r="SX104" s="136"/>
      <c r="SY104" s="136"/>
      <c r="SZ104" s="136"/>
      <c r="TA104" s="136"/>
      <c r="TB104" s="136"/>
      <c r="TC104" s="136"/>
      <c r="TD104" s="136"/>
      <c r="TE104" s="136"/>
      <c r="TF104" s="136"/>
      <c r="TG104" s="136"/>
      <c r="TH104" s="136"/>
      <c r="TI104" s="136"/>
      <c r="TJ104" s="136"/>
      <c r="TK104" s="136"/>
      <c r="TL104" s="136"/>
      <c r="TM104" s="136"/>
      <c r="TN104" s="136"/>
      <c r="TO104" s="136"/>
      <c r="TP104" s="136"/>
      <c r="TQ104" s="136"/>
      <c r="TR104" s="136"/>
      <c r="TS104" s="136"/>
      <c r="TT104" s="136"/>
      <c r="TU104" s="136"/>
      <c r="TV104" s="136"/>
      <c r="TW104" s="136"/>
      <c r="TX104" s="136"/>
      <c r="TY104" s="136"/>
      <c r="TZ104" s="136"/>
      <c r="UA104" s="136"/>
      <c r="UB104" s="136"/>
      <c r="UC104" s="136"/>
      <c r="UD104" s="136"/>
      <c r="UE104" s="136"/>
      <c r="UF104" s="136"/>
      <c r="UG104" s="136"/>
      <c r="UH104" s="136"/>
      <c r="UI104" s="136"/>
      <c r="UJ104" s="136"/>
      <c r="UK104" s="136"/>
      <c r="UL104" s="136"/>
      <c r="UM104" s="136"/>
      <c r="UN104" s="136"/>
      <c r="UO104" s="136"/>
      <c r="UP104" s="136"/>
      <c r="UQ104" s="136"/>
      <c r="UR104" s="136"/>
      <c r="US104" s="136"/>
      <c r="UT104" s="136"/>
      <c r="UU104" s="136"/>
      <c r="UV104" s="136"/>
      <c r="UW104" s="136"/>
      <c r="UX104" s="136"/>
      <c r="UY104" s="136"/>
      <c r="UZ104" s="136"/>
      <c r="VA104" s="136"/>
      <c r="VB104" s="136"/>
      <c r="VC104" s="136"/>
      <c r="VD104" s="136"/>
      <c r="VE104" s="136"/>
      <c r="VF104" s="136"/>
      <c r="VG104" s="136"/>
      <c r="VH104" s="136"/>
      <c r="VI104" s="136"/>
      <c r="VJ104" s="136"/>
      <c r="VK104" s="136"/>
      <c r="VL104" s="136"/>
      <c r="VM104" s="136"/>
      <c r="VN104" s="136"/>
      <c r="VO104" s="136"/>
      <c r="VP104" s="136"/>
      <c r="VQ104" s="136"/>
      <c r="VR104" s="136"/>
      <c r="VS104" s="136"/>
      <c r="VT104" s="136"/>
      <c r="VU104" s="136"/>
      <c r="VV104" s="136"/>
      <c r="VW104" s="136"/>
      <c r="VX104" s="136"/>
      <c r="VY104" s="136"/>
      <c r="VZ104" s="136"/>
      <c r="WA104" s="136"/>
      <c r="WB104" s="136"/>
      <c r="WC104" s="136"/>
      <c r="WD104" s="136"/>
      <c r="WE104" s="136"/>
      <c r="WF104" s="136"/>
      <c r="WG104" s="136"/>
      <c r="WH104" s="136"/>
      <c r="WI104" s="136"/>
      <c r="WJ104" s="136"/>
      <c r="WK104" s="136"/>
      <c r="WL104" s="136"/>
      <c r="WM104" s="136"/>
      <c r="WN104" s="136"/>
      <c r="WO104" s="136"/>
      <c r="WP104" s="136"/>
      <c r="WQ104" s="136"/>
      <c r="WR104" s="136"/>
      <c r="WS104" s="136"/>
      <c r="WT104" s="136"/>
      <c r="WU104" s="136"/>
      <c r="WV104" s="136"/>
      <c r="WW104" s="136"/>
      <c r="WX104" s="136"/>
      <c r="WY104" s="136"/>
      <c r="WZ104" s="136"/>
      <c r="XA104" s="136"/>
      <c r="XB104" s="136"/>
      <c r="XC104" s="136"/>
      <c r="XD104" s="136"/>
      <c r="XE104" s="136"/>
      <c r="XF104" s="136"/>
      <c r="XG104" s="136"/>
      <c r="XH104" s="136"/>
      <c r="XI104" s="136"/>
      <c r="XJ104" s="136"/>
      <c r="XK104" s="136"/>
      <c r="XL104" s="136"/>
      <c r="XM104" s="136"/>
      <c r="XN104" s="136"/>
      <c r="XO104" s="136"/>
      <c r="XP104" s="136"/>
      <c r="XQ104" s="136"/>
      <c r="XR104" s="136"/>
      <c r="XS104" s="136"/>
      <c r="XT104" s="136"/>
      <c r="XU104" s="136"/>
      <c r="XV104" s="136"/>
      <c r="XW104" s="136"/>
      <c r="XX104" s="136"/>
      <c r="XY104" s="136"/>
      <c r="XZ104" s="136"/>
      <c r="YA104" s="136"/>
      <c r="YB104" s="136"/>
      <c r="YC104" s="136"/>
      <c r="YD104" s="136"/>
      <c r="YE104" s="136"/>
      <c r="YF104" s="136"/>
      <c r="YG104" s="136"/>
      <c r="YH104" s="136"/>
      <c r="YI104" s="136"/>
      <c r="YJ104" s="136"/>
      <c r="YK104" s="136"/>
      <c r="YL104" s="136"/>
      <c r="YM104" s="136"/>
      <c r="YN104" s="136"/>
      <c r="YO104" s="136"/>
      <c r="YP104" s="136"/>
      <c r="YQ104" s="136"/>
      <c r="YR104" s="136"/>
      <c r="YS104" s="136"/>
      <c r="YT104" s="136"/>
      <c r="YU104" s="136"/>
      <c r="YV104" s="136"/>
      <c r="YW104" s="136"/>
      <c r="YX104" s="136"/>
      <c r="YY104" s="136"/>
      <c r="YZ104" s="136"/>
      <c r="ZA104" s="136"/>
      <c r="ZB104" s="136"/>
      <c r="ZC104" s="136"/>
      <c r="ZD104" s="136"/>
      <c r="ZE104" s="136"/>
      <c r="ZF104" s="136"/>
      <c r="ZG104" s="136"/>
      <c r="ZH104" s="136"/>
      <c r="ZI104" s="136"/>
      <c r="ZJ104" s="136"/>
      <c r="ZK104" s="136"/>
      <c r="ZL104" s="136"/>
      <c r="ZM104" s="136"/>
      <c r="ZN104" s="136"/>
      <c r="ZO104" s="136"/>
      <c r="ZP104" s="136"/>
      <c r="ZQ104" s="136"/>
      <c r="ZR104" s="136"/>
      <c r="ZS104" s="136"/>
      <c r="ZT104" s="136"/>
      <c r="ZU104" s="136"/>
      <c r="ZV104" s="136"/>
      <c r="ZW104" s="136"/>
      <c r="ZX104" s="136"/>
      <c r="ZY104" s="136"/>
      <c r="ZZ104" s="136"/>
      <c r="AAA104" s="136"/>
      <c r="AAB104" s="136"/>
      <c r="AAC104" s="136"/>
      <c r="AAD104" s="136"/>
      <c r="AAE104" s="136"/>
      <c r="AAF104" s="136"/>
      <c r="AAG104" s="136"/>
      <c r="AAH104" s="136"/>
      <c r="AAI104" s="136"/>
      <c r="AAJ104" s="136"/>
      <c r="AAK104" s="136"/>
      <c r="AAL104" s="136"/>
      <c r="AAM104" s="136"/>
      <c r="AAN104" s="136"/>
      <c r="AAO104" s="136"/>
      <c r="AAP104" s="136"/>
      <c r="AAQ104" s="136"/>
      <c r="AAR104" s="136"/>
      <c r="AAS104" s="136"/>
      <c r="AAT104" s="136"/>
      <c r="AAU104" s="136"/>
      <c r="AAV104" s="136"/>
      <c r="AAW104" s="136"/>
      <c r="AAX104" s="136"/>
      <c r="AAY104" s="136"/>
      <c r="AAZ104" s="136"/>
      <c r="ABA104" s="136"/>
      <c r="ABB104" s="136"/>
      <c r="ABC104" s="136"/>
      <c r="ABD104" s="136"/>
      <c r="ABE104" s="136"/>
      <c r="ABF104" s="136"/>
      <c r="ABG104" s="136"/>
      <c r="ABH104" s="136"/>
      <c r="ABI104" s="136"/>
      <c r="ABJ104" s="136"/>
      <c r="ABK104" s="136"/>
      <c r="ABL104" s="136"/>
      <c r="ABM104" s="136"/>
      <c r="ABN104" s="136"/>
      <c r="ABO104" s="136"/>
      <c r="ABP104" s="136"/>
      <c r="ABQ104" s="136"/>
      <c r="ABR104" s="136"/>
      <c r="ABS104" s="136"/>
      <c r="ABT104" s="136"/>
      <c r="ABU104" s="136"/>
      <c r="ABV104" s="136"/>
      <c r="ABW104" s="136"/>
      <c r="ABX104" s="136"/>
      <c r="ABY104" s="136"/>
      <c r="ABZ104" s="136"/>
      <c r="ACA104" s="136"/>
      <c r="ACB104" s="136"/>
      <c r="ACC104" s="136"/>
      <c r="ACD104" s="136"/>
      <c r="ACE104" s="136"/>
      <c r="ACF104" s="136"/>
      <c r="ACG104" s="136"/>
      <c r="ACH104" s="136"/>
      <c r="ACI104" s="136"/>
      <c r="ACJ104" s="136"/>
      <c r="ACK104" s="136"/>
      <c r="ACL104" s="136"/>
      <c r="ACM104" s="136"/>
      <c r="ACN104" s="136"/>
      <c r="ACO104" s="136"/>
      <c r="ACP104" s="136"/>
      <c r="ACQ104" s="136"/>
      <c r="ACR104" s="136"/>
      <c r="ACS104" s="136"/>
      <c r="ACT104" s="136"/>
      <c r="ACU104" s="136"/>
      <c r="ACV104" s="136"/>
      <c r="ACW104" s="136"/>
      <c r="ACX104" s="136"/>
      <c r="ACY104" s="136"/>
      <c r="ACZ104" s="136"/>
      <c r="ADA104" s="136"/>
      <c r="ADB104" s="136"/>
      <c r="ADC104" s="136"/>
      <c r="ADD104" s="136"/>
      <c r="ADE104" s="136"/>
      <c r="ADF104" s="136"/>
      <c r="ADG104" s="136"/>
      <c r="ADH104" s="136"/>
      <c r="ADI104" s="136"/>
      <c r="ADJ104" s="136"/>
      <c r="ADK104" s="136"/>
      <c r="ADL104" s="136"/>
      <c r="ADM104" s="136"/>
      <c r="ADN104" s="136"/>
      <c r="ADO104" s="136"/>
      <c r="ADP104" s="136"/>
      <c r="ADQ104" s="136"/>
      <c r="ADR104" s="136"/>
      <c r="ADS104" s="136"/>
      <c r="ADT104" s="136"/>
      <c r="ADU104" s="136"/>
      <c r="ADV104" s="136"/>
      <c r="ADW104" s="136"/>
      <c r="ADX104" s="136"/>
      <c r="ADY104" s="136"/>
      <c r="ADZ104" s="136"/>
      <c r="AEA104" s="136"/>
      <c r="AEB104" s="136"/>
      <c r="AEC104" s="136"/>
      <c r="AED104" s="136"/>
      <c r="AEE104" s="136"/>
      <c r="AEF104" s="136"/>
      <c r="AEG104" s="136"/>
      <c r="AEH104" s="136"/>
      <c r="AEI104" s="136"/>
      <c r="AEJ104" s="136"/>
      <c r="AEK104" s="136"/>
      <c r="AEL104" s="136"/>
      <c r="AEM104" s="136"/>
      <c r="AEN104" s="136"/>
      <c r="AEO104" s="136"/>
      <c r="AEP104" s="136"/>
      <c r="AEQ104" s="136"/>
      <c r="AER104" s="136"/>
      <c r="AES104" s="136"/>
      <c r="AET104" s="136"/>
      <c r="AEU104" s="136"/>
      <c r="AEV104" s="136"/>
      <c r="AEW104" s="136"/>
      <c r="AEX104" s="136"/>
      <c r="AEY104" s="136"/>
      <c r="AEZ104" s="136"/>
      <c r="AFA104" s="136"/>
      <c r="AFB104" s="136"/>
      <c r="AFC104" s="136"/>
      <c r="AFD104" s="136"/>
      <c r="AFE104" s="136"/>
      <c r="AFF104" s="136"/>
      <c r="AFG104" s="136"/>
      <c r="AFH104" s="136"/>
      <c r="AFI104" s="136"/>
      <c r="AFJ104" s="136"/>
      <c r="AFK104" s="136"/>
      <c r="AFL104" s="136"/>
      <c r="AFM104" s="136"/>
      <c r="AFN104" s="136"/>
      <c r="AFO104" s="136"/>
      <c r="AFP104" s="136"/>
      <c r="AFQ104" s="136"/>
      <c r="AFR104" s="136"/>
      <c r="AFS104" s="136"/>
      <c r="AFT104" s="136"/>
      <c r="AFU104" s="136"/>
      <c r="AFV104" s="136"/>
      <c r="AFW104" s="136"/>
      <c r="AFX104" s="136"/>
      <c r="AFY104" s="136"/>
      <c r="AFZ104" s="136"/>
      <c r="AGA104" s="136"/>
      <c r="AGB104" s="136"/>
      <c r="AGC104" s="136"/>
      <c r="AGD104" s="136"/>
      <c r="AGE104" s="136"/>
      <c r="AGF104" s="136"/>
      <c r="AGG104" s="136"/>
      <c r="AGH104" s="136"/>
      <c r="AGI104" s="136"/>
      <c r="AGJ104" s="136"/>
      <c r="AGK104" s="136"/>
      <c r="AGL104" s="136"/>
      <c r="AGM104" s="136"/>
      <c r="AGN104" s="136"/>
      <c r="AGO104" s="136"/>
      <c r="AGP104" s="136"/>
      <c r="AGQ104" s="136"/>
      <c r="AGR104" s="136"/>
      <c r="AGS104" s="136"/>
      <c r="AGT104" s="136"/>
      <c r="AGU104" s="136"/>
      <c r="AGV104" s="136"/>
      <c r="AGW104" s="136"/>
      <c r="AGX104" s="136"/>
      <c r="AGY104" s="136"/>
      <c r="AGZ104" s="136"/>
      <c r="AHA104" s="136"/>
      <c r="AHB104" s="136"/>
      <c r="AHC104" s="136"/>
      <c r="AHD104" s="136"/>
      <c r="AHE104" s="136"/>
      <c r="AHF104" s="136"/>
      <c r="AHG104" s="136"/>
      <c r="AHH104" s="136"/>
      <c r="AHI104" s="136"/>
      <c r="AHJ104" s="136"/>
      <c r="AHK104" s="136"/>
      <c r="AHL104" s="136"/>
      <c r="AHM104" s="136"/>
      <c r="AHN104" s="136"/>
      <c r="AHO104" s="136"/>
      <c r="AHP104" s="136"/>
      <c r="AHQ104" s="136"/>
      <c r="AHR104" s="136"/>
      <c r="AHS104" s="136"/>
      <c r="AHT104" s="136"/>
      <c r="AHU104" s="136"/>
      <c r="AHV104" s="136"/>
      <c r="AHW104" s="136"/>
      <c r="AHX104" s="136"/>
      <c r="AHY104" s="136"/>
      <c r="AHZ104" s="136"/>
      <c r="AIA104" s="136"/>
      <c r="AIB104" s="136"/>
      <c r="AIC104" s="136"/>
      <c r="AID104" s="136"/>
      <c r="AIE104" s="136"/>
      <c r="AIF104" s="136"/>
      <c r="AIG104" s="136"/>
      <c r="AIH104" s="136"/>
      <c r="AII104" s="136"/>
      <c r="AIJ104" s="136"/>
      <c r="AIK104" s="136"/>
      <c r="AIL104" s="136"/>
      <c r="AIM104" s="136"/>
      <c r="AIN104" s="136"/>
      <c r="AIO104" s="136"/>
      <c r="AIP104" s="136"/>
      <c r="AIQ104" s="136"/>
      <c r="AIR104" s="136"/>
      <c r="AIS104" s="136"/>
      <c r="AIT104" s="136"/>
      <c r="AIU104" s="136"/>
      <c r="AIV104" s="136"/>
      <c r="AIW104" s="136"/>
      <c r="AIX104" s="136"/>
      <c r="AIY104" s="136"/>
      <c r="AIZ104" s="136"/>
      <c r="AJA104" s="136"/>
      <c r="AJB104" s="136"/>
      <c r="AJC104" s="136"/>
      <c r="AJD104" s="136"/>
      <c r="AJE104" s="136"/>
      <c r="AJF104" s="136"/>
      <c r="AJG104" s="136"/>
      <c r="AJH104" s="136"/>
      <c r="AJI104" s="136"/>
      <c r="AJJ104" s="136"/>
      <c r="AJK104" s="136"/>
      <c r="AJL104" s="136"/>
      <c r="AJM104" s="136"/>
      <c r="AJN104" s="136"/>
      <c r="AJO104" s="136"/>
      <c r="AJP104" s="136"/>
      <c r="AJQ104" s="136"/>
      <c r="AJR104" s="136"/>
      <c r="AJS104" s="136"/>
      <c r="AJT104" s="136"/>
      <c r="AJU104" s="136"/>
      <c r="AJV104" s="136"/>
      <c r="AJW104" s="136"/>
      <c r="AJX104" s="136"/>
      <c r="AJY104" s="136"/>
      <c r="AJZ104" s="136"/>
      <c r="AKA104" s="136"/>
      <c r="AKB104" s="136"/>
      <c r="AKC104" s="136"/>
      <c r="AKD104" s="136"/>
      <c r="AKE104" s="136"/>
      <c r="AKF104" s="136"/>
      <c r="AKG104" s="136"/>
      <c r="AKH104" s="136"/>
      <c r="AKI104" s="136"/>
      <c r="AKJ104" s="136"/>
      <c r="AKK104" s="136"/>
      <c r="AKL104" s="136"/>
      <c r="AKM104" s="136"/>
      <c r="AKN104" s="136"/>
      <c r="AKO104" s="136"/>
      <c r="AKP104" s="136"/>
      <c r="AKQ104" s="136"/>
      <c r="AKR104" s="136"/>
      <c r="AKS104" s="136"/>
      <c r="AKT104" s="136"/>
      <c r="AKU104" s="136"/>
      <c r="AKV104" s="136"/>
      <c r="AKW104" s="136"/>
      <c r="AKX104" s="136"/>
      <c r="AKY104" s="136"/>
    </row>
    <row r="105" ht="14.25" hidden="1" spans="1:987">
      <c r="A105" s="47"/>
      <c r="B105" s="50" t="s">
        <v>4</v>
      </c>
      <c r="C105" s="51">
        <v>0.51</v>
      </c>
      <c r="D105" s="177">
        <v>0.48</v>
      </c>
      <c r="E105" s="53">
        <v>0.290322580645161</v>
      </c>
      <c r="F105" s="194"/>
      <c r="G105" s="206"/>
      <c r="H105" s="53"/>
      <c r="I105" s="53"/>
      <c r="J105" s="166">
        <v>0.0289017341040462</v>
      </c>
      <c r="K105" s="158">
        <v>0.218181818181818</v>
      </c>
      <c r="L105" s="158">
        <v>0.252032520325203</v>
      </c>
      <c r="M105" s="51"/>
      <c r="N105" s="53"/>
      <c r="O105" s="239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  <c r="CT105" s="136"/>
      <c r="CU105" s="136"/>
      <c r="CV105" s="136"/>
      <c r="CW105" s="136"/>
      <c r="CX105" s="136"/>
      <c r="CY105" s="136"/>
      <c r="CZ105" s="136"/>
      <c r="DA105" s="136"/>
      <c r="DB105" s="136"/>
      <c r="DC105" s="136"/>
      <c r="DD105" s="136"/>
      <c r="DE105" s="136"/>
      <c r="DF105" s="136"/>
      <c r="DG105" s="136"/>
      <c r="DH105" s="136"/>
      <c r="DI105" s="136"/>
      <c r="DJ105" s="136"/>
      <c r="DK105" s="136"/>
      <c r="DL105" s="136"/>
      <c r="DM105" s="136"/>
      <c r="DN105" s="136"/>
      <c r="DO105" s="136"/>
      <c r="DP105" s="136"/>
      <c r="DQ105" s="136"/>
      <c r="DR105" s="136"/>
      <c r="DS105" s="136"/>
      <c r="DT105" s="136"/>
      <c r="DU105" s="136"/>
      <c r="DV105" s="136"/>
      <c r="DW105" s="136"/>
      <c r="DX105" s="136"/>
      <c r="DY105" s="136"/>
      <c r="DZ105" s="136"/>
      <c r="EA105" s="136"/>
      <c r="EB105" s="136"/>
      <c r="EC105" s="136"/>
      <c r="ED105" s="136"/>
      <c r="EE105" s="136"/>
      <c r="EF105" s="136"/>
      <c r="EG105" s="136"/>
      <c r="EH105" s="136"/>
      <c r="EI105" s="136"/>
      <c r="EJ105" s="136"/>
      <c r="EK105" s="136"/>
      <c r="EL105" s="136"/>
      <c r="EM105" s="136"/>
      <c r="EN105" s="136"/>
      <c r="EO105" s="136"/>
      <c r="EP105" s="136"/>
      <c r="EQ105" s="136"/>
      <c r="ER105" s="136"/>
      <c r="ES105" s="136"/>
      <c r="ET105" s="136"/>
      <c r="EU105" s="136"/>
      <c r="EV105" s="136"/>
      <c r="EW105" s="136"/>
      <c r="EX105" s="136"/>
      <c r="EY105" s="136"/>
      <c r="EZ105" s="136"/>
      <c r="FA105" s="136"/>
      <c r="FB105" s="136"/>
      <c r="FC105" s="136"/>
      <c r="FD105" s="136"/>
      <c r="FE105" s="136"/>
      <c r="FF105" s="136"/>
      <c r="FG105" s="136"/>
      <c r="FH105" s="136"/>
      <c r="FI105" s="136"/>
      <c r="FJ105" s="136"/>
      <c r="FK105" s="136"/>
      <c r="FL105" s="136"/>
      <c r="FM105" s="136"/>
      <c r="FN105" s="136"/>
      <c r="FO105" s="136"/>
      <c r="FP105" s="136"/>
      <c r="FQ105" s="136"/>
      <c r="FR105" s="136"/>
      <c r="FS105" s="136"/>
      <c r="FT105" s="136"/>
      <c r="FU105" s="136"/>
      <c r="FV105" s="136"/>
      <c r="FW105" s="136"/>
      <c r="FX105" s="136"/>
      <c r="FY105" s="136"/>
      <c r="FZ105" s="136"/>
      <c r="GA105" s="136"/>
      <c r="GB105" s="136"/>
      <c r="GC105" s="136"/>
      <c r="GD105" s="136"/>
      <c r="GE105" s="136"/>
      <c r="GF105" s="136"/>
      <c r="GG105" s="136"/>
      <c r="GH105" s="136"/>
      <c r="GI105" s="136"/>
      <c r="GJ105" s="136"/>
      <c r="GK105" s="136"/>
      <c r="GL105" s="136"/>
      <c r="GM105" s="136"/>
      <c r="GN105" s="136"/>
      <c r="GO105" s="136"/>
      <c r="GP105" s="136"/>
      <c r="GQ105" s="136"/>
      <c r="GR105" s="136"/>
      <c r="GS105" s="136"/>
      <c r="GT105" s="136"/>
      <c r="GU105" s="136"/>
      <c r="GV105" s="136"/>
      <c r="GW105" s="136"/>
      <c r="GX105" s="136"/>
      <c r="GY105" s="136"/>
      <c r="GZ105" s="136"/>
      <c r="HA105" s="136"/>
      <c r="HB105" s="136"/>
      <c r="HC105" s="136"/>
      <c r="HD105" s="136"/>
      <c r="HE105" s="136"/>
      <c r="HF105" s="136"/>
      <c r="HG105" s="136"/>
      <c r="HH105" s="136"/>
      <c r="HI105" s="136"/>
      <c r="HJ105" s="136"/>
      <c r="HK105" s="136"/>
      <c r="HL105" s="136"/>
      <c r="HM105" s="136"/>
      <c r="HN105" s="136"/>
      <c r="HO105" s="136"/>
      <c r="HP105" s="136"/>
      <c r="HQ105" s="136"/>
      <c r="HR105" s="136"/>
      <c r="HS105" s="136"/>
      <c r="HT105" s="136"/>
      <c r="HU105" s="136"/>
      <c r="HV105" s="136"/>
      <c r="HW105" s="136"/>
      <c r="HX105" s="136"/>
      <c r="HY105" s="136"/>
      <c r="HZ105" s="136"/>
      <c r="IA105" s="136"/>
      <c r="IB105" s="136"/>
      <c r="IC105" s="136"/>
      <c r="ID105" s="136"/>
      <c r="IE105" s="136"/>
      <c r="IF105" s="136"/>
      <c r="IG105" s="136"/>
      <c r="IH105" s="136"/>
      <c r="II105" s="136"/>
      <c r="IJ105" s="136"/>
      <c r="IK105" s="136"/>
      <c r="IL105" s="136"/>
      <c r="IM105" s="136"/>
      <c r="IN105" s="136"/>
      <c r="IO105" s="136"/>
      <c r="IP105" s="136"/>
      <c r="IQ105" s="136"/>
      <c r="IR105" s="136"/>
      <c r="IS105" s="136"/>
      <c r="IT105" s="136"/>
      <c r="IU105" s="136"/>
      <c r="IV105" s="136"/>
      <c r="IW105" s="136"/>
      <c r="IX105" s="136"/>
      <c r="IY105" s="136"/>
      <c r="IZ105" s="136"/>
      <c r="JA105" s="136"/>
      <c r="JB105" s="136"/>
      <c r="JC105" s="136"/>
      <c r="JD105" s="136"/>
      <c r="JE105" s="136"/>
      <c r="JF105" s="136"/>
      <c r="JG105" s="136"/>
      <c r="JH105" s="136"/>
      <c r="JI105" s="136"/>
      <c r="JJ105" s="136"/>
      <c r="JK105" s="136"/>
      <c r="JL105" s="136"/>
      <c r="JM105" s="136"/>
      <c r="JN105" s="136"/>
      <c r="JO105" s="136"/>
      <c r="JP105" s="136"/>
      <c r="JQ105" s="136"/>
      <c r="JR105" s="136"/>
      <c r="JS105" s="136"/>
      <c r="JT105" s="136"/>
      <c r="JU105" s="136"/>
      <c r="JV105" s="136"/>
      <c r="JW105" s="136"/>
      <c r="JX105" s="136"/>
      <c r="JY105" s="136"/>
      <c r="JZ105" s="136"/>
      <c r="KA105" s="136"/>
      <c r="KB105" s="136"/>
      <c r="KC105" s="136"/>
      <c r="KD105" s="136"/>
      <c r="KE105" s="136"/>
      <c r="KF105" s="136"/>
      <c r="KG105" s="136"/>
      <c r="KH105" s="136"/>
      <c r="KI105" s="136"/>
      <c r="KJ105" s="136"/>
      <c r="KK105" s="136"/>
      <c r="KL105" s="136"/>
      <c r="KM105" s="136"/>
      <c r="KN105" s="136"/>
      <c r="KO105" s="136"/>
      <c r="KP105" s="136"/>
      <c r="KQ105" s="136"/>
      <c r="KR105" s="136"/>
      <c r="KS105" s="136"/>
      <c r="KT105" s="136"/>
      <c r="KU105" s="136"/>
      <c r="KV105" s="136"/>
      <c r="KW105" s="136"/>
      <c r="KX105" s="136"/>
      <c r="KY105" s="136"/>
      <c r="KZ105" s="136"/>
      <c r="LA105" s="136"/>
      <c r="LB105" s="136"/>
      <c r="LC105" s="136"/>
      <c r="LD105" s="136"/>
      <c r="LE105" s="136"/>
      <c r="LF105" s="136"/>
      <c r="LG105" s="136"/>
      <c r="LH105" s="136"/>
      <c r="LI105" s="136"/>
      <c r="LJ105" s="136"/>
      <c r="LK105" s="136"/>
      <c r="LL105" s="136"/>
      <c r="LM105" s="136"/>
      <c r="LN105" s="136"/>
      <c r="LO105" s="136"/>
      <c r="LP105" s="136"/>
      <c r="LQ105" s="136"/>
      <c r="LR105" s="136"/>
      <c r="LS105" s="136"/>
      <c r="LT105" s="136"/>
      <c r="LU105" s="136"/>
      <c r="LV105" s="136"/>
      <c r="LW105" s="136"/>
      <c r="LX105" s="136"/>
      <c r="LY105" s="136"/>
      <c r="LZ105" s="136"/>
      <c r="MA105" s="136"/>
      <c r="MB105" s="136"/>
      <c r="MC105" s="136"/>
      <c r="MD105" s="136"/>
      <c r="ME105" s="136"/>
      <c r="MF105" s="136"/>
      <c r="MG105" s="136"/>
      <c r="MH105" s="136"/>
      <c r="MI105" s="136"/>
      <c r="MJ105" s="136"/>
      <c r="MK105" s="136"/>
      <c r="ML105" s="136"/>
      <c r="MM105" s="136"/>
      <c r="MN105" s="136"/>
      <c r="MO105" s="136"/>
      <c r="MP105" s="136"/>
      <c r="MQ105" s="136"/>
      <c r="MR105" s="136"/>
      <c r="MS105" s="136"/>
      <c r="MT105" s="136"/>
      <c r="MU105" s="136"/>
      <c r="MV105" s="136"/>
      <c r="MW105" s="136"/>
      <c r="MX105" s="136"/>
      <c r="MY105" s="136"/>
      <c r="MZ105" s="136"/>
      <c r="NA105" s="136"/>
      <c r="NB105" s="136"/>
      <c r="NC105" s="136"/>
      <c r="ND105" s="136"/>
      <c r="NE105" s="136"/>
      <c r="NF105" s="136"/>
      <c r="NG105" s="136"/>
      <c r="NH105" s="136"/>
      <c r="NI105" s="136"/>
      <c r="NJ105" s="136"/>
      <c r="NK105" s="136"/>
      <c r="NL105" s="136"/>
      <c r="NM105" s="136"/>
      <c r="NN105" s="136"/>
      <c r="NO105" s="136"/>
      <c r="NP105" s="136"/>
      <c r="NQ105" s="136"/>
      <c r="NR105" s="136"/>
      <c r="NS105" s="136"/>
      <c r="NT105" s="136"/>
      <c r="NU105" s="136"/>
      <c r="NV105" s="136"/>
      <c r="NW105" s="136"/>
      <c r="NX105" s="136"/>
      <c r="NY105" s="136"/>
      <c r="NZ105" s="136"/>
      <c r="OA105" s="136"/>
      <c r="OB105" s="136"/>
      <c r="OC105" s="136"/>
      <c r="OD105" s="136"/>
      <c r="OE105" s="136"/>
      <c r="OF105" s="136"/>
      <c r="OG105" s="136"/>
      <c r="OH105" s="136"/>
      <c r="OI105" s="136"/>
      <c r="OJ105" s="136"/>
      <c r="OK105" s="136"/>
      <c r="OL105" s="136"/>
      <c r="OM105" s="136"/>
      <c r="ON105" s="136"/>
      <c r="OO105" s="136"/>
      <c r="OP105" s="136"/>
      <c r="OQ105" s="136"/>
      <c r="OR105" s="136"/>
      <c r="OS105" s="136"/>
      <c r="OT105" s="136"/>
      <c r="OU105" s="136"/>
      <c r="OV105" s="136"/>
      <c r="OW105" s="136"/>
      <c r="OX105" s="136"/>
      <c r="OY105" s="136"/>
      <c r="OZ105" s="136"/>
      <c r="PA105" s="136"/>
      <c r="PB105" s="136"/>
      <c r="PC105" s="136"/>
      <c r="PD105" s="136"/>
      <c r="PE105" s="136"/>
      <c r="PF105" s="136"/>
      <c r="PG105" s="136"/>
      <c r="PH105" s="136"/>
      <c r="PI105" s="136"/>
      <c r="PJ105" s="136"/>
      <c r="PK105" s="136"/>
      <c r="PL105" s="136"/>
      <c r="PM105" s="136"/>
      <c r="PN105" s="136"/>
      <c r="PO105" s="136"/>
      <c r="PP105" s="136"/>
      <c r="PQ105" s="136"/>
      <c r="PR105" s="136"/>
      <c r="PS105" s="136"/>
      <c r="PT105" s="136"/>
      <c r="PU105" s="136"/>
      <c r="PV105" s="136"/>
      <c r="PW105" s="136"/>
      <c r="PX105" s="136"/>
      <c r="PY105" s="136"/>
      <c r="PZ105" s="136"/>
      <c r="QA105" s="136"/>
      <c r="QB105" s="136"/>
      <c r="QC105" s="136"/>
      <c r="QD105" s="136"/>
      <c r="QE105" s="136"/>
      <c r="QF105" s="136"/>
      <c r="QG105" s="136"/>
      <c r="QH105" s="136"/>
      <c r="QI105" s="136"/>
      <c r="QJ105" s="136"/>
      <c r="QK105" s="136"/>
      <c r="QL105" s="136"/>
      <c r="QM105" s="136"/>
      <c r="QN105" s="136"/>
      <c r="QO105" s="136"/>
      <c r="QP105" s="136"/>
      <c r="QQ105" s="136"/>
      <c r="QR105" s="136"/>
      <c r="QS105" s="136"/>
      <c r="QT105" s="136"/>
      <c r="QU105" s="136"/>
      <c r="QV105" s="136"/>
      <c r="QW105" s="136"/>
      <c r="QX105" s="136"/>
      <c r="QY105" s="136"/>
      <c r="QZ105" s="136"/>
      <c r="RA105" s="136"/>
      <c r="RB105" s="136"/>
      <c r="RC105" s="136"/>
      <c r="RD105" s="136"/>
      <c r="RE105" s="136"/>
      <c r="RF105" s="136"/>
      <c r="RG105" s="136"/>
      <c r="RH105" s="136"/>
      <c r="RI105" s="136"/>
      <c r="RJ105" s="136"/>
      <c r="RK105" s="136"/>
      <c r="RL105" s="136"/>
      <c r="RM105" s="136"/>
      <c r="RN105" s="136"/>
      <c r="RO105" s="136"/>
      <c r="RP105" s="136"/>
      <c r="RQ105" s="136"/>
      <c r="RR105" s="136"/>
      <c r="RS105" s="136"/>
      <c r="RT105" s="136"/>
      <c r="RU105" s="136"/>
      <c r="RV105" s="136"/>
      <c r="RW105" s="136"/>
      <c r="RX105" s="136"/>
      <c r="RY105" s="136"/>
      <c r="RZ105" s="136"/>
      <c r="SA105" s="136"/>
      <c r="SB105" s="136"/>
      <c r="SC105" s="136"/>
      <c r="SD105" s="136"/>
      <c r="SE105" s="136"/>
      <c r="SF105" s="136"/>
      <c r="SG105" s="136"/>
      <c r="SH105" s="136"/>
      <c r="SI105" s="136"/>
      <c r="SJ105" s="136"/>
      <c r="SK105" s="136"/>
      <c r="SL105" s="136"/>
      <c r="SM105" s="136"/>
      <c r="SN105" s="136"/>
      <c r="SO105" s="136"/>
      <c r="SP105" s="136"/>
      <c r="SQ105" s="136"/>
      <c r="SR105" s="136"/>
      <c r="SS105" s="136"/>
      <c r="ST105" s="136"/>
      <c r="SU105" s="136"/>
      <c r="SV105" s="136"/>
      <c r="SW105" s="136"/>
      <c r="SX105" s="136"/>
      <c r="SY105" s="136"/>
      <c r="SZ105" s="136"/>
      <c r="TA105" s="136"/>
      <c r="TB105" s="136"/>
      <c r="TC105" s="136"/>
      <c r="TD105" s="136"/>
      <c r="TE105" s="136"/>
      <c r="TF105" s="136"/>
      <c r="TG105" s="136"/>
      <c r="TH105" s="136"/>
      <c r="TI105" s="136"/>
      <c r="TJ105" s="136"/>
      <c r="TK105" s="136"/>
      <c r="TL105" s="136"/>
      <c r="TM105" s="136"/>
      <c r="TN105" s="136"/>
      <c r="TO105" s="136"/>
      <c r="TP105" s="136"/>
      <c r="TQ105" s="136"/>
      <c r="TR105" s="136"/>
      <c r="TS105" s="136"/>
      <c r="TT105" s="136"/>
      <c r="TU105" s="136"/>
      <c r="TV105" s="136"/>
      <c r="TW105" s="136"/>
      <c r="TX105" s="136"/>
      <c r="TY105" s="136"/>
      <c r="TZ105" s="136"/>
      <c r="UA105" s="136"/>
      <c r="UB105" s="136"/>
      <c r="UC105" s="136"/>
      <c r="UD105" s="136"/>
      <c r="UE105" s="136"/>
      <c r="UF105" s="136"/>
      <c r="UG105" s="136"/>
      <c r="UH105" s="136"/>
      <c r="UI105" s="136"/>
      <c r="UJ105" s="136"/>
      <c r="UK105" s="136"/>
      <c r="UL105" s="136"/>
      <c r="UM105" s="136"/>
      <c r="UN105" s="136"/>
      <c r="UO105" s="136"/>
      <c r="UP105" s="136"/>
      <c r="UQ105" s="136"/>
      <c r="UR105" s="136"/>
      <c r="US105" s="136"/>
      <c r="UT105" s="136"/>
      <c r="UU105" s="136"/>
      <c r="UV105" s="136"/>
      <c r="UW105" s="136"/>
      <c r="UX105" s="136"/>
      <c r="UY105" s="136"/>
      <c r="UZ105" s="136"/>
      <c r="VA105" s="136"/>
      <c r="VB105" s="136"/>
      <c r="VC105" s="136"/>
      <c r="VD105" s="136"/>
      <c r="VE105" s="136"/>
      <c r="VF105" s="136"/>
      <c r="VG105" s="136"/>
      <c r="VH105" s="136"/>
      <c r="VI105" s="136"/>
      <c r="VJ105" s="136"/>
      <c r="VK105" s="136"/>
      <c r="VL105" s="136"/>
      <c r="VM105" s="136"/>
      <c r="VN105" s="136"/>
      <c r="VO105" s="136"/>
      <c r="VP105" s="136"/>
      <c r="VQ105" s="136"/>
      <c r="VR105" s="136"/>
      <c r="VS105" s="136"/>
      <c r="VT105" s="136"/>
      <c r="VU105" s="136"/>
      <c r="VV105" s="136"/>
      <c r="VW105" s="136"/>
      <c r="VX105" s="136"/>
      <c r="VY105" s="136"/>
      <c r="VZ105" s="136"/>
      <c r="WA105" s="136"/>
      <c r="WB105" s="136"/>
      <c r="WC105" s="136"/>
      <c r="WD105" s="136"/>
      <c r="WE105" s="136"/>
      <c r="WF105" s="136"/>
      <c r="WG105" s="136"/>
      <c r="WH105" s="136"/>
      <c r="WI105" s="136"/>
      <c r="WJ105" s="136"/>
      <c r="WK105" s="136"/>
      <c r="WL105" s="136"/>
      <c r="WM105" s="136"/>
      <c r="WN105" s="136"/>
      <c r="WO105" s="136"/>
      <c r="WP105" s="136"/>
      <c r="WQ105" s="136"/>
      <c r="WR105" s="136"/>
      <c r="WS105" s="136"/>
      <c r="WT105" s="136"/>
      <c r="WU105" s="136"/>
      <c r="WV105" s="136"/>
      <c r="WW105" s="136"/>
      <c r="WX105" s="136"/>
      <c r="WY105" s="136"/>
      <c r="WZ105" s="136"/>
      <c r="XA105" s="136"/>
      <c r="XB105" s="136"/>
      <c r="XC105" s="136"/>
      <c r="XD105" s="136"/>
      <c r="XE105" s="136"/>
      <c r="XF105" s="136"/>
      <c r="XG105" s="136"/>
      <c r="XH105" s="136"/>
      <c r="XI105" s="136"/>
      <c r="XJ105" s="136"/>
      <c r="XK105" s="136"/>
      <c r="XL105" s="136"/>
      <c r="XM105" s="136"/>
      <c r="XN105" s="136"/>
      <c r="XO105" s="136"/>
      <c r="XP105" s="136"/>
      <c r="XQ105" s="136"/>
      <c r="XR105" s="136"/>
      <c r="XS105" s="136"/>
      <c r="XT105" s="136"/>
      <c r="XU105" s="136"/>
      <c r="XV105" s="136"/>
      <c r="XW105" s="136"/>
      <c r="XX105" s="136"/>
      <c r="XY105" s="136"/>
      <c r="XZ105" s="136"/>
      <c r="YA105" s="136"/>
      <c r="YB105" s="136"/>
      <c r="YC105" s="136"/>
      <c r="YD105" s="136"/>
      <c r="YE105" s="136"/>
      <c r="YF105" s="136"/>
      <c r="YG105" s="136"/>
      <c r="YH105" s="136"/>
      <c r="YI105" s="136"/>
      <c r="YJ105" s="136"/>
      <c r="YK105" s="136"/>
      <c r="YL105" s="136"/>
      <c r="YM105" s="136"/>
      <c r="YN105" s="136"/>
      <c r="YO105" s="136"/>
      <c r="YP105" s="136"/>
      <c r="YQ105" s="136"/>
      <c r="YR105" s="136"/>
      <c r="YS105" s="136"/>
      <c r="YT105" s="136"/>
      <c r="YU105" s="136"/>
      <c r="YV105" s="136"/>
      <c r="YW105" s="136"/>
      <c r="YX105" s="136"/>
      <c r="YY105" s="136"/>
      <c r="YZ105" s="136"/>
      <c r="ZA105" s="136"/>
      <c r="ZB105" s="136"/>
      <c r="ZC105" s="136"/>
      <c r="ZD105" s="136"/>
      <c r="ZE105" s="136"/>
      <c r="ZF105" s="136"/>
      <c r="ZG105" s="136"/>
      <c r="ZH105" s="136"/>
      <c r="ZI105" s="136"/>
      <c r="ZJ105" s="136"/>
      <c r="ZK105" s="136"/>
      <c r="ZL105" s="136"/>
      <c r="ZM105" s="136"/>
      <c r="ZN105" s="136"/>
      <c r="ZO105" s="136"/>
      <c r="ZP105" s="136"/>
      <c r="ZQ105" s="136"/>
      <c r="ZR105" s="136"/>
      <c r="ZS105" s="136"/>
      <c r="ZT105" s="136"/>
      <c r="ZU105" s="136"/>
      <c r="ZV105" s="136"/>
      <c r="ZW105" s="136"/>
      <c r="ZX105" s="136"/>
      <c r="ZY105" s="136"/>
      <c r="ZZ105" s="136"/>
      <c r="AAA105" s="136"/>
      <c r="AAB105" s="136"/>
      <c r="AAC105" s="136"/>
      <c r="AAD105" s="136"/>
      <c r="AAE105" s="136"/>
      <c r="AAF105" s="136"/>
      <c r="AAG105" s="136"/>
      <c r="AAH105" s="136"/>
      <c r="AAI105" s="136"/>
      <c r="AAJ105" s="136"/>
      <c r="AAK105" s="136"/>
      <c r="AAL105" s="136"/>
      <c r="AAM105" s="136"/>
      <c r="AAN105" s="136"/>
      <c r="AAO105" s="136"/>
      <c r="AAP105" s="136"/>
      <c r="AAQ105" s="136"/>
      <c r="AAR105" s="136"/>
      <c r="AAS105" s="136"/>
      <c r="AAT105" s="136"/>
      <c r="AAU105" s="136"/>
      <c r="AAV105" s="136"/>
      <c r="AAW105" s="136"/>
      <c r="AAX105" s="136"/>
      <c r="AAY105" s="136"/>
      <c r="AAZ105" s="136"/>
      <c r="ABA105" s="136"/>
      <c r="ABB105" s="136"/>
      <c r="ABC105" s="136"/>
      <c r="ABD105" s="136"/>
      <c r="ABE105" s="136"/>
      <c r="ABF105" s="136"/>
      <c r="ABG105" s="136"/>
      <c r="ABH105" s="136"/>
      <c r="ABI105" s="136"/>
      <c r="ABJ105" s="136"/>
      <c r="ABK105" s="136"/>
      <c r="ABL105" s="136"/>
      <c r="ABM105" s="136"/>
      <c r="ABN105" s="136"/>
      <c r="ABO105" s="136"/>
      <c r="ABP105" s="136"/>
      <c r="ABQ105" s="136"/>
      <c r="ABR105" s="136"/>
      <c r="ABS105" s="136"/>
      <c r="ABT105" s="136"/>
      <c r="ABU105" s="136"/>
      <c r="ABV105" s="136"/>
      <c r="ABW105" s="136"/>
      <c r="ABX105" s="136"/>
      <c r="ABY105" s="136"/>
      <c r="ABZ105" s="136"/>
      <c r="ACA105" s="136"/>
      <c r="ACB105" s="136"/>
      <c r="ACC105" s="136"/>
      <c r="ACD105" s="136"/>
      <c r="ACE105" s="136"/>
      <c r="ACF105" s="136"/>
      <c r="ACG105" s="136"/>
      <c r="ACH105" s="136"/>
      <c r="ACI105" s="136"/>
      <c r="ACJ105" s="136"/>
      <c r="ACK105" s="136"/>
      <c r="ACL105" s="136"/>
      <c r="ACM105" s="136"/>
      <c r="ACN105" s="136"/>
      <c r="ACO105" s="136"/>
      <c r="ACP105" s="136"/>
      <c r="ACQ105" s="136"/>
      <c r="ACR105" s="136"/>
      <c r="ACS105" s="136"/>
      <c r="ACT105" s="136"/>
      <c r="ACU105" s="136"/>
      <c r="ACV105" s="136"/>
      <c r="ACW105" s="136"/>
      <c r="ACX105" s="136"/>
      <c r="ACY105" s="136"/>
      <c r="ACZ105" s="136"/>
      <c r="ADA105" s="136"/>
      <c r="ADB105" s="136"/>
      <c r="ADC105" s="136"/>
      <c r="ADD105" s="136"/>
      <c r="ADE105" s="136"/>
      <c r="ADF105" s="136"/>
      <c r="ADG105" s="136"/>
      <c r="ADH105" s="136"/>
      <c r="ADI105" s="136"/>
      <c r="ADJ105" s="136"/>
      <c r="ADK105" s="136"/>
      <c r="ADL105" s="136"/>
      <c r="ADM105" s="136"/>
      <c r="ADN105" s="136"/>
      <c r="ADO105" s="136"/>
      <c r="ADP105" s="136"/>
      <c r="ADQ105" s="136"/>
      <c r="ADR105" s="136"/>
      <c r="ADS105" s="136"/>
      <c r="ADT105" s="136"/>
      <c r="ADU105" s="136"/>
      <c r="ADV105" s="136"/>
      <c r="ADW105" s="136"/>
      <c r="ADX105" s="136"/>
      <c r="ADY105" s="136"/>
      <c r="ADZ105" s="136"/>
      <c r="AEA105" s="136"/>
      <c r="AEB105" s="136"/>
      <c r="AEC105" s="136"/>
      <c r="AED105" s="136"/>
      <c r="AEE105" s="136"/>
      <c r="AEF105" s="136"/>
      <c r="AEG105" s="136"/>
      <c r="AEH105" s="136"/>
      <c r="AEI105" s="136"/>
      <c r="AEJ105" s="136"/>
      <c r="AEK105" s="136"/>
      <c r="AEL105" s="136"/>
      <c r="AEM105" s="136"/>
      <c r="AEN105" s="136"/>
      <c r="AEO105" s="136"/>
      <c r="AEP105" s="136"/>
      <c r="AEQ105" s="136"/>
      <c r="AER105" s="136"/>
      <c r="AES105" s="136"/>
      <c r="AET105" s="136"/>
      <c r="AEU105" s="136"/>
      <c r="AEV105" s="136"/>
      <c r="AEW105" s="136"/>
      <c r="AEX105" s="136"/>
      <c r="AEY105" s="136"/>
      <c r="AEZ105" s="136"/>
      <c r="AFA105" s="136"/>
      <c r="AFB105" s="136"/>
      <c r="AFC105" s="136"/>
      <c r="AFD105" s="136"/>
      <c r="AFE105" s="136"/>
      <c r="AFF105" s="136"/>
      <c r="AFG105" s="136"/>
      <c r="AFH105" s="136"/>
      <c r="AFI105" s="136"/>
      <c r="AFJ105" s="136"/>
      <c r="AFK105" s="136"/>
      <c r="AFL105" s="136"/>
      <c r="AFM105" s="136"/>
      <c r="AFN105" s="136"/>
      <c r="AFO105" s="136"/>
      <c r="AFP105" s="136"/>
      <c r="AFQ105" s="136"/>
      <c r="AFR105" s="136"/>
      <c r="AFS105" s="136"/>
      <c r="AFT105" s="136"/>
      <c r="AFU105" s="136"/>
      <c r="AFV105" s="136"/>
      <c r="AFW105" s="136"/>
      <c r="AFX105" s="136"/>
      <c r="AFY105" s="136"/>
      <c r="AFZ105" s="136"/>
      <c r="AGA105" s="136"/>
      <c r="AGB105" s="136"/>
      <c r="AGC105" s="136"/>
      <c r="AGD105" s="136"/>
      <c r="AGE105" s="136"/>
      <c r="AGF105" s="136"/>
      <c r="AGG105" s="136"/>
      <c r="AGH105" s="136"/>
      <c r="AGI105" s="136"/>
      <c r="AGJ105" s="136"/>
      <c r="AGK105" s="136"/>
      <c r="AGL105" s="136"/>
      <c r="AGM105" s="136"/>
      <c r="AGN105" s="136"/>
      <c r="AGO105" s="136"/>
      <c r="AGP105" s="136"/>
      <c r="AGQ105" s="136"/>
      <c r="AGR105" s="136"/>
      <c r="AGS105" s="136"/>
      <c r="AGT105" s="136"/>
      <c r="AGU105" s="136"/>
      <c r="AGV105" s="136"/>
      <c r="AGW105" s="136"/>
      <c r="AGX105" s="136"/>
      <c r="AGY105" s="136"/>
      <c r="AGZ105" s="136"/>
      <c r="AHA105" s="136"/>
      <c r="AHB105" s="136"/>
      <c r="AHC105" s="136"/>
      <c r="AHD105" s="136"/>
      <c r="AHE105" s="136"/>
      <c r="AHF105" s="136"/>
      <c r="AHG105" s="136"/>
      <c r="AHH105" s="136"/>
      <c r="AHI105" s="136"/>
      <c r="AHJ105" s="136"/>
      <c r="AHK105" s="136"/>
      <c r="AHL105" s="136"/>
      <c r="AHM105" s="136"/>
      <c r="AHN105" s="136"/>
      <c r="AHO105" s="136"/>
      <c r="AHP105" s="136"/>
      <c r="AHQ105" s="136"/>
      <c r="AHR105" s="136"/>
      <c r="AHS105" s="136"/>
      <c r="AHT105" s="136"/>
      <c r="AHU105" s="136"/>
      <c r="AHV105" s="136"/>
      <c r="AHW105" s="136"/>
      <c r="AHX105" s="136"/>
      <c r="AHY105" s="136"/>
      <c r="AHZ105" s="136"/>
      <c r="AIA105" s="136"/>
      <c r="AIB105" s="136"/>
      <c r="AIC105" s="136"/>
      <c r="AID105" s="136"/>
      <c r="AIE105" s="136"/>
      <c r="AIF105" s="136"/>
      <c r="AIG105" s="136"/>
      <c r="AIH105" s="136"/>
      <c r="AII105" s="136"/>
      <c r="AIJ105" s="136"/>
      <c r="AIK105" s="136"/>
      <c r="AIL105" s="136"/>
      <c r="AIM105" s="136"/>
      <c r="AIN105" s="136"/>
      <c r="AIO105" s="136"/>
      <c r="AIP105" s="136"/>
      <c r="AIQ105" s="136"/>
      <c r="AIR105" s="136"/>
      <c r="AIS105" s="136"/>
      <c r="AIT105" s="136"/>
      <c r="AIU105" s="136"/>
      <c r="AIV105" s="136"/>
      <c r="AIW105" s="136"/>
      <c r="AIX105" s="136"/>
      <c r="AIY105" s="136"/>
      <c r="AIZ105" s="136"/>
      <c r="AJA105" s="136"/>
      <c r="AJB105" s="136"/>
      <c r="AJC105" s="136"/>
      <c r="AJD105" s="136"/>
      <c r="AJE105" s="136"/>
      <c r="AJF105" s="136"/>
      <c r="AJG105" s="136"/>
      <c r="AJH105" s="136"/>
      <c r="AJI105" s="136"/>
      <c r="AJJ105" s="136"/>
      <c r="AJK105" s="136"/>
      <c r="AJL105" s="136"/>
      <c r="AJM105" s="136"/>
      <c r="AJN105" s="136"/>
      <c r="AJO105" s="136"/>
      <c r="AJP105" s="136"/>
      <c r="AJQ105" s="136"/>
      <c r="AJR105" s="136"/>
      <c r="AJS105" s="136"/>
      <c r="AJT105" s="136"/>
      <c r="AJU105" s="136"/>
      <c r="AJV105" s="136"/>
      <c r="AJW105" s="136"/>
      <c r="AJX105" s="136"/>
      <c r="AJY105" s="136"/>
      <c r="AJZ105" s="136"/>
      <c r="AKA105" s="136"/>
      <c r="AKB105" s="136"/>
      <c r="AKC105" s="136"/>
      <c r="AKD105" s="136"/>
      <c r="AKE105" s="136"/>
      <c r="AKF105" s="136"/>
      <c r="AKG105" s="136"/>
      <c r="AKH105" s="136"/>
      <c r="AKI105" s="136"/>
      <c r="AKJ105" s="136"/>
      <c r="AKK105" s="136"/>
      <c r="AKL105" s="136"/>
      <c r="AKM105" s="136"/>
      <c r="AKN105" s="136"/>
      <c r="AKO105" s="136"/>
      <c r="AKP105" s="136"/>
      <c r="AKQ105" s="136"/>
      <c r="AKR105" s="136"/>
      <c r="AKS105" s="136"/>
      <c r="AKT105" s="136"/>
      <c r="AKU105" s="136"/>
      <c r="AKV105" s="136"/>
      <c r="AKW105" s="136"/>
      <c r="AKX105" s="136"/>
      <c r="AKY105" s="136"/>
    </row>
    <row r="106" ht="14.25" hidden="1" spans="1:987">
      <c r="A106" s="47"/>
      <c r="B106" s="50" t="s">
        <v>5</v>
      </c>
      <c r="C106" s="51">
        <v>0.31</v>
      </c>
      <c r="D106" s="177">
        <v>0.61</v>
      </c>
      <c r="E106" s="177">
        <v>0.0385</v>
      </c>
      <c r="F106" s="195">
        <v>0.354838709677419</v>
      </c>
      <c r="G106" s="53"/>
      <c r="H106" s="53"/>
      <c r="I106" s="53"/>
      <c r="J106" s="166"/>
      <c r="K106" s="158">
        <v>0.025</v>
      </c>
      <c r="L106" s="158"/>
      <c r="M106" s="51"/>
      <c r="N106" s="53"/>
      <c r="O106" s="239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  <c r="CT106" s="136"/>
      <c r="CU106" s="136"/>
      <c r="CV106" s="136"/>
      <c r="CW106" s="136"/>
      <c r="CX106" s="136"/>
      <c r="CY106" s="136"/>
      <c r="CZ106" s="136"/>
      <c r="DA106" s="136"/>
      <c r="DB106" s="136"/>
      <c r="DC106" s="136"/>
      <c r="DD106" s="136"/>
      <c r="DE106" s="136"/>
      <c r="DF106" s="136"/>
      <c r="DG106" s="136"/>
      <c r="DH106" s="136"/>
      <c r="DI106" s="136"/>
      <c r="DJ106" s="136"/>
      <c r="DK106" s="136"/>
      <c r="DL106" s="136"/>
      <c r="DM106" s="136"/>
      <c r="DN106" s="136"/>
      <c r="DO106" s="136"/>
      <c r="DP106" s="136"/>
      <c r="DQ106" s="136"/>
      <c r="DR106" s="136"/>
      <c r="DS106" s="136"/>
      <c r="DT106" s="136"/>
      <c r="DU106" s="136"/>
      <c r="DV106" s="136"/>
      <c r="DW106" s="136"/>
      <c r="DX106" s="136"/>
      <c r="DY106" s="136"/>
      <c r="DZ106" s="136"/>
      <c r="EA106" s="136"/>
      <c r="EB106" s="136"/>
      <c r="EC106" s="136"/>
      <c r="ED106" s="136"/>
      <c r="EE106" s="136"/>
      <c r="EF106" s="136"/>
      <c r="EG106" s="136"/>
      <c r="EH106" s="136"/>
      <c r="EI106" s="136"/>
      <c r="EJ106" s="136"/>
      <c r="EK106" s="136"/>
      <c r="EL106" s="136"/>
      <c r="EM106" s="136"/>
      <c r="EN106" s="136"/>
      <c r="EO106" s="136"/>
      <c r="EP106" s="136"/>
      <c r="EQ106" s="136"/>
      <c r="ER106" s="136"/>
      <c r="ES106" s="136"/>
      <c r="ET106" s="136"/>
      <c r="EU106" s="136"/>
      <c r="EV106" s="136"/>
      <c r="EW106" s="136"/>
      <c r="EX106" s="136"/>
      <c r="EY106" s="136"/>
      <c r="EZ106" s="136"/>
      <c r="FA106" s="136"/>
      <c r="FB106" s="136"/>
      <c r="FC106" s="136"/>
      <c r="FD106" s="136"/>
      <c r="FE106" s="136"/>
      <c r="FF106" s="136"/>
      <c r="FG106" s="136"/>
      <c r="FH106" s="136"/>
      <c r="FI106" s="136"/>
      <c r="FJ106" s="136"/>
      <c r="FK106" s="136"/>
      <c r="FL106" s="136"/>
      <c r="FM106" s="136"/>
      <c r="FN106" s="136"/>
      <c r="FO106" s="136"/>
      <c r="FP106" s="136"/>
      <c r="FQ106" s="136"/>
      <c r="FR106" s="136"/>
      <c r="FS106" s="136"/>
      <c r="FT106" s="136"/>
      <c r="FU106" s="136"/>
      <c r="FV106" s="136"/>
      <c r="FW106" s="136"/>
      <c r="FX106" s="136"/>
      <c r="FY106" s="136"/>
      <c r="FZ106" s="136"/>
      <c r="GA106" s="136"/>
      <c r="GB106" s="136"/>
      <c r="GC106" s="136"/>
      <c r="GD106" s="136"/>
      <c r="GE106" s="136"/>
      <c r="GF106" s="136"/>
      <c r="GG106" s="136"/>
      <c r="GH106" s="136"/>
      <c r="GI106" s="136"/>
      <c r="GJ106" s="136"/>
      <c r="GK106" s="136"/>
      <c r="GL106" s="136"/>
      <c r="GM106" s="136"/>
      <c r="GN106" s="136"/>
      <c r="GO106" s="136"/>
      <c r="GP106" s="136"/>
      <c r="GQ106" s="136"/>
      <c r="GR106" s="136"/>
      <c r="GS106" s="136"/>
      <c r="GT106" s="136"/>
      <c r="GU106" s="136"/>
      <c r="GV106" s="136"/>
      <c r="GW106" s="136"/>
      <c r="GX106" s="136"/>
      <c r="GY106" s="136"/>
      <c r="GZ106" s="136"/>
      <c r="HA106" s="136"/>
      <c r="HB106" s="136"/>
      <c r="HC106" s="136"/>
      <c r="HD106" s="136"/>
      <c r="HE106" s="136"/>
      <c r="HF106" s="136"/>
      <c r="HG106" s="136"/>
      <c r="HH106" s="136"/>
      <c r="HI106" s="136"/>
      <c r="HJ106" s="136"/>
      <c r="HK106" s="136"/>
      <c r="HL106" s="136"/>
      <c r="HM106" s="136"/>
      <c r="HN106" s="136"/>
      <c r="HO106" s="136"/>
      <c r="HP106" s="136"/>
      <c r="HQ106" s="136"/>
      <c r="HR106" s="136"/>
      <c r="HS106" s="136"/>
      <c r="HT106" s="136"/>
      <c r="HU106" s="136"/>
      <c r="HV106" s="136"/>
      <c r="HW106" s="136"/>
      <c r="HX106" s="136"/>
      <c r="HY106" s="136"/>
      <c r="HZ106" s="136"/>
      <c r="IA106" s="136"/>
      <c r="IB106" s="136"/>
      <c r="IC106" s="136"/>
      <c r="ID106" s="136"/>
      <c r="IE106" s="136"/>
      <c r="IF106" s="136"/>
      <c r="IG106" s="136"/>
      <c r="IH106" s="136"/>
      <c r="II106" s="136"/>
      <c r="IJ106" s="136"/>
      <c r="IK106" s="136"/>
      <c r="IL106" s="136"/>
      <c r="IM106" s="136"/>
      <c r="IN106" s="136"/>
      <c r="IO106" s="136"/>
      <c r="IP106" s="136"/>
      <c r="IQ106" s="136"/>
      <c r="IR106" s="136"/>
      <c r="IS106" s="136"/>
      <c r="IT106" s="136"/>
      <c r="IU106" s="136"/>
      <c r="IV106" s="136"/>
      <c r="IW106" s="136"/>
      <c r="IX106" s="136"/>
      <c r="IY106" s="136"/>
      <c r="IZ106" s="136"/>
      <c r="JA106" s="136"/>
      <c r="JB106" s="136"/>
      <c r="JC106" s="136"/>
      <c r="JD106" s="136"/>
      <c r="JE106" s="136"/>
      <c r="JF106" s="136"/>
      <c r="JG106" s="136"/>
      <c r="JH106" s="136"/>
      <c r="JI106" s="136"/>
      <c r="JJ106" s="136"/>
      <c r="JK106" s="136"/>
      <c r="JL106" s="136"/>
      <c r="JM106" s="136"/>
      <c r="JN106" s="136"/>
      <c r="JO106" s="136"/>
      <c r="JP106" s="136"/>
      <c r="JQ106" s="136"/>
      <c r="JR106" s="136"/>
      <c r="JS106" s="136"/>
      <c r="JT106" s="136"/>
      <c r="JU106" s="136"/>
      <c r="JV106" s="136"/>
      <c r="JW106" s="136"/>
      <c r="JX106" s="136"/>
      <c r="JY106" s="136"/>
      <c r="JZ106" s="136"/>
      <c r="KA106" s="136"/>
      <c r="KB106" s="136"/>
      <c r="KC106" s="136"/>
      <c r="KD106" s="136"/>
      <c r="KE106" s="136"/>
      <c r="KF106" s="136"/>
      <c r="KG106" s="136"/>
      <c r="KH106" s="136"/>
      <c r="KI106" s="136"/>
      <c r="KJ106" s="136"/>
      <c r="KK106" s="136"/>
      <c r="KL106" s="136"/>
      <c r="KM106" s="136"/>
      <c r="KN106" s="136"/>
      <c r="KO106" s="136"/>
      <c r="KP106" s="136"/>
      <c r="KQ106" s="136"/>
      <c r="KR106" s="136"/>
      <c r="KS106" s="136"/>
      <c r="KT106" s="136"/>
      <c r="KU106" s="136"/>
      <c r="KV106" s="136"/>
      <c r="KW106" s="136"/>
      <c r="KX106" s="136"/>
      <c r="KY106" s="136"/>
      <c r="KZ106" s="136"/>
      <c r="LA106" s="136"/>
      <c r="LB106" s="136"/>
      <c r="LC106" s="136"/>
      <c r="LD106" s="136"/>
      <c r="LE106" s="136"/>
      <c r="LF106" s="136"/>
      <c r="LG106" s="136"/>
      <c r="LH106" s="136"/>
      <c r="LI106" s="136"/>
      <c r="LJ106" s="136"/>
      <c r="LK106" s="136"/>
      <c r="LL106" s="136"/>
      <c r="LM106" s="136"/>
      <c r="LN106" s="136"/>
      <c r="LO106" s="136"/>
      <c r="LP106" s="136"/>
      <c r="LQ106" s="136"/>
      <c r="LR106" s="136"/>
      <c r="LS106" s="136"/>
      <c r="LT106" s="136"/>
      <c r="LU106" s="136"/>
      <c r="LV106" s="136"/>
      <c r="LW106" s="136"/>
      <c r="LX106" s="136"/>
      <c r="LY106" s="136"/>
      <c r="LZ106" s="136"/>
      <c r="MA106" s="136"/>
      <c r="MB106" s="136"/>
      <c r="MC106" s="136"/>
      <c r="MD106" s="136"/>
      <c r="ME106" s="136"/>
      <c r="MF106" s="136"/>
      <c r="MG106" s="136"/>
      <c r="MH106" s="136"/>
      <c r="MI106" s="136"/>
      <c r="MJ106" s="136"/>
      <c r="MK106" s="136"/>
      <c r="ML106" s="136"/>
      <c r="MM106" s="136"/>
      <c r="MN106" s="136"/>
      <c r="MO106" s="136"/>
      <c r="MP106" s="136"/>
      <c r="MQ106" s="136"/>
      <c r="MR106" s="136"/>
      <c r="MS106" s="136"/>
      <c r="MT106" s="136"/>
      <c r="MU106" s="136"/>
      <c r="MV106" s="136"/>
      <c r="MW106" s="136"/>
      <c r="MX106" s="136"/>
      <c r="MY106" s="136"/>
      <c r="MZ106" s="136"/>
      <c r="NA106" s="136"/>
      <c r="NB106" s="136"/>
      <c r="NC106" s="136"/>
      <c r="ND106" s="136"/>
      <c r="NE106" s="136"/>
      <c r="NF106" s="136"/>
      <c r="NG106" s="136"/>
      <c r="NH106" s="136"/>
      <c r="NI106" s="136"/>
      <c r="NJ106" s="136"/>
      <c r="NK106" s="136"/>
      <c r="NL106" s="136"/>
      <c r="NM106" s="136"/>
      <c r="NN106" s="136"/>
      <c r="NO106" s="136"/>
      <c r="NP106" s="136"/>
      <c r="NQ106" s="136"/>
      <c r="NR106" s="136"/>
      <c r="NS106" s="136"/>
      <c r="NT106" s="136"/>
      <c r="NU106" s="136"/>
      <c r="NV106" s="136"/>
      <c r="NW106" s="136"/>
      <c r="NX106" s="136"/>
      <c r="NY106" s="136"/>
      <c r="NZ106" s="136"/>
      <c r="OA106" s="136"/>
      <c r="OB106" s="136"/>
      <c r="OC106" s="136"/>
      <c r="OD106" s="136"/>
      <c r="OE106" s="136"/>
      <c r="OF106" s="136"/>
      <c r="OG106" s="136"/>
      <c r="OH106" s="136"/>
      <c r="OI106" s="136"/>
      <c r="OJ106" s="136"/>
      <c r="OK106" s="136"/>
      <c r="OL106" s="136"/>
      <c r="OM106" s="136"/>
      <c r="ON106" s="136"/>
      <c r="OO106" s="136"/>
      <c r="OP106" s="136"/>
      <c r="OQ106" s="136"/>
      <c r="OR106" s="136"/>
      <c r="OS106" s="136"/>
      <c r="OT106" s="136"/>
      <c r="OU106" s="136"/>
      <c r="OV106" s="136"/>
      <c r="OW106" s="136"/>
      <c r="OX106" s="136"/>
      <c r="OY106" s="136"/>
      <c r="OZ106" s="136"/>
      <c r="PA106" s="136"/>
      <c r="PB106" s="136"/>
      <c r="PC106" s="136"/>
      <c r="PD106" s="136"/>
      <c r="PE106" s="136"/>
      <c r="PF106" s="136"/>
      <c r="PG106" s="136"/>
      <c r="PH106" s="136"/>
      <c r="PI106" s="136"/>
      <c r="PJ106" s="136"/>
      <c r="PK106" s="136"/>
      <c r="PL106" s="136"/>
      <c r="PM106" s="136"/>
      <c r="PN106" s="136"/>
      <c r="PO106" s="136"/>
      <c r="PP106" s="136"/>
      <c r="PQ106" s="136"/>
      <c r="PR106" s="136"/>
      <c r="PS106" s="136"/>
      <c r="PT106" s="136"/>
      <c r="PU106" s="136"/>
      <c r="PV106" s="136"/>
      <c r="PW106" s="136"/>
      <c r="PX106" s="136"/>
      <c r="PY106" s="136"/>
      <c r="PZ106" s="136"/>
      <c r="QA106" s="136"/>
      <c r="QB106" s="136"/>
      <c r="QC106" s="136"/>
      <c r="QD106" s="136"/>
      <c r="QE106" s="136"/>
      <c r="QF106" s="136"/>
      <c r="QG106" s="136"/>
      <c r="QH106" s="136"/>
      <c r="QI106" s="136"/>
      <c r="QJ106" s="136"/>
      <c r="QK106" s="136"/>
      <c r="QL106" s="136"/>
      <c r="QM106" s="136"/>
      <c r="QN106" s="136"/>
      <c r="QO106" s="136"/>
      <c r="QP106" s="136"/>
      <c r="QQ106" s="136"/>
      <c r="QR106" s="136"/>
      <c r="QS106" s="136"/>
      <c r="QT106" s="136"/>
      <c r="QU106" s="136"/>
      <c r="QV106" s="136"/>
      <c r="QW106" s="136"/>
      <c r="QX106" s="136"/>
      <c r="QY106" s="136"/>
      <c r="QZ106" s="136"/>
      <c r="RA106" s="136"/>
      <c r="RB106" s="136"/>
      <c r="RC106" s="136"/>
      <c r="RD106" s="136"/>
      <c r="RE106" s="136"/>
      <c r="RF106" s="136"/>
      <c r="RG106" s="136"/>
      <c r="RH106" s="136"/>
      <c r="RI106" s="136"/>
      <c r="RJ106" s="136"/>
      <c r="RK106" s="136"/>
      <c r="RL106" s="136"/>
      <c r="RM106" s="136"/>
      <c r="RN106" s="136"/>
      <c r="RO106" s="136"/>
      <c r="RP106" s="136"/>
      <c r="RQ106" s="136"/>
      <c r="RR106" s="136"/>
      <c r="RS106" s="136"/>
      <c r="RT106" s="136"/>
      <c r="RU106" s="136"/>
      <c r="RV106" s="136"/>
      <c r="RW106" s="136"/>
      <c r="RX106" s="136"/>
      <c r="RY106" s="136"/>
      <c r="RZ106" s="136"/>
      <c r="SA106" s="136"/>
      <c r="SB106" s="136"/>
      <c r="SC106" s="136"/>
      <c r="SD106" s="136"/>
      <c r="SE106" s="136"/>
      <c r="SF106" s="136"/>
      <c r="SG106" s="136"/>
      <c r="SH106" s="136"/>
      <c r="SI106" s="136"/>
      <c r="SJ106" s="136"/>
      <c r="SK106" s="136"/>
      <c r="SL106" s="136"/>
      <c r="SM106" s="136"/>
      <c r="SN106" s="136"/>
      <c r="SO106" s="136"/>
      <c r="SP106" s="136"/>
      <c r="SQ106" s="136"/>
      <c r="SR106" s="136"/>
      <c r="SS106" s="136"/>
      <c r="ST106" s="136"/>
      <c r="SU106" s="136"/>
      <c r="SV106" s="136"/>
      <c r="SW106" s="136"/>
      <c r="SX106" s="136"/>
      <c r="SY106" s="136"/>
      <c r="SZ106" s="136"/>
      <c r="TA106" s="136"/>
      <c r="TB106" s="136"/>
      <c r="TC106" s="136"/>
      <c r="TD106" s="136"/>
      <c r="TE106" s="136"/>
      <c r="TF106" s="136"/>
      <c r="TG106" s="136"/>
      <c r="TH106" s="136"/>
      <c r="TI106" s="136"/>
      <c r="TJ106" s="136"/>
      <c r="TK106" s="136"/>
      <c r="TL106" s="136"/>
      <c r="TM106" s="136"/>
      <c r="TN106" s="136"/>
      <c r="TO106" s="136"/>
      <c r="TP106" s="136"/>
      <c r="TQ106" s="136"/>
      <c r="TR106" s="136"/>
      <c r="TS106" s="136"/>
      <c r="TT106" s="136"/>
      <c r="TU106" s="136"/>
      <c r="TV106" s="136"/>
      <c r="TW106" s="136"/>
      <c r="TX106" s="136"/>
      <c r="TY106" s="136"/>
      <c r="TZ106" s="136"/>
      <c r="UA106" s="136"/>
      <c r="UB106" s="136"/>
      <c r="UC106" s="136"/>
      <c r="UD106" s="136"/>
      <c r="UE106" s="136"/>
      <c r="UF106" s="136"/>
      <c r="UG106" s="136"/>
      <c r="UH106" s="136"/>
      <c r="UI106" s="136"/>
      <c r="UJ106" s="136"/>
      <c r="UK106" s="136"/>
      <c r="UL106" s="136"/>
      <c r="UM106" s="136"/>
      <c r="UN106" s="136"/>
      <c r="UO106" s="136"/>
      <c r="UP106" s="136"/>
      <c r="UQ106" s="136"/>
      <c r="UR106" s="136"/>
      <c r="US106" s="136"/>
      <c r="UT106" s="136"/>
      <c r="UU106" s="136"/>
      <c r="UV106" s="136"/>
      <c r="UW106" s="136"/>
      <c r="UX106" s="136"/>
      <c r="UY106" s="136"/>
      <c r="UZ106" s="136"/>
      <c r="VA106" s="136"/>
      <c r="VB106" s="136"/>
      <c r="VC106" s="136"/>
      <c r="VD106" s="136"/>
      <c r="VE106" s="136"/>
      <c r="VF106" s="136"/>
      <c r="VG106" s="136"/>
      <c r="VH106" s="136"/>
      <c r="VI106" s="136"/>
      <c r="VJ106" s="136"/>
      <c r="VK106" s="136"/>
      <c r="VL106" s="136"/>
      <c r="VM106" s="136"/>
      <c r="VN106" s="136"/>
      <c r="VO106" s="136"/>
      <c r="VP106" s="136"/>
      <c r="VQ106" s="136"/>
      <c r="VR106" s="136"/>
      <c r="VS106" s="136"/>
      <c r="VT106" s="136"/>
      <c r="VU106" s="136"/>
      <c r="VV106" s="136"/>
      <c r="VW106" s="136"/>
      <c r="VX106" s="136"/>
      <c r="VY106" s="136"/>
      <c r="VZ106" s="136"/>
      <c r="WA106" s="136"/>
      <c r="WB106" s="136"/>
      <c r="WC106" s="136"/>
      <c r="WD106" s="136"/>
      <c r="WE106" s="136"/>
      <c r="WF106" s="136"/>
      <c r="WG106" s="136"/>
      <c r="WH106" s="136"/>
      <c r="WI106" s="136"/>
      <c r="WJ106" s="136"/>
      <c r="WK106" s="136"/>
      <c r="WL106" s="136"/>
      <c r="WM106" s="136"/>
      <c r="WN106" s="136"/>
      <c r="WO106" s="136"/>
      <c r="WP106" s="136"/>
      <c r="WQ106" s="136"/>
      <c r="WR106" s="136"/>
      <c r="WS106" s="136"/>
      <c r="WT106" s="136"/>
      <c r="WU106" s="136"/>
      <c r="WV106" s="136"/>
      <c r="WW106" s="136"/>
      <c r="WX106" s="136"/>
      <c r="WY106" s="136"/>
      <c r="WZ106" s="136"/>
      <c r="XA106" s="136"/>
      <c r="XB106" s="136"/>
      <c r="XC106" s="136"/>
      <c r="XD106" s="136"/>
      <c r="XE106" s="136"/>
      <c r="XF106" s="136"/>
      <c r="XG106" s="136"/>
      <c r="XH106" s="136"/>
      <c r="XI106" s="136"/>
      <c r="XJ106" s="136"/>
      <c r="XK106" s="136"/>
      <c r="XL106" s="136"/>
      <c r="XM106" s="136"/>
      <c r="XN106" s="136"/>
      <c r="XO106" s="136"/>
      <c r="XP106" s="136"/>
      <c r="XQ106" s="136"/>
      <c r="XR106" s="136"/>
      <c r="XS106" s="136"/>
      <c r="XT106" s="136"/>
      <c r="XU106" s="136"/>
      <c r="XV106" s="136"/>
      <c r="XW106" s="136"/>
      <c r="XX106" s="136"/>
      <c r="XY106" s="136"/>
      <c r="XZ106" s="136"/>
      <c r="YA106" s="136"/>
      <c r="YB106" s="136"/>
      <c r="YC106" s="136"/>
      <c r="YD106" s="136"/>
      <c r="YE106" s="136"/>
      <c r="YF106" s="136"/>
      <c r="YG106" s="136"/>
      <c r="YH106" s="136"/>
      <c r="YI106" s="136"/>
      <c r="YJ106" s="136"/>
      <c r="YK106" s="136"/>
      <c r="YL106" s="136"/>
      <c r="YM106" s="136"/>
      <c r="YN106" s="136"/>
      <c r="YO106" s="136"/>
      <c r="YP106" s="136"/>
      <c r="YQ106" s="136"/>
      <c r="YR106" s="136"/>
      <c r="YS106" s="136"/>
      <c r="YT106" s="136"/>
      <c r="YU106" s="136"/>
      <c r="YV106" s="136"/>
      <c r="YW106" s="136"/>
      <c r="YX106" s="136"/>
      <c r="YY106" s="136"/>
      <c r="YZ106" s="136"/>
      <c r="ZA106" s="136"/>
      <c r="ZB106" s="136"/>
      <c r="ZC106" s="136"/>
      <c r="ZD106" s="136"/>
      <c r="ZE106" s="136"/>
      <c r="ZF106" s="136"/>
      <c r="ZG106" s="136"/>
      <c r="ZH106" s="136"/>
      <c r="ZI106" s="136"/>
      <c r="ZJ106" s="136"/>
      <c r="ZK106" s="136"/>
      <c r="ZL106" s="136"/>
      <c r="ZM106" s="136"/>
      <c r="ZN106" s="136"/>
      <c r="ZO106" s="136"/>
      <c r="ZP106" s="136"/>
      <c r="ZQ106" s="136"/>
      <c r="ZR106" s="136"/>
      <c r="ZS106" s="136"/>
      <c r="ZT106" s="136"/>
      <c r="ZU106" s="136"/>
      <c r="ZV106" s="136"/>
      <c r="ZW106" s="136"/>
      <c r="ZX106" s="136"/>
      <c r="ZY106" s="136"/>
      <c r="ZZ106" s="136"/>
      <c r="AAA106" s="136"/>
      <c r="AAB106" s="136"/>
      <c r="AAC106" s="136"/>
      <c r="AAD106" s="136"/>
      <c r="AAE106" s="136"/>
      <c r="AAF106" s="136"/>
      <c r="AAG106" s="136"/>
      <c r="AAH106" s="136"/>
      <c r="AAI106" s="136"/>
      <c r="AAJ106" s="136"/>
      <c r="AAK106" s="136"/>
      <c r="AAL106" s="136"/>
      <c r="AAM106" s="136"/>
      <c r="AAN106" s="136"/>
      <c r="AAO106" s="136"/>
      <c r="AAP106" s="136"/>
      <c r="AAQ106" s="136"/>
      <c r="AAR106" s="136"/>
      <c r="AAS106" s="136"/>
      <c r="AAT106" s="136"/>
      <c r="AAU106" s="136"/>
      <c r="AAV106" s="136"/>
      <c r="AAW106" s="136"/>
      <c r="AAX106" s="136"/>
      <c r="AAY106" s="136"/>
      <c r="AAZ106" s="136"/>
      <c r="ABA106" s="136"/>
      <c r="ABB106" s="136"/>
      <c r="ABC106" s="136"/>
      <c r="ABD106" s="136"/>
      <c r="ABE106" s="136"/>
      <c r="ABF106" s="136"/>
      <c r="ABG106" s="136"/>
      <c r="ABH106" s="136"/>
      <c r="ABI106" s="136"/>
      <c r="ABJ106" s="136"/>
      <c r="ABK106" s="136"/>
      <c r="ABL106" s="136"/>
      <c r="ABM106" s="136"/>
      <c r="ABN106" s="136"/>
      <c r="ABO106" s="136"/>
      <c r="ABP106" s="136"/>
      <c r="ABQ106" s="136"/>
      <c r="ABR106" s="136"/>
      <c r="ABS106" s="136"/>
      <c r="ABT106" s="136"/>
      <c r="ABU106" s="136"/>
      <c r="ABV106" s="136"/>
      <c r="ABW106" s="136"/>
      <c r="ABX106" s="136"/>
      <c r="ABY106" s="136"/>
      <c r="ABZ106" s="136"/>
      <c r="ACA106" s="136"/>
      <c r="ACB106" s="136"/>
      <c r="ACC106" s="136"/>
      <c r="ACD106" s="136"/>
      <c r="ACE106" s="136"/>
      <c r="ACF106" s="136"/>
      <c r="ACG106" s="136"/>
      <c r="ACH106" s="136"/>
      <c r="ACI106" s="136"/>
      <c r="ACJ106" s="136"/>
      <c r="ACK106" s="136"/>
      <c r="ACL106" s="136"/>
      <c r="ACM106" s="136"/>
      <c r="ACN106" s="136"/>
      <c r="ACO106" s="136"/>
      <c r="ACP106" s="136"/>
      <c r="ACQ106" s="136"/>
      <c r="ACR106" s="136"/>
      <c r="ACS106" s="136"/>
      <c r="ACT106" s="136"/>
      <c r="ACU106" s="136"/>
      <c r="ACV106" s="136"/>
      <c r="ACW106" s="136"/>
      <c r="ACX106" s="136"/>
      <c r="ACY106" s="136"/>
      <c r="ACZ106" s="136"/>
      <c r="ADA106" s="136"/>
      <c r="ADB106" s="136"/>
      <c r="ADC106" s="136"/>
      <c r="ADD106" s="136"/>
      <c r="ADE106" s="136"/>
      <c r="ADF106" s="136"/>
      <c r="ADG106" s="136"/>
      <c r="ADH106" s="136"/>
      <c r="ADI106" s="136"/>
      <c r="ADJ106" s="136"/>
      <c r="ADK106" s="136"/>
      <c r="ADL106" s="136"/>
      <c r="ADM106" s="136"/>
      <c r="ADN106" s="136"/>
      <c r="ADO106" s="136"/>
      <c r="ADP106" s="136"/>
      <c r="ADQ106" s="136"/>
      <c r="ADR106" s="136"/>
      <c r="ADS106" s="136"/>
      <c r="ADT106" s="136"/>
      <c r="ADU106" s="136"/>
      <c r="ADV106" s="136"/>
      <c r="ADW106" s="136"/>
      <c r="ADX106" s="136"/>
      <c r="ADY106" s="136"/>
      <c r="ADZ106" s="136"/>
      <c r="AEA106" s="136"/>
      <c r="AEB106" s="136"/>
      <c r="AEC106" s="136"/>
      <c r="AED106" s="136"/>
      <c r="AEE106" s="136"/>
      <c r="AEF106" s="136"/>
      <c r="AEG106" s="136"/>
      <c r="AEH106" s="136"/>
      <c r="AEI106" s="136"/>
      <c r="AEJ106" s="136"/>
      <c r="AEK106" s="136"/>
      <c r="AEL106" s="136"/>
      <c r="AEM106" s="136"/>
      <c r="AEN106" s="136"/>
      <c r="AEO106" s="136"/>
      <c r="AEP106" s="136"/>
      <c r="AEQ106" s="136"/>
      <c r="AER106" s="136"/>
      <c r="AES106" s="136"/>
      <c r="AET106" s="136"/>
      <c r="AEU106" s="136"/>
      <c r="AEV106" s="136"/>
      <c r="AEW106" s="136"/>
      <c r="AEX106" s="136"/>
      <c r="AEY106" s="136"/>
      <c r="AEZ106" s="136"/>
      <c r="AFA106" s="136"/>
      <c r="AFB106" s="136"/>
      <c r="AFC106" s="136"/>
      <c r="AFD106" s="136"/>
      <c r="AFE106" s="136"/>
      <c r="AFF106" s="136"/>
      <c r="AFG106" s="136"/>
      <c r="AFH106" s="136"/>
      <c r="AFI106" s="136"/>
      <c r="AFJ106" s="136"/>
      <c r="AFK106" s="136"/>
      <c r="AFL106" s="136"/>
      <c r="AFM106" s="136"/>
      <c r="AFN106" s="136"/>
      <c r="AFO106" s="136"/>
      <c r="AFP106" s="136"/>
      <c r="AFQ106" s="136"/>
      <c r="AFR106" s="136"/>
      <c r="AFS106" s="136"/>
      <c r="AFT106" s="136"/>
      <c r="AFU106" s="136"/>
      <c r="AFV106" s="136"/>
      <c r="AFW106" s="136"/>
      <c r="AFX106" s="136"/>
      <c r="AFY106" s="136"/>
      <c r="AFZ106" s="136"/>
      <c r="AGA106" s="136"/>
      <c r="AGB106" s="136"/>
      <c r="AGC106" s="136"/>
      <c r="AGD106" s="136"/>
      <c r="AGE106" s="136"/>
      <c r="AGF106" s="136"/>
      <c r="AGG106" s="136"/>
      <c r="AGH106" s="136"/>
      <c r="AGI106" s="136"/>
      <c r="AGJ106" s="136"/>
      <c r="AGK106" s="136"/>
      <c r="AGL106" s="136"/>
      <c r="AGM106" s="136"/>
      <c r="AGN106" s="136"/>
      <c r="AGO106" s="136"/>
      <c r="AGP106" s="136"/>
      <c r="AGQ106" s="136"/>
      <c r="AGR106" s="136"/>
      <c r="AGS106" s="136"/>
      <c r="AGT106" s="136"/>
      <c r="AGU106" s="136"/>
      <c r="AGV106" s="136"/>
      <c r="AGW106" s="136"/>
      <c r="AGX106" s="136"/>
      <c r="AGY106" s="136"/>
      <c r="AGZ106" s="136"/>
      <c r="AHA106" s="136"/>
      <c r="AHB106" s="136"/>
      <c r="AHC106" s="136"/>
      <c r="AHD106" s="136"/>
      <c r="AHE106" s="136"/>
      <c r="AHF106" s="136"/>
      <c r="AHG106" s="136"/>
      <c r="AHH106" s="136"/>
      <c r="AHI106" s="136"/>
      <c r="AHJ106" s="136"/>
      <c r="AHK106" s="136"/>
      <c r="AHL106" s="136"/>
      <c r="AHM106" s="136"/>
      <c r="AHN106" s="136"/>
      <c r="AHO106" s="136"/>
      <c r="AHP106" s="136"/>
      <c r="AHQ106" s="136"/>
      <c r="AHR106" s="136"/>
      <c r="AHS106" s="136"/>
      <c r="AHT106" s="136"/>
      <c r="AHU106" s="136"/>
      <c r="AHV106" s="136"/>
      <c r="AHW106" s="136"/>
      <c r="AHX106" s="136"/>
      <c r="AHY106" s="136"/>
      <c r="AHZ106" s="136"/>
      <c r="AIA106" s="136"/>
      <c r="AIB106" s="136"/>
      <c r="AIC106" s="136"/>
      <c r="AID106" s="136"/>
      <c r="AIE106" s="136"/>
      <c r="AIF106" s="136"/>
      <c r="AIG106" s="136"/>
      <c r="AIH106" s="136"/>
      <c r="AII106" s="136"/>
      <c r="AIJ106" s="136"/>
      <c r="AIK106" s="136"/>
      <c r="AIL106" s="136"/>
      <c r="AIM106" s="136"/>
      <c r="AIN106" s="136"/>
      <c r="AIO106" s="136"/>
      <c r="AIP106" s="136"/>
      <c r="AIQ106" s="136"/>
      <c r="AIR106" s="136"/>
      <c r="AIS106" s="136"/>
      <c r="AIT106" s="136"/>
      <c r="AIU106" s="136"/>
      <c r="AIV106" s="136"/>
      <c r="AIW106" s="136"/>
      <c r="AIX106" s="136"/>
      <c r="AIY106" s="136"/>
      <c r="AIZ106" s="136"/>
      <c r="AJA106" s="136"/>
      <c r="AJB106" s="136"/>
      <c r="AJC106" s="136"/>
      <c r="AJD106" s="136"/>
      <c r="AJE106" s="136"/>
      <c r="AJF106" s="136"/>
      <c r="AJG106" s="136"/>
      <c r="AJH106" s="136"/>
      <c r="AJI106" s="136"/>
      <c r="AJJ106" s="136"/>
      <c r="AJK106" s="136"/>
      <c r="AJL106" s="136"/>
      <c r="AJM106" s="136"/>
      <c r="AJN106" s="136"/>
      <c r="AJO106" s="136"/>
      <c r="AJP106" s="136"/>
      <c r="AJQ106" s="136"/>
      <c r="AJR106" s="136"/>
      <c r="AJS106" s="136"/>
      <c r="AJT106" s="136"/>
      <c r="AJU106" s="136"/>
      <c r="AJV106" s="136"/>
      <c r="AJW106" s="136"/>
      <c r="AJX106" s="136"/>
      <c r="AJY106" s="136"/>
      <c r="AJZ106" s="136"/>
      <c r="AKA106" s="136"/>
      <c r="AKB106" s="136"/>
      <c r="AKC106" s="136"/>
      <c r="AKD106" s="136"/>
      <c r="AKE106" s="136"/>
      <c r="AKF106" s="136"/>
      <c r="AKG106" s="136"/>
      <c r="AKH106" s="136"/>
      <c r="AKI106" s="136"/>
      <c r="AKJ106" s="136"/>
      <c r="AKK106" s="136"/>
      <c r="AKL106" s="136"/>
      <c r="AKM106" s="136"/>
      <c r="AKN106" s="136"/>
      <c r="AKO106" s="136"/>
      <c r="AKP106" s="136"/>
      <c r="AKQ106" s="136"/>
      <c r="AKR106" s="136"/>
      <c r="AKS106" s="136"/>
      <c r="AKT106" s="136"/>
      <c r="AKU106" s="136"/>
      <c r="AKV106" s="136"/>
      <c r="AKW106" s="136"/>
      <c r="AKX106" s="136"/>
      <c r="AKY106" s="136"/>
    </row>
    <row r="107" hidden="1" spans="1:987">
      <c r="A107" s="47"/>
      <c r="B107" s="50" t="s">
        <v>6</v>
      </c>
      <c r="C107" s="160"/>
      <c r="D107" s="161"/>
      <c r="E107" s="161"/>
      <c r="F107" s="196"/>
      <c r="G107" s="197"/>
      <c r="H107" s="197"/>
      <c r="I107" s="197"/>
      <c r="J107" s="217"/>
      <c r="K107" s="197"/>
      <c r="L107" s="218"/>
      <c r="M107" s="217"/>
      <c r="N107" s="197"/>
      <c r="O107" s="240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  <c r="CT107" s="136"/>
      <c r="CU107" s="136"/>
      <c r="CV107" s="136"/>
      <c r="CW107" s="136"/>
      <c r="CX107" s="136"/>
      <c r="CY107" s="136"/>
      <c r="CZ107" s="136"/>
      <c r="DA107" s="136"/>
      <c r="DB107" s="136"/>
      <c r="DC107" s="136"/>
      <c r="DD107" s="136"/>
      <c r="DE107" s="136"/>
      <c r="DF107" s="136"/>
      <c r="DG107" s="136"/>
      <c r="DH107" s="136"/>
      <c r="DI107" s="136"/>
      <c r="DJ107" s="136"/>
      <c r="DK107" s="136"/>
      <c r="DL107" s="136"/>
      <c r="DM107" s="136"/>
      <c r="DN107" s="136"/>
      <c r="DO107" s="136"/>
      <c r="DP107" s="136"/>
      <c r="DQ107" s="136"/>
      <c r="DR107" s="136"/>
      <c r="DS107" s="136"/>
      <c r="DT107" s="136"/>
      <c r="DU107" s="136"/>
      <c r="DV107" s="136"/>
      <c r="DW107" s="136"/>
      <c r="DX107" s="136"/>
      <c r="DY107" s="136"/>
      <c r="DZ107" s="136"/>
      <c r="EA107" s="136"/>
      <c r="EB107" s="136"/>
      <c r="EC107" s="136"/>
      <c r="ED107" s="136"/>
      <c r="EE107" s="136"/>
      <c r="EF107" s="136"/>
      <c r="EG107" s="136"/>
      <c r="EH107" s="136"/>
      <c r="EI107" s="136"/>
      <c r="EJ107" s="136"/>
      <c r="EK107" s="136"/>
      <c r="EL107" s="136"/>
      <c r="EM107" s="136"/>
      <c r="EN107" s="136"/>
      <c r="EO107" s="136"/>
      <c r="EP107" s="136"/>
      <c r="EQ107" s="136"/>
      <c r="ER107" s="136"/>
      <c r="ES107" s="136"/>
      <c r="ET107" s="136"/>
      <c r="EU107" s="136"/>
      <c r="EV107" s="136"/>
      <c r="EW107" s="136"/>
      <c r="EX107" s="136"/>
      <c r="EY107" s="136"/>
      <c r="EZ107" s="136"/>
      <c r="FA107" s="136"/>
      <c r="FB107" s="136"/>
      <c r="FC107" s="136"/>
      <c r="FD107" s="136"/>
      <c r="FE107" s="136"/>
      <c r="FF107" s="136"/>
      <c r="FG107" s="136"/>
      <c r="FH107" s="136"/>
      <c r="FI107" s="136"/>
      <c r="FJ107" s="136"/>
      <c r="FK107" s="136"/>
      <c r="FL107" s="136"/>
      <c r="FM107" s="136"/>
      <c r="FN107" s="136"/>
      <c r="FO107" s="136"/>
      <c r="FP107" s="136"/>
      <c r="FQ107" s="136"/>
      <c r="FR107" s="136"/>
      <c r="FS107" s="136"/>
      <c r="FT107" s="136"/>
      <c r="FU107" s="136"/>
      <c r="FV107" s="136"/>
      <c r="FW107" s="136"/>
      <c r="FX107" s="136"/>
      <c r="FY107" s="136"/>
      <c r="FZ107" s="136"/>
      <c r="GA107" s="136"/>
      <c r="GB107" s="136"/>
      <c r="GC107" s="136"/>
      <c r="GD107" s="136"/>
      <c r="GE107" s="136"/>
      <c r="GF107" s="136"/>
      <c r="GG107" s="136"/>
      <c r="GH107" s="136"/>
      <c r="GI107" s="136"/>
      <c r="GJ107" s="136"/>
      <c r="GK107" s="136"/>
      <c r="GL107" s="136"/>
      <c r="GM107" s="136"/>
      <c r="GN107" s="136"/>
      <c r="GO107" s="136"/>
      <c r="GP107" s="136"/>
      <c r="GQ107" s="136"/>
      <c r="GR107" s="136"/>
      <c r="GS107" s="136"/>
      <c r="GT107" s="136"/>
      <c r="GU107" s="136"/>
      <c r="GV107" s="136"/>
      <c r="GW107" s="136"/>
      <c r="GX107" s="136"/>
      <c r="GY107" s="136"/>
      <c r="GZ107" s="136"/>
      <c r="HA107" s="136"/>
      <c r="HB107" s="136"/>
      <c r="HC107" s="136"/>
      <c r="HD107" s="136"/>
      <c r="HE107" s="136"/>
      <c r="HF107" s="136"/>
      <c r="HG107" s="136"/>
      <c r="HH107" s="136"/>
      <c r="HI107" s="136"/>
      <c r="HJ107" s="136"/>
      <c r="HK107" s="136"/>
      <c r="HL107" s="136"/>
      <c r="HM107" s="136"/>
      <c r="HN107" s="136"/>
      <c r="HO107" s="136"/>
      <c r="HP107" s="136"/>
      <c r="HQ107" s="136"/>
      <c r="HR107" s="136"/>
      <c r="HS107" s="136"/>
      <c r="HT107" s="136"/>
      <c r="HU107" s="136"/>
      <c r="HV107" s="136"/>
      <c r="HW107" s="136"/>
      <c r="HX107" s="136"/>
      <c r="HY107" s="136"/>
      <c r="HZ107" s="136"/>
      <c r="IA107" s="136"/>
      <c r="IB107" s="136"/>
      <c r="IC107" s="136"/>
      <c r="ID107" s="136"/>
      <c r="IE107" s="136"/>
      <c r="IF107" s="136"/>
      <c r="IG107" s="136"/>
      <c r="IH107" s="136"/>
      <c r="II107" s="136"/>
      <c r="IJ107" s="136"/>
      <c r="IK107" s="136"/>
      <c r="IL107" s="136"/>
      <c r="IM107" s="136"/>
      <c r="IN107" s="136"/>
      <c r="IO107" s="136"/>
      <c r="IP107" s="136"/>
      <c r="IQ107" s="136"/>
      <c r="IR107" s="136"/>
      <c r="IS107" s="136"/>
      <c r="IT107" s="136"/>
      <c r="IU107" s="136"/>
      <c r="IV107" s="136"/>
      <c r="IW107" s="136"/>
      <c r="IX107" s="136"/>
      <c r="IY107" s="136"/>
      <c r="IZ107" s="136"/>
      <c r="JA107" s="136"/>
      <c r="JB107" s="136"/>
      <c r="JC107" s="136"/>
      <c r="JD107" s="136"/>
      <c r="JE107" s="136"/>
      <c r="JF107" s="136"/>
      <c r="JG107" s="136"/>
      <c r="JH107" s="136"/>
      <c r="JI107" s="136"/>
      <c r="JJ107" s="136"/>
      <c r="JK107" s="136"/>
      <c r="JL107" s="136"/>
      <c r="JM107" s="136"/>
      <c r="JN107" s="136"/>
      <c r="JO107" s="136"/>
      <c r="JP107" s="136"/>
      <c r="JQ107" s="136"/>
      <c r="JR107" s="136"/>
      <c r="JS107" s="136"/>
      <c r="JT107" s="136"/>
      <c r="JU107" s="136"/>
      <c r="JV107" s="136"/>
      <c r="JW107" s="136"/>
      <c r="JX107" s="136"/>
      <c r="JY107" s="136"/>
      <c r="JZ107" s="136"/>
      <c r="KA107" s="136"/>
      <c r="KB107" s="136"/>
      <c r="KC107" s="136"/>
      <c r="KD107" s="136"/>
      <c r="KE107" s="136"/>
      <c r="KF107" s="136"/>
      <c r="KG107" s="136"/>
      <c r="KH107" s="136"/>
      <c r="KI107" s="136"/>
      <c r="KJ107" s="136"/>
      <c r="KK107" s="136"/>
      <c r="KL107" s="136"/>
      <c r="KM107" s="136"/>
      <c r="KN107" s="136"/>
      <c r="KO107" s="136"/>
      <c r="KP107" s="136"/>
      <c r="KQ107" s="136"/>
      <c r="KR107" s="136"/>
      <c r="KS107" s="136"/>
      <c r="KT107" s="136"/>
      <c r="KU107" s="136"/>
      <c r="KV107" s="136"/>
      <c r="KW107" s="136"/>
      <c r="KX107" s="136"/>
      <c r="KY107" s="136"/>
      <c r="KZ107" s="136"/>
      <c r="LA107" s="136"/>
      <c r="LB107" s="136"/>
      <c r="LC107" s="136"/>
      <c r="LD107" s="136"/>
      <c r="LE107" s="136"/>
      <c r="LF107" s="136"/>
      <c r="LG107" s="136"/>
      <c r="LH107" s="136"/>
      <c r="LI107" s="136"/>
      <c r="LJ107" s="136"/>
      <c r="LK107" s="136"/>
      <c r="LL107" s="136"/>
      <c r="LM107" s="136"/>
      <c r="LN107" s="136"/>
      <c r="LO107" s="136"/>
      <c r="LP107" s="136"/>
      <c r="LQ107" s="136"/>
      <c r="LR107" s="136"/>
      <c r="LS107" s="136"/>
      <c r="LT107" s="136"/>
      <c r="LU107" s="136"/>
      <c r="LV107" s="136"/>
      <c r="LW107" s="136"/>
      <c r="LX107" s="136"/>
      <c r="LY107" s="136"/>
      <c r="LZ107" s="136"/>
      <c r="MA107" s="136"/>
      <c r="MB107" s="136"/>
      <c r="MC107" s="136"/>
      <c r="MD107" s="136"/>
      <c r="ME107" s="136"/>
      <c r="MF107" s="136"/>
      <c r="MG107" s="136"/>
      <c r="MH107" s="136"/>
      <c r="MI107" s="136"/>
      <c r="MJ107" s="136"/>
      <c r="MK107" s="136"/>
      <c r="ML107" s="136"/>
      <c r="MM107" s="136"/>
      <c r="MN107" s="136"/>
      <c r="MO107" s="136"/>
      <c r="MP107" s="136"/>
      <c r="MQ107" s="136"/>
      <c r="MR107" s="136"/>
      <c r="MS107" s="136"/>
      <c r="MT107" s="136"/>
      <c r="MU107" s="136"/>
      <c r="MV107" s="136"/>
      <c r="MW107" s="136"/>
      <c r="MX107" s="136"/>
      <c r="MY107" s="136"/>
      <c r="MZ107" s="136"/>
      <c r="NA107" s="136"/>
      <c r="NB107" s="136"/>
      <c r="NC107" s="136"/>
      <c r="ND107" s="136"/>
      <c r="NE107" s="136"/>
      <c r="NF107" s="136"/>
      <c r="NG107" s="136"/>
      <c r="NH107" s="136"/>
      <c r="NI107" s="136"/>
      <c r="NJ107" s="136"/>
      <c r="NK107" s="136"/>
      <c r="NL107" s="136"/>
      <c r="NM107" s="136"/>
      <c r="NN107" s="136"/>
      <c r="NO107" s="136"/>
      <c r="NP107" s="136"/>
      <c r="NQ107" s="136"/>
      <c r="NR107" s="136"/>
      <c r="NS107" s="136"/>
      <c r="NT107" s="136"/>
      <c r="NU107" s="136"/>
      <c r="NV107" s="136"/>
      <c r="NW107" s="136"/>
      <c r="NX107" s="136"/>
      <c r="NY107" s="136"/>
      <c r="NZ107" s="136"/>
      <c r="OA107" s="136"/>
      <c r="OB107" s="136"/>
      <c r="OC107" s="136"/>
      <c r="OD107" s="136"/>
      <c r="OE107" s="136"/>
      <c r="OF107" s="136"/>
      <c r="OG107" s="136"/>
      <c r="OH107" s="136"/>
      <c r="OI107" s="136"/>
      <c r="OJ107" s="136"/>
      <c r="OK107" s="136"/>
      <c r="OL107" s="136"/>
      <c r="OM107" s="136"/>
      <c r="ON107" s="136"/>
      <c r="OO107" s="136"/>
      <c r="OP107" s="136"/>
      <c r="OQ107" s="136"/>
      <c r="OR107" s="136"/>
      <c r="OS107" s="136"/>
      <c r="OT107" s="136"/>
      <c r="OU107" s="136"/>
      <c r="OV107" s="136"/>
      <c r="OW107" s="136"/>
      <c r="OX107" s="136"/>
      <c r="OY107" s="136"/>
      <c r="OZ107" s="136"/>
      <c r="PA107" s="136"/>
      <c r="PB107" s="136"/>
      <c r="PC107" s="136"/>
      <c r="PD107" s="136"/>
      <c r="PE107" s="136"/>
      <c r="PF107" s="136"/>
      <c r="PG107" s="136"/>
      <c r="PH107" s="136"/>
      <c r="PI107" s="136"/>
      <c r="PJ107" s="136"/>
      <c r="PK107" s="136"/>
      <c r="PL107" s="136"/>
      <c r="PM107" s="136"/>
      <c r="PN107" s="136"/>
      <c r="PO107" s="136"/>
      <c r="PP107" s="136"/>
      <c r="PQ107" s="136"/>
      <c r="PR107" s="136"/>
      <c r="PS107" s="136"/>
      <c r="PT107" s="136"/>
      <c r="PU107" s="136"/>
      <c r="PV107" s="136"/>
      <c r="PW107" s="136"/>
      <c r="PX107" s="136"/>
      <c r="PY107" s="136"/>
      <c r="PZ107" s="136"/>
      <c r="QA107" s="136"/>
      <c r="QB107" s="136"/>
      <c r="QC107" s="136"/>
      <c r="QD107" s="136"/>
      <c r="QE107" s="136"/>
      <c r="QF107" s="136"/>
      <c r="QG107" s="136"/>
      <c r="QH107" s="136"/>
      <c r="QI107" s="136"/>
      <c r="QJ107" s="136"/>
      <c r="QK107" s="136"/>
      <c r="QL107" s="136"/>
      <c r="QM107" s="136"/>
      <c r="QN107" s="136"/>
      <c r="QO107" s="136"/>
      <c r="QP107" s="136"/>
      <c r="QQ107" s="136"/>
      <c r="QR107" s="136"/>
      <c r="QS107" s="136"/>
      <c r="QT107" s="136"/>
      <c r="QU107" s="136"/>
      <c r="QV107" s="136"/>
      <c r="QW107" s="136"/>
      <c r="QX107" s="136"/>
      <c r="QY107" s="136"/>
      <c r="QZ107" s="136"/>
      <c r="RA107" s="136"/>
      <c r="RB107" s="136"/>
      <c r="RC107" s="136"/>
      <c r="RD107" s="136"/>
      <c r="RE107" s="136"/>
      <c r="RF107" s="136"/>
      <c r="RG107" s="136"/>
      <c r="RH107" s="136"/>
      <c r="RI107" s="136"/>
      <c r="RJ107" s="136"/>
      <c r="RK107" s="136"/>
      <c r="RL107" s="136"/>
      <c r="RM107" s="136"/>
      <c r="RN107" s="136"/>
      <c r="RO107" s="136"/>
      <c r="RP107" s="136"/>
      <c r="RQ107" s="136"/>
      <c r="RR107" s="136"/>
      <c r="RS107" s="136"/>
      <c r="RT107" s="136"/>
      <c r="RU107" s="136"/>
      <c r="RV107" s="136"/>
      <c r="RW107" s="136"/>
      <c r="RX107" s="136"/>
      <c r="RY107" s="136"/>
      <c r="RZ107" s="136"/>
      <c r="SA107" s="136"/>
      <c r="SB107" s="136"/>
      <c r="SC107" s="136"/>
      <c r="SD107" s="136"/>
      <c r="SE107" s="136"/>
      <c r="SF107" s="136"/>
      <c r="SG107" s="136"/>
      <c r="SH107" s="136"/>
      <c r="SI107" s="136"/>
      <c r="SJ107" s="136"/>
      <c r="SK107" s="136"/>
      <c r="SL107" s="136"/>
      <c r="SM107" s="136"/>
      <c r="SN107" s="136"/>
      <c r="SO107" s="136"/>
      <c r="SP107" s="136"/>
      <c r="SQ107" s="136"/>
      <c r="SR107" s="136"/>
      <c r="SS107" s="136"/>
      <c r="ST107" s="136"/>
      <c r="SU107" s="136"/>
      <c r="SV107" s="136"/>
      <c r="SW107" s="136"/>
      <c r="SX107" s="136"/>
      <c r="SY107" s="136"/>
      <c r="SZ107" s="136"/>
      <c r="TA107" s="136"/>
      <c r="TB107" s="136"/>
      <c r="TC107" s="136"/>
      <c r="TD107" s="136"/>
      <c r="TE107" s="136"/>
      <c r="TF107" s="136"/>
      <c r="TG107" s="136"/>
      <c r="TH107" s="136"/>
      <c r="TI107" s="136"/>
      <c r="TJ107" s="136"/>
      <c r="TK107" s="136"/>
      <c r="TL107" s="136"/>
      <c r="TM107" s="136"/>
      <c r="TN107" s="136"/>
      <c r="TO107" s="136"/>
      <c r="TP107" s="136"/>
      <c r="TQ107" s="136"/>
      <c r="TR107" s="136"/>
      <c r="TS107" s="136"/>
      <c r="TT107" s="136"/>
      <c r="TU107" s="136"/>
      <c r="TV107" s="136"/>
      <c r="TW107" s="136"/>
      <c r="TX107" s="136"/>
      <c r="TY107" s="136"/>
      <c r="TZ107" s="136"/>
      <c r="UA107" s="136"/>
      <c r="UB107" s="136"/>
      <c r="UC107" s="136"/>
      <c r="UD107" s="136"/>
      <c r="UE107" s="136"/>
      <c r="UF107" s="136"/>
      <c r="UG107" s="136"/>
      <c r="UH107" s="136"/>
      <c r="UI107" s="136"/>
      <c r="UJ107" s="136"/>
      <c r="UK107" s="136"/>
      <c r="UL107" s="136"/>
      <c r="UM107" s="136"/>
      <c r="UN107" s="136"/>
      <c r="UO107" s="136"/>
      <c r="UP107" s="136"/>
      <c r="UQ107" s="136"/>
      <c r="UR107" s="136"/>
      <c r="US107" s="136"/>
      <c r="UT107" s="136"/>
      <c r="UU107" s="136"/>
      <c r="UV107" s="136"/>
      <c r="UW107" s="136"/>
      <c r="UX107" s="136"/>
      <c r="UY107" s="136"/>
      <c r="UZ107" s="136"/>
      <c r="VA107" s="136"/>
      <c r="VB107" s="136"/>
      <c r="VC107" s="136"/>
      <c r="VD107" s="136"/>
      <c r="VE107" s="136"/>
      <c r="VF107" s="136"/>
      <c r="VG107" s="136"/>
      <c r="VH107" s="136"/>
      <c r="VI107" s="136"/>
      <c r="VJ107" s="136"/>
      <c r="VK107" s="136"/>
      <c r="VL107" s="136"/>
      <c r="VM107" s="136"/>
      <c r="VN107" s="136"/>
      <c r="VO107" s="136"/>
      <c r="VP107" s="136"/>
      <c r="VQ107" s="136"/>
      <c r="VR107" s="136"/>
      <c r="VS107" s="136"/>
      <c r="VT107" s="136"/>
      <c r="VU107" s="136"/>
      <c r="VV107" s="136"/>
      <c r="VW107" s="136"/>
      <c r="VX107" s="136"/>
      <c r="VY107" s="136"/>
      <c r="VZ107" s="136"/>
      <c r="WA107" s="136"/>
      <c r="WB107" s="136"/>
      <c r="WC107" s="136"/>
      <c r="WD107" s="136"/>
      <c r="WE107" s="136"/>
      <c r="WF107" s="136"/>
      <c r="WG107" s="136"/>
      <c r="WH107" s="136"/>
      <c r="WI107" s="136"/>
      <c r="WJ107" s="136"/>
      <c r="WK107" s="136"/>
      <c r="WL107" s="136"/>
      <c r="WM107" s="136"/>
      <c r="WN107" s="136"/>
      <c r="WO107" s="136"/>
      <c r="WP107" s="136"/>
      <c r="WQ107" s="136"/>
      <c r="WR107" s="136"/>
      <c r="WS107" s="136"/>
      <c r="WT107" s="136"/>
      <c r="WU107" s="136"/>
      <c r="WV107" s="136"/>
      <c r="WW107" s="136"/>
      <c r="WX107" s="136"/>
      <c r="WY107" s="136"/>
      <c r="WZ107" s="136"/>
      <c r="XA107" s="136"/>
      <c r="XB107" s="136"/>
      <c r="XC107" s="136"/>
      <c r="XD107" s="136"/>
      <c r="XE107" s="136"/>
      <c r="XF107" s="136"/>
      <c r="XG107" s="136"/>
      <c r="XH107" s="136"/>
      <c r="XI107" s="136"/>
      <c r="XJ107" s="136"/>
      <c r="XK107" s="136"/>
      <c r="XL107" s="136"/>
      <c r="XM107" s="136"/>
      <c r="XN107" s="136"/>
      <c r="XO107" s="136"/>
      <c r="XP107" s="136"/>
      <c r="XQ107" s="136"/>
      <c r="XR107" s="136"/>
      <c r="XS107" s="136"/>
      <c r="XT107" s="136"/>
      <c r="XU107" s="136"/>
      <c r="XV107" s="136"/>
      <c r="XW107" s="136"/>
      <c r="XX107" s="136"/>
      <c r="XY107" s="136"/>
      <c r="XZ107" s="136"/>
      <c r="YA107" s="136"/>
      <c r="YB107" s="136"/>
      <c r="YC107" s="136"/>
      <c r="YD107" s="136"/>
      <c r="YE107" s="136"/>
      <c r="YF107" s="136"/>
      <c r="YG107" s="136"/>
      <c r="YH107" s="136"/>
      <c r="YI107" s="136"/>
      <c r="YJ107" s="136"/>
      <c r="YK107" s="136"/>
      <c r="YL107" s="136"/>
      <c r="YM107" s="136"/>
      <c r="YN107" s="136"/>
      <c r="YO107" s="136"/>
      <c r="YP107" s="136"/>
      <c r="YQ107" s="136"/>
      <c r="YR107" s="136"/>
      <c r="YS107" s="136"/>
      <c r="YT107" s="136"/>
      <c r="YU107" s="136"/>
      <c r="YV107" s="136"/>
      <c r="YW107" s="136"/>
      <c r="YX107" s="136"/>
      <c r="YY107" s="136"/>
      <c r="YZ107" s="136"/>
      <c r="ZA107" s="136"/>
      <c r="ZB107" s="136"/>
      <c r="ZC107" s="136"/>
      <c r="ZD107" s="136"/>
      <c r="ZE107" s="136"/>
      <c r="ZF107" s="136"/>
      <c r="ZG107" s="136"/>
      <c r="ZH107" s="136"/>
      <c r="ZI107" s="136"/>
      <c r="ZJ107" s="136"/>
      <c r="ZK107" s="136"/>
      <c r="ZL107" s="136"/>
      <c r="ZM107" s="136"/>
      <c r="ZN107" s="136"/>
      <c r="ZO107" s="136"/>
      <c r="ZP107" s="136"/>
      <c r="ZQ107" s="136"/>
      <c r="ZR107" s="136"/>
      <c r="ZS107" s="136"/>
      <c r="ZT107" s="136"/>
      <c r="ZU107" s="136"/>
      <c r="ZV107" s="136"/>
      <c r="ZW107" s="136"/>
      <c r="ZX107" s="136"/>
      <c r="ZY107" s="136"/>
      <c r="ZZ107" s="136"/>
      <c r="AAA107" s="136"/>
      <c r="AAB107" s="136"/>
      <c r="AAC107" s="136"/>
      <c r="AAD107" s="136"/>
      <c r="AAE107" s="136"/>
      <c r="AAF107" s="136"/>
      <c r="AAG107" s="136"/>
      <c r="AAH107" s="136"/>
      <c r="AAI107" s="136"/>
      <c r="AAJ107" s="136"/>
      <c r="AAK107" s="136"/>
      <c r="AAL107" s="136"/>
      <c r="AAM107" s="136"/>
      <c r="AAN107" s="136"/>
      <c r="AAO107" s="136"/>
      <c r="AAP107" s="136"/>
      <c r="AAQ107" s="136"/>
      <c r="AAR107" s="136"/>
      <c r="AAS107" s="136"/>
      <c r="AAT107" s="136"/>
      <c r="AAU107" s="136"/>
      <c r="AAV107" s="136"/>
      <c r="AAW107" s="136"/>
      <c r="AAX107" s="136"/>
      <c r="AAY107" s="136"/>
      <c r="AAZ107" s="136"/>
      <c r="ABA107" s="136"/>
      <c r="ABB107" s="136"/>
      <c r="ABC107" s="136"/>
      <c r="ABD107" s="136"/>
      <c r="ABE107" s="136"/>
      <c r="ABF107" s="136"/>
      <c r="ABG107" s="136"/>
      <c r="ABH107" s="136"/>
      <c r="ABI107" s="136"/>
      <c r="ABJ107" s="136"/>
      <c r="ABK107" s="136"/>
      <c r="ABL107" s="136"/>
      <c r="ABM107" s="136"/>
      <c r="ABN107" s="136"/>
      <c r="ABO107" s="136"/>
      <c r="ABP107" s="136"/>
      <c r="ABQ107" s="136"/>
      <c r="ABR107" s="136"/>
      <c r="ABS107" s="136"/>
      <c r="ABT107" s="136"/>
      <c r="ABU107" s="136"/>
      <c r="ABV107" s="136"/>
      <c r="ABW107" s="136"/>
      <c r="ABX107" s="136"/>
      <c r="ABY107" s="136"/>
      <c r="ABZ107" s="136"/>
      <c r="ACA107" s="136"/>
      <c r="ACB107" s="136"/>
      <c r="ACC107" s="136"/>
      <c r="ACD107" s="136"/>
      <c r="ACE107" s="136"/>
      <c r="ACF107" s="136"/>
      <c r="ACG107" s="136"/>
      <c r="ACH107" s="136"/>
      <c r="ACI107" s="136"/>
      <c r="ACJ107" s="136"/>
      <c r="ACK107" s="136"/>
      <c r="ACL107" s="136"/>
      <c r="ACM107" s="136"/>
      <c r="ACN107" s="136"/>
      <c r="ACO107" s="136"/>
      <c r="ACP107" s="136"/>
      <c r="ACQ107" s="136"/>
      <c r="ACR107" s="136"/>
      <c r="ACS107" s="136"/>
      <c r="ACT107" s="136"/>
      <c r="ACU107" s="136"/>
      <c r="ACV107" s="136"/>
      <c r="ACW107" s="136"/>
      <c r="ACX107" s="136"/>
      <c r="ACY107" s="136"/>
      <c r="ACZ107" s="136"/>
      <c r="ADA107" s="136"/>
      <c r="ADB107" s="136"/>
      <c r="ADC107" s="136"/>
      <c r="ADD107" s="136"/>
      <c r="ADE107" s="136"/>
      <c r="ADF107" s="136"/>
      <c r="ADG107" s="136"/>
      <c r="ADH107" s="136"/>
      <c r="ADI107" s="136"/>
      <c r="ADJ107" s="136"/>
      <c r="ADK107" s="136"/>
      <c r="ADL107" s="136"/>
      <c r="ADM107" s="136"/>
      <c r="ADN107" s="136"/>
      <c r="ADO107" s="136"/>
      <c r="ADP107" s="136"/>
      <c r="ADQ107" s="136"/>
      <c r="ADR107" s="136"/>
      <c r="ADS107" s="136"/>
      <c r="ADT107" s="136"/>
      <c r="ADU107" s="136"/>
      <c r="ADV107" s="136"/>
      <c r="ADW107" s="136"/>
      <c r="ADX107" s="136"/>
      <c r="ADY107" s="136"/>
      <c r="ADZ107" s="136"/>
      <c r="AEA107" s="136"/>
      <c r="AEB107" s="136"/>
      <c r="AEC107" s="136"/>
      <c r="AED107" s="136"/>
      <c r="AEE107" s="136"/>
      <c r="AEF107" s="136"/>
      <c r="AEG107" s="136"/>
      <c r="AEH107" s="136"/>
      <c r="AEI107" s="136"/>
      <c r="AEJ107" s="136"/>
      <c r="AEK107" s="136"/>
      <c r="AEL107" s="136"/>
      <c r="AEM107" s="136"/>
      <c r="AEN107" s="136"/>
      <c r="AEO107" s="136"/>
      <c r="AEP107" s="136"/>
      <c r="AEQ107" s="136"/>
      <c r="AER107" s="136"/>
      <c r="AES107" s="136"/>
      <c r="AET107" s="136"/>
      <c r="AEU107" s="136"/>
      <c r="AEV107" s="136"/>
      <c r="AEW107" s="136"/>
      <c r="AEX107" s="136"/>
      <c r="AEY107" s="136"/>
      <c r="AEZ107" s="136"/>
      <c r="AFA107" s="136"/>
      <c r="AFB107" s="136"/>
      <c r="AFC107" s="136"/>
      <c r="AFD107" s="136"/>
      <c r="AFE107" s="136"/>
      <c r="AFF107" s="136"/>
      <c r="AFG107" s="136"/>
      <c r="AFH107" s="136"/>
      <c r="AFI107" s="136"/>
      <c r="AFJ107" s="136"/>
      <c r="AFK107" s="136"/>
      <c r="AFL107" s="136"/>
      <c r="AFM107" s="136"/>
      <c r="AFN107" s="136"/>
      <c r="AFO107" s="136"/>
      <c r="AFP107" s="136"/>
      <c r="AFQ107" s="136"/>
      <c r="AFR107" s="136"/>
      <c r="AFS107" s="136"/>
      <c r="AFT107" s="136"/>
      <c r="AFU107" s="136"/>
      <c r="AFV107" s="136"/>
      <c r="AFW107" s="136"/>
      <c r="AFX107" s="136"/>
      <c r="AFY107" s="136"/>
      <c r="AFZ107" s="136"/>
      <c r="AGA107" s="136"/>
      <c r="AGB107" s="136"/>
      <c r="AGC107" s="136"/>
      <c r="AGD107" s="136"/>
      <c r="AGE107" s="136"/>
      <c r="AGF107" s="136"/>
      <c r="AGG107" s="136"/>
      <c r="AGH107" s="136"/>
      <c r="AGI107" s="136"/>
      <c r="AGJ107" s="136"/>
      <c r="AGK107" s="136"/>
      <c r="AGL107" s="136"/>
      <c r="AGM107" s="136"/>
      <c r="AGN107" s="136"/>
      <c r="AGO107" s="136"/>
      <c r="AGP107" s="136"/>
      <c r="AGQ107" s="136"/>
      <c r="AGR107" s="136"/>
      <c r="AGS107" s="136"/>
      <c r="AGT107" s="136"/>
      <c r="AGU107" s="136"/>
      <c r="AGV107" s="136"/>
      <c r="AGW107" s="136"/>
      <c r="AGX107" s="136"/>
      <c r="AGY107" s="136"/>
      <c r="AGZ107" s="136"/>
      <c r="AHA107" s="136"/>
      <c r="AHB107" s="136"/>
      <c r="AHC107" s="136"/>
      <c r="AHD107" s="136"/>
      <c r="AHE107" s="136"/>
      <c r="AHF107" s="136"/>
      <c r="AHG107" s="136"/>
      <c r="AHH107" s="136"/>
      <c r="AHI107" s="136"/>
      <c r="AHJ107" s="136"/>
      <c r="AHK107" s="136"/>
      <c r="AHL107" s="136"/>
      <c r="AHM107" s="136"/>
      <c r="AHN107" s="136"/>
      <c r="AHO107" s="136"/>
      <c r="AHP107" s="136"/>
      <c r="AHQ107" s="136"/>
      <c r="AHR107" s="136"/>
      <c r="AHS107" s="136"/>
      <c r="AHT107" s="136"/>
      <c r="AHU107" s="136"/>
      <c r="AHV107" s="136"/>
      <c r="AHW107" s="136"/>
      <c r="AHX107" s="136"/>
      <c r="AHY107" s="136"/>
      <c r="AHZ107" s="136"/>
      <c r="AIA107" s="136"/>
      <c r="AIB107" s="136"/>
      <c r="AIC107" s="136"/>
      <c r="AID107" s="136"/>
      <c r="AIE107" s="136"/>
      <c r="AIF107" s="136"/>
      <c r="AIG107" s="136"/>
      <c r="AIH107" s="136"/>
      <c r="AII107" s="136"/>
      <c r="AIJ107" s="136"/>
      <c r="AIK107" s="136"/>
      <c r="AIL107" s="136"/>
      <c r="AIM107" s="136"/>
      <c r="AIN107" s="136"/>
      <c r="AIO107" s="136"/>
      <c r="AIP107" s="136"/>
      <c r="AIQ107" s="136"/>
      <c r="AIR107" s="136"/>
      <c r="AIS107" s="136"/>
      <c r="AIT107" s="136"/>
      <c r="AIU107" s="136"/>
      <c r="AIV107" s="136"/>
      <c r="AIW107" s="136"/>
      <c r="AIX107" s="136"/>
      <c r="AIY107" s="136"/>
      <c r="AIZ107" s="136"/>
      <c r="AJA107" s="136"/>
      <c r="AJB107" s="136"/>
      <c r="AJC107" s="136"/>
      <c r="AJD107" s="136"/>
      <c r="AJE107" s="136"/>
      <c r="AJF107" s="136"/>
      <c r="AJG107" s="136"/>
      <c r="AJH107" s="136"/>
      <c r="AJI107" s="136"/>
      <c r="AJJ107" s="136"/>
      <c r="AJK107" s="136"/>
      <c r="AJL107" s="136"/>
      <c r="AJM107" s="136"/>
      <c r="AJN107" s="136"/>
      <c r="AJO107" s="136"/>
      <c r="AJP107" s="136"/>
      <c r="AJQ107" s="136"/>
      <c r="AJR107" s="136"/>
      <c r="AJS107" s="136"/>
      <c r="AJT107" s="136"/>
      <c r="AJU107" s="136"/>
      <c r="AJV107" s="136"/>
      <c r="AJW107" s="136"/>
      <c r="AJX107" s="136"/>
      <c r="AJY107" s="136"/>
      <c r="AJZ107" s="136"/>
      <c r="AKA107" s="136"/>
      <c r="AKB107" s="136"/>
      <c r="AKC107" s="136"/>
      <c r="AKD107" s="136"/>
      <c r="AKE107" s="136"/>
      <c r="AKF107" s="136"/>
      <c r="AKG107" s="136"/>
      <c r="AKH107" s="136"/>
      <c r="AKI107" s="136"/>
      <c r="AKJ107" s="136"/>
      <c r="AKK107" s="136"/>
      <c r="AKL107" s="136"/>
      <c r="AKM107" s="136"/>
      <c r="AKN107" s="136"/>
      <c r="AKO107" s="136"/>
      <c r="AKP107" s="136"/>
      <c r="AKQ107" s="136"/>
      <c r="AKR107" s="136"/>
      <c r="AKS107" s="136"/>
      <c r="AKT107" s="136"/>
      <c r="AKU107" s="136"/>
      <c r="AKV107" s="136"/>
      <c r="AKW107" s="136"/>
      <c r="AKX107" s="136"/>
      <c r="AKY107" s="136"/>
    </row>
    <row r="108" hidden="1" spans="1:987">
      <c r="A108" s="56" t="s">
        <v>10</v>
      </c>
      <c r="B108" s="50" t="s">
        <v>306</v>
      </c>
      <c r="C108" s="51">
        <v>0.0158730158730159</v>
      </c>
      <c r="D108" s="163"/>
      <c r="E108" s="53"/>
      <c r="F108" s="195"/>
      <c r="G108" s="62">
        <v>0.24282982791587</v>
      </c>
      <c r="H108" s="168">
        <v>0.63</v>
      </c>
      <c r="I108" s="63">
        <v>0.38</v>
      </c>
      <c r="J108" s="167">
        <v>0.00728155339805825</v>
      </c>
      <c r="K108" s="63"/>
      <c r="L108" s="63"/>
      <c r="M108" s="62"/>
      <c r="N108" s="63"/>
      <c r="O108" s="241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  <c r="CT108" s="136"/>
      <c r="CU108" s="136"/>
      <c r="CV108" s="136"/>
      <c r="CW108" s="136"/>
      <c r="CX108" s="136"/>
      <c r="CY108" s="136"/>
      <c r="CZ108" s="136"/>
      <c r="DA108" s="136"/>
      <c r="DB108" s="136"/>
      <c r="DC108" s="136"/>
      <c r="DD108" s="136"/>
      <c r="DE108" s="136"/>
      <c r="DF108" s="136"/>
      <c r="DG108" s="136"/>
      <c r="DH108" s="136"/>
      <c r="DI108" s="136"/>
      <c r="DJ108" s="136"/>
      <c r="DK108" s="136"/>
      <c r="DL108" s="136"/>
      <c r="DM108" s="136"/>
      <c r="DN108" s="136"/>
      <c r="DO108" s="136"/>
      <c r="DP108" s="136"/>
      <c r="DQ108" s="136"/>
      <c r="DR108" s="136"/>
      <c r="DS108" s="136"/>
      <c r="DT108" s="136"/>
      <c r="DU108" s="136"/>
      <c r="DV108" s="136"/>
      <c r="DW108" s="136"/>
      <c r="DX108" s="136"/>
      <c r="DY108" s="136"/>
      <c r="DZ108" s="136"/>
      <c r="EA108" s="136"/>
      <c r="EB108" s="136"/>
      <c r="EC108" s="136"/>
      <c r="ED108" s="136"/>
      <c r="EE108" s="136"/>
      <c r="EF108" s="136"/>
      <c r="EG108" s="136"/>
      <c r="EH108" s="136"/>
      <c r="EI108" s="136"/>
      <c r="EJ108" s="136"/>
      <c r="EK108" s="136"/>
      <c r="EL108" s="136"/>
      <c r="EM108" s="136"/>
      <c r="EN108" s="136"/>
      <c r="EO108" s="136"/>
      <c r="EP108" s="136"/>
      <c r="EQ108" s="136"/>
      <c r="ER108" s="136"/>
      <c r="ES108" s="136"/>
      <c r="ET108" s="136"/>
      <c r="EU108" s="136"/>
      <c r="EV108" s="136"/>
      <c r="EW108" s="136"/>
      <c r="EX108" s="136"/>
      <c r="EY108" s="136"/>
      <c r="EZ108" s="136"/>
      <c r="FA108" s="136"/>
      <c r="FB108" s="136"/>
      <c r="FC108" s="136"/>
      <c r="FD108" s="136"/>
      <c r="FE108" s="136"/>
      <c r="FF108" s="136"/>
      <c r="FG108" s="136"/>
      <c r="FH108" s="136"/>
      <c r="FI108" s="136"/>
      <c r="FJ108" s="136"/>
      <c r="FK108" s="136"/>
      <c r="FL108" s="136"/>
      <c r="FM108" s="136"/>
      <c r="FN108" s="136"/>
      <c r="FO108" s="136"/>
      <c r="FP108" s="136"/>
      <c r="FQ108" s="136"/>
      <c r="FR108" s="136"/>
      <c r="FS108" s="136"/>
      <c r="FT108" s="136"/>
      <c r="FU108" s="136"/>
      <c r="FV108" s="136"/>
      <c r="FW108" s="136"/>
      <c r="FX108" s="136"/>
      <c r="FY108" s="136"/>
      <c r="FZ108" s="136"/>
      <c r="GA108" s="136"/>
      <c r="GB108" s="136"/>
      <c r="GC108" s="136"/>
      <c r="GD108" s="136"/>
      <c r="GE108" s="136"/>
      <c r="GF108" s="136"/>
      <c r="GG108" s="136"/>
      <c r="GH108" s="136"/>
      <c r="GI108" s="136"/>
      <c r="GJ108" s="136"/>
      <c r="GK108" s="136"/>
      <c r="GL108" s="136"/>
      <c r="GM108" s="136"/>
      <c r="GN108" s="136"/>
      <c r="GO108" s="136"/>
      <c r="GP108" s="136"/>
      <c r="GQ108" s="136"/>
      <c r="GR108" s="136"/>
      <c r="GS108" s="136"/>
      <c r="GT108" s="136"/>
      <c r="GU108" s="136"/>
      <c r="GV108" s="136"/>
      <c r="GW108" s="136"/>
      <c r="GX108" s="136"/>
      <c r="GY108" s="136"/>
      <c r="GZ108" s="136"/>
      <c r="HA108" s="136"/>
      <c r="HB108" s="136"/>
      <c r="HC108" s="136"/>
      <c r="HD108" s="136"/>
      <c r="HE108" s="136"/>
      <c r="HF108" s="136"/>
      <c r="HG108" s="136"/>
      <c r="HH108" s="136"/>
      <c r="HI108" s="136"/>
      <c r="HJ108" s="136"/>
      <c r="HK108" s="136"/>
      <c r="HL108" s="136"/>
      <c r="HM108" s="136"/>
      <c r="HN108" s="136"/>
      <c r="HO108" s="136"/>
      <c r="HP108" s="136"/>
      <c r="HQ108" s="136"/>
      <c r="HR108" s="136"/>
      <c r="HS108" s="136"/>
      <c r="HT108" s="136"/>
      <c r="HU108" s="136"/>
      <c r="HV108" s="136"/>
      <c r="HW108" s="136"/>
      <c r="HX108" s="136"/>
      <c r="HY108" s="136"/>
      <c r="HZ108" s="136"/>
      <c r="IA108" s="136"/>
      <c r="IB108" s="136"/>
      <c r="IC108" s="136"/>
      <c r="ID108" s="136"/>
      <c r="IE108" s="136"/>
      <c r="IF108" s="136"/>
      <c r="IG108" s="136"/>
      <c r="IH108" s="136"/>
      <c r="II108" s="136"/>
      <c r="IJ108" s="136"/>
      <c r="IK108" s="136"/>
      <c r="IL108" s="136"/>
      <c r="IM108" s="136"/>
      <c r="IN108" s="136"/>
      <c r="IO108" s="136"/>
      <c r="IP108" s="136"/>
      <c r="IQ108" s="136"/>
      <c r="IR108" s="136"/>
      <c r="IS108" s="136"/>
      <c r="IT108" s="136"/>
      <c r="IU108" s="136"/>
      <c r="IV108" s="136"/>
      <c r="IW108" s="136"/>
      <c r="IX108" s="136"/>
      <c r="IY108" s="136"/>
      <c r="IZ108" s="136"/>
      <c r="JA108" s="136"/>
      <c r="JB108" s="136"/>
      <c r="JC108" s="136"/>
      <c r="JD108" s="136"/>
      <c r="JE108" s="136"/>
      <c r="JF108" s="136"/>
      <c r="JG108" s="136"/>
      <c r="JH108" s="136"/>
      <c r="JI108" s="136"/>
      <c r="JJ108" s="136"/>
      <c r="JK108" s="136"/>
      <c r="JL108" s="136"/>
      <c r="JM108" s="136"/>
      <c r="JN108" s="136"/>
      <c r="JO108" s="136"/>
      <c r="JP108" s="136"/>
      <c r="JQ108" s="136"/>
      <c r="JR108" s="136"/>
      <c r="JS108" s="136"/>
      <c r="JT108" s="136"/>
      <c r="JU108" s="136"/>
      <c r="JV108" s="136"/>
      <c r="JW108" s="136"/>
      <c r="JX108" s="136"/>
      <c r="JY108" s="136"/>
      <c r="JZ108" s="136"/>
      <c r="KA108" s="136"/>
      <c r="KB108" s="136"/>
      <c r="KC108" s="136"/>
      <c r="KD108" s="136"/>
      <c r="KE108" s="136"/>
      <c r="KF108" s="136"/>
      <c r="KG108" s="136"/>
      <c r="KH108" s="136"/>
      <c r="KI108" s="136"/>
      <c r="KJ108" s="136"/>
      <c r="KK108" s="136"/>
      <c r="KL108" s="136"/>
      <c r="KM108" s="136"/>
      <c r="KN108" s="136"/>
      <c r="KO108" s="136"/>
      <c r="KP108" s="136"/>
      <c r="KQ108" s="136"/>
      <c r="KR108" s="136"/>
      <c r="KS108" s="136"/>
      <c r="KT108" s="136"/>
      <c r="KU108" s="136"/>
      <c r="KV108" s="136"/>
      <c r="KW108" s="136"/>
      <c r="KX108" s="136"/>
      <c r="KY108" s="136"/>
      <c r="KZ108" s="136"/>
      <c r="LA108" s="136"/>
      <c r="LB108" s="136"/>
      <c r="LC108" s="136"/>
      <c r="LD108" s="136"/>
      <c r="LE108" s="136"/>
      <c r="LF108" s="136"/>
      <c r="LG108" s="136"/>
      <c r="LH108" s="136"/>
      <c r="LI108" s="136"/>
      <c r="LJ108" s="136"/>
      <c r="LK108" s="136"/>
      <c r="LL108" s="136"/>
      <c r="LM108" s="136"/>
      <c r="LN108" s="136"/>
      <c r="LO108" s="136"/>
      <c r="LP108" s="136"/>
      <c r="LQ108" s="136"/>
      <c r="LR108" s="136"/>
      <c r="LS108" s="136"/>
      <c r="LT108" s="136"/>
      <c r="LU108" s="136"/>
      <c r="LV108" s="136"/>
      <c r="LW108" s="136"/>
      <c r="LX108" s="136"/>
      <c r="LY108" s="136"/>
      <c r="LZ108" s="136"/>
      <c r="MA108" s="136"/>
      <c r="MB108" s="136"/>
      <c r="MC108" s="136"/>
      <c r="MD108" s="136"/>
      <c r="ME108" s="136"/>
      <c r="MF108" s="136"/>
      <c r="MG108" s="136"/>
      <c r="MH108" s="136"/>
      <c r="MI108" s="136"/>
      <c r="MJ108" s="136"/>
      <c r="MK108" s="136"/>
      <c r="ML108" s="136"/>
      <c r="MM108" s="136"/>
      <c r="MN108" s="136"/>
      <c r="MO108" s="136"/>
      <c r="MP108" s="136"/>
      <c r="MQ108" s="136"/>
      <c r="MR108" s="136"/>
      <c r="MS108" s="136"/>
      <c r="MT108" s="136"/>
      <c r="MU108" s="136"/>
      <c r="MV108" s="136"/>
      <c r="MW108" s="136"/>
      <c r="MX108" s="136"/>
      <c r="MY108" s="136"/>
      <c r="MZ108" s="136"/>
      <c r="NA108" s="136"/>
      <c r="NB108" s="136"/>
      <c r="NC108" s="136"/>
      <c r="ND108" s="136"/>
      <c r="NE108" s="136"/>
      <c r="NF108" s="136"/>
      <c r="NG108" s="136"/>
      <c r="NH108" s="136"/>
      <c r="NI108" s="136"/>
      <c r="NJ108" s="136"/>
      <c r="NK108" s="136"/>
      <c r="NL108" s="136"/>
      <c r="NM108" s="136"/>
      <c r="NN108" s="136"/>
      <c r="NO108" s="136"/>
      <c r="NP108" s="136"/>
      <c r="NQ108" s="136"/>
      <c r="NR108" s="136"/>
      <c r="NS108" s="136"/>
      <c r="NT108" s="136"/>
      <c r="NU108" s="136"/>
      <c r="NV108" s="136"/>
      <c r="NW108" s="136"/>
      <c r="NX108" s="136"/>
      <c r="NY108" s="136"/>
      <c r="NZ108" s="136"/>
      <c r="OA108" s="136"/>
      <c r="OB108" s="136"/>
      <c r="OC108" s="136"/>
      <c r="OD108" s="136"/>
      <c r="OE108" s="136"/>
      <c r="OF108" s="136"/>
      <c r="OG108" s="136"/>
      <c r="OH108" s="136"/>
      <c r="OI108" s="136"/>
      <c r="OJ108" s="136"/>
      <c r="OK108" s="136"/>
      <c r="OL108" s="136"/>
      <c r="OM108" s="136"/>
      <c r="ON108" s="136"/>
      <c r="OO108" s="136"/>
      <c r="OP108" s="136"/>
      <c r="OQ108" s="136"/>
      <c r="OR108" s="136"/>
      <c r="OS108" s="136"/>
      <c r="OT108" s="136"/>
      <c r="OU108" s="136"/>
      <c r="OV108" s="136"/>
      <c r="OW108" s="136"/>
      <c r="OX108" s="136"/>
      <c r="OY108" s="136"/>
      <c r="OZ108" s="136"/>
      <c r="PA108" s="136"/>
      <c r="PB108" s="136"/>
      <c r="PC108" s="136"/>
      <c r="PD108" s="136"/>
      <c r="PE108" s="136"/>
      <c r="PF108" s="136"/>
      <c r="PG108" s="136"/>
      <c r="PH108" s="136"/>
      <c r="PI108" s="136"/>
      <c r="PJ108" s="136"/>
      <c r="PK108" s="136"/>
      <c r="PL108" s="136"/>
      <c r="PM108" s="136"/>
      <c r="PN108" s="136"/>
      <c r="PO108" s="136"/>
      <c r="PP108" s="136"/>
      <c r="PQ108" s="136"/>
      <c r="PR108" s="136"/>
      <c r="PS108" s="136"/>
      <c r="PT108" s="136"/>
      <c r="PU108" s="136"/>
      <c r="PV108" s="136"/>
      <c r="PW108" s="136"/>
      <c r="PX108" s="136"/>
      <c r="PY108" s="136"/>
      <c r="PZ108" s="136"/>
      <c r="QA108" s="136"/>
      <c r="QB108" s="136"/>
      <c r="QC108" s="136"/>
      <c r="QD108" s="136"/>
      <c r="QE108" s="136"/>
      <c r="QF108" s="136"/>
      <c r="QG108" s="136"/>
      <c r="QH108" s="136"/>
      <c r="QI108" s="136"/>
      <c r="QJ108" s="136"/>
      <c r="QK108" s="136"/>
      <c r="QL108" s="136"/>
      <c r="QM108" s="136"/>
      <c r="QN108" s="136"/>
      <c r="QO108" s="136"/>
      <c r="QP108" s="136"/>
      <c r="QQ108" s="136"/>
      <c r="QR108" s="136"/>
      <c r="QS108" s="136"/>
      <c r="QT108" s="136"/>
      <c r="QU108" s="136"/>
      <c r="QV108" s="136"/>
      <c r="QW108" s="136"/>
      <c r="QX108" s="136"/>
      <c r="QY108" s="136"/>
      <c r="QZ108" s="136"/>
      <c r="RA108" s="136"/>
      <c r="RB108" s="136"/>
      <c r="RC108" s="136"/>
      <c r="RD108" s="136"/>
      <c r="RE108" s="136"/>
      <c r="RF108" s="136"/>
      <c r="RG108" s="136"/>
      <c r="RH108" s="136"/>
      <c r="RI108" s="136"/>
      <c r="RJ108" s="136"/>
      <c r="RK108" s="136"/>
      <c r="RL108" s="136"/>
      <c r="RM108" s="136"/>
      <c r="RN108" s="136"/>
      <c r="RO108" s="136"/>
      <c r="RP108" s="136"/>
      <c r="RQ108" s="136"/>
      <c r="RR108" s="136"/>
      <c r="RS108" s="136"/>
      <c r="RT108" s="136"/>
      <c r="RU108" s="136"/>
      <c r="RV108" s="136"/>
      <c r="RW108" s="136"/>
      <c r="RX108" s="136"/>
      <c r="RY108" s="136"/>
      <c r="RZ108" s="136"/>
      <c r="SA108" s="136"/>
      <c r="SB108" s="136"/>
      <c r="SC108" s="136"/>
      <c r="SD108" s="136"/>
      <c r="SE108" s="136"/>
      <c r="SF108" s="136"/>
      <c r="SG108" s="136"/>
      <c r="SH108" s="136"/>
      <c r="SI108" s="136"/>
      <c r="SJ108" s="136"/>
      <c r="SK108" s="136"/>
      <c r="SL108" s="136"/>
      <c r="SM108" s="136"/>
      <c r="SN108" s="136"/>
      <c r="SO108" s="136"/>
      <c r="SP108" s="136"/>
      <c r="SQ108" s="136"/>
      <c r="SR108" s="136"/>
      <c r="SS108" s="136"/>
      <c r="ST108" s="136"/>
      <c r="SU108" s="136"/>
      <c r="SV108" s="136"/>
      <c r="SW108" s="136"/>
      <c r="SX108" s="136"/>
      <c r="SY108" s="136"/>
      <c r="SZ108" s="136"/>
      <c r="TA108" s="136"/>
      <c r="TB108" s="136"/>
      <c r="TC108" s="136"/>
      <c r="TD108" s="136"/>
      <c r="TE108" s="136"/>
      <c r="TF108" s="136"/>
      <c r="TG108" s="136"/>
      <c r="TH108" s="136"/>
      <c r="TI108" s="136"/>
      <c r="TJ108" s="136"/>
      <c r="TK108" s="136"/>
      <c r="TL108" s="136"/>
      <c r="TM108" s="136"/>
      <c r="TN108" s="136"/>
      <c r="TO108" s="136"/>
      <c r="TP108" s="136"/>
      <c r="TQ108" s="136"/>
      <c r="TR108" s="136"/>
      <c r="TS108" s="136"/>
      <c r="TT108" s="136"/>
      <c r="TU108" s="136"/>
      <c r="TV108" s="136"/>
      <c r="TW108" s="136"/>
      <c r="TX108" s="136"/>
      <c r="TY108" s="136"/>
      <c r="TZ108" s="136"/>
      <c r="UA108" s="136"/>
      <c r="UB108" s="136"/>
      <c r="UC108" s="136"/>
      <c r="UD108" s="136"/>
      <c r="UE108" s="136"/>
      <c r="UF108" s="136"/>
      <c r="UG108" s="136"/>
      <c r="UH108" s="136"/>
      <c r="UI108" s="136"/>
      <c r="UJ108" s="136"/>
      <c r="UK108" s="136"/>
      <c r="UL108" s="136"/>
      <c r="UM108" s="136"/>
      <c r="UN108" s="136"/>
      <c r="UO108" s="136"/>
      <c r="UP108" s="136"/>
      <c r="UQ108" s="136"/>
      <c r="UR108" s="136"/>
      <c r="US108" s="136"/>
      <c r="UT108" s="136"/>
      <c r="UU108" s="136"/>
      <c r="UV108" s="136"/>
      <c r="UW108" s="136"/>
      <c r="UX108" s="136"/>
      <c r="UY108" s="136"/>
      <c r="UZ108" s="136"/>
      <c r="VA108" s="136"/>
      <c r="VB108" s="136"/>
      <c r="VC108" s="136"/>
      <c r="VD108" s="136"/>
      <c r="VE108" s="136"/>
      <c r="VF108" s="136"/>
      <c r="VG108" s="136"/>
      <c r="VH108" s="136"/>
      <c r="VI108" s="136"/>
      <c r="VJ108" s="136"/>
      <c r="VK108" s="136"/>
      <c r="VL108" s="136"/>
      <c r="VM108" s="136"/>
      <c r="VN108" s="136"/>
      <c r="VO108" s="136"/>
      <c r="VP108" s="136"/>
      <c r="VQ108" s="136"/>
      <c r="VR108" s="136"/>
      <c r="VS108" s="136"/>
      <c r="VT108" s="136"/>
      <c r="VU108" s="136"/>
      <c r="VV108" s="136"/>
      <c r="VW108" s="136"/>
      <c r="VX108" s="136"/>
      <c r="VY108" s="136"/>
      <c r="VZ108" s="136"/>
      <c r="WA108" s="136"/>
      <c r="WB108" s="136"/>
      <c r="WC108" s="136"/>
      <c r="WD108" s="136"/>
      <c r="WE108" s="136"/>
      <c r="WF108" s="136"/>
      <c r="WG108" s="136"/>
      <c r="WH108" s="136"/>
      <c r="WI108" s="136"/>
      <c r="WJ108" s="136"/>
      <c r="WK108" s="136"/>
      <c r="WL108" s="136"/>
      <c r="WM108" s="136"/>
      <c r="WN108" s="136"/>
      <c r="WO108" s="136"/>
      <c r="WP108" s="136"/>
      <c r="WQ108" s="136"/>
      <c r="WR108" s="136"/>
      <c r="WS108" s="136"/>
      <c r="WT108" s="136"/>
      <c r="WU108" s="136"/>
      <c r="WV108" s="136"/>
      <c r="WW108" s="136"/>
      <c r="WX108" s="136"/>
      <c r="WY108" s="136"/>
      <c r="WZ108" s="136"/>
      <c r="XA108" s="136"/>
      <c r="XB108" s="136"/>
      <c r="XC108" s="136"/>
      <c r="XD108" s="136"/>
      <c r="XE108" s="136"/>
      <c r="XF108" s="136"/>
      <c r="XG108" s="136"/>
      <c r="XH108" s="136"/>
      <c r="XI108" s="136"/>
      <c r="XJ108" s="136"/>
      <c r="XK108" s="136"/>
      <c r="XL108" s="136"/>
      <c r="XM108" s="136"/>
      <c r="XN108" s="136"/>
      <c r="XO108" s="136"/>
      <c r="XP108" s="136"/>
      <c r="XQ108" s="136"/>
      <c r="XR108" s="136"/>
      <c r="XS108" s="136"/>
      <c r="XT108" s="136"/>
      <c r="XU108" s="136"/>
      <c r="XV108" s="136"/>
      <c r="XW108" s="136"/>
      <c r="XX108" s="136"/>
      <c r="XY108" s="136"/>
      <c r="XZ108" s="136"/>
      <c r="YA108" s="136"/>
      <c r="YB108" s="136"/>
      <c r="YC108" s="136"/>
      <c r="YD108" s="136"/>
      <c r="YE108" s="136"/>
      <c r="YF108" s="136"/>
      <c r="YG108" s="136"/>
      <c r="YH108" s="136"/>
      <c r="YI108" s="136"/>
      <c r="YJ108" s="136"/>
      <c r="YK108" s="136"/>
      <c r="YL108" s="136"/>
      <c r="YM108" s="136"/>
      <c r="YN108" s="136"/>
      <c r="YO108" s="136"/>
      <c r="YP108" s="136"/>
      <c r="YQ108" s="136"/>
      <c r="YR108" s="136"/>
      <c r="YS108" s="136"/>
      <c r="YT108" s="136"/>
      <c r="YU108" s="136"/>
      <c r="YV108" s="136"/>
      <c r="YW108" s="136"/>
      <c r="YX108" s="136"/>
      <c r="YY108" s="136"/>
      <c r="YZ108" s="136"/>
      <c r="ZA108" s="136"/>
      <c r="ZB108" s="136"/>
      <c r="ZC108" s="136"/>
      <c r="ZD108" s="136"/>
      <c r="ZE108" s="136"/>
      <c r="ZF108" s="136"/>
      <c r="ZG108" s="136"/>
      <c r="ZH108" s="136"/>
      <c r="ZI108" s="136"/>
      <c r="ZJ108" s="136"/>
      <c r="ZK108" s="136"/>
      <c r="ZL108" s="136"/>
      <c r="ZM108" s="136"/>
      <c r="ZN108" s="136"/>
      <c r="ZO108" s="136"/>
      <c r="ZP108" s="136"/>
      <c r="ZQ108" s="136"/>
      <c r="ZR108" s="136"/>
      <c r="ZS108" s="136"/>
      <c r="ZT108" s="136"/>
      <c r="ZU108" s="136"/>
      <c r="ZV108" s="136"/>
      <c r="ZW108" s="136"/>
      <c r="ZX108" s="136"/>
      <c r="ZY108" s="136"/>
      <c r="ZZ108" s="136"/>
      <c r="AAA108" s="136"/>
      <c r="AAB108" s="136"/>
      <c r="AAC108" s="136"/>
      <c r="AAD108" s="136"/>
      <c r="AAE108" s="136"/>
      <c r="AAF108" s="136"/>
      <c r="AAG108" s="136"/>
      <c r="AAH108" s="136"/>
      <c r="AAI108" s="136"/>
      <c r="AAJ108" s="136"/>
      <c r="AAK108" s="136"/>
      <c r="AAL108" s="136"/>
      <c r="AAM108" s="136"/>
      <c r="AAN108" s="136"/>
      <c r="AAO108" s="136"/>
      <c r="AAP108" s="136"/>
      <c r="AAQ108" s="136"/>
      <c r="AAR108" s="136"/>
      <c r="AAS108" s="136"/>
      <c r="AAT108" s="136"/>
      <c r="AAU108" s="136"/>
      <c r="AAV108" s="136"/>
      <c r="AAW108" s="136"/>
      <c r="AAX108" s="136"/>
      <c r="AAY108" s="136"/>
      <c r="AAZ108" s="136"/>
      <c r="ABA108" s="136"/>
      <c r="ABB108" s="136"/>
      <c r="ABC108" s="136"/>
      <c r="ABD108" s="136"/>
      <c r="ABE108" s="136"/>
      <c r="ABF108" s="136"/>
      <c r="ABG108" s="136"/>
      <c r="ABH108" s="136"/>
      <c r="ABI108" s="136"/>
      <c r="ABJ108" s="136"/>
      <c r="ABK108" s="136"/>
      <c r="ABL108" s="136"/>
      <c r="ABM108" s="136"/>
      <c r="ABN108" s="136"/>
      <c r="ABO108" s="136"/>
      <c r="ABP108" s="136"/>
      <c r="ABQ108" s="136"/>
      <c r="ABR108" s="136"/>
      <c r="ABS108" s="136"/>
      <c r="ABT108" s="136"/>
      <c r="ABU108" s="136"/>
      <c r="ABV108" s="136"/>
      <c r="ABW108" s="136"/>
      <c r="ABX108" s="136"/>
      <c r="ABY108" s="136"/>
      <c r="ABZ108" s="136"/>
      <c r="ACA108" s="136"/>
      <c r="ACB108" s="136"/>
      <c r="ACC108" s="136"/>
      <c r="ACD108" s="136"/>
      <c r="ACE108" s="136"/>
      <c r="ACF108" s="136"/>
      <c r="ACG108" s="136"/>
      <c r="ACH108" s="136"/>
      <c r="ACI108" s="136"/>
      <c r="ACJ108" s="136"/>
      <c r="ACK108" s="136"/>
      <c r="ACL108" s="136"/>
      <c r="ACM108" s="136"/>
      <c r="ACN108" s="136"/>
      <c r="ACO108" s="136"/>
      <c r="ACP108" s="136"/>
      <c r="ACQ108" s="136"/>
      <c r="ACR108" s="136"/>
      <c r="ACS108" s="136"/>
      <c r="ACT108" s="136"/>
      <c r="ACU108" s="136"/>
      <c r="ACV108" s="136"/>
      <c r="ACW108" s="136"/>
      <c r="ACX108" s="136"/>
      <c r="ACY108" s="136"/>
      <c r="ACZ108" s="136"/>
      <c r="ADA108" s="136"/>
      <c r="ADB108" s="136"/>
      <c r="ADC108" s="136"/>
      <c r="ADD108" s="136"/>
      <c r="ADE108" s="136"/>
      <c r="ADF108" s="136"/>
      <c r="ADG108" s="136"/>
      <c r="ADH108" s="136"/>
      <c r="ADI108" s="136"/>
      <c r="ADJ108" s="136"/>
      <c r="ADK108" s="136"/>
      <c r="ADL108" s="136"/>
      <c r="ADM108" s="136"/>
      <c r="ADN108" s="136"/>
      <c r="ADO108" s="136"/>
      <c r="ADP108" s="136"/>
      <c r="ADQ108" s="136"/>
      <c r="ADR108" s="136"/>
      <c r="ADS108" s="136"/>
      <c r="ADT108" s="136"/>
      <c r="ADU108" s="136"/>
      <c r="ADV108" s="136"/>
      <c r="ADW108" s="136"/>
      <c r="ADX108" s="136"/>
      <c r="ADY108" s="136"/>
      <c r="ADZ108" s="136"/>
      <c r="AEA108" s="136"/>
      <c r="AEB108" s="136"/>
      <c r="AEC108" s="136"/>
      <c r="AED108" s="136"/>
      <c r="AEE108" s="136"/>
      <c r="AEF108" s="136"/>
      <c r="AEG108" s="136"/>
      <c r="AEH108" s="136"/>
      <c r="AEI108" s="136"/>
      <c r="AEJ108" s="136"/>
      <c r="AEK108" s="136"/>
      <c r="AEL108" s="136"/>
      <c r="AEM108" s="136"/>
      <c r="AEN108" s="136"/>
      <c r="AEO108" s="136"/>
      <c r="AEP108" s="136"/>
      <c r="AEQ108" s="136"/>
      <c r="AER108" s="136"/>
      <c r="AES108" s="136"/>
      <c r="AET108" s="136"/>
      <c r="AEU108" s="136"/>
      <c r="AEV108" s="136"/>
      <c r="AEW108" s="136"/>
      <c r="AEX108" s="136"/>
      <c r="AEY108" s="136"/>
      <c r="AEZ108" s="136"/>
      <c r="AFA108" s="136"/>
      <c r="AFB108" s="136"/>
      <c r="AFC108" s="136"/>
      <c r="AFD108" s="136"/>
      <c r="AFE108" s="136"/>
      <c r="AFF108" s="136"/>
      <c r="AFG108" s="136"/>
      <c r="AFH108" s="136"/>
      <c r="AFI108" s="136"/>
      <c r="AFJ108" s="136"/>
      <c r="AFK108" s="136"/>
      <c r="AFL108" s="136"/>
      <c r="AFM108" s="136"/>
      <c r="AFN108" s="136"/>
      <c r="AFO108" s="136"/>
      <c r="AFP108" s="136"/>
      <c r="AFQ108" s="136"/>
      <c r="AFR108" s="136"/>
      <c r="AFS108" s="136"/>
      <c r="AFT108" s="136"/>
      <c r="AFU108" s="136"/>
      <c r="AFV108" s="136"/>
      <c r="AFW108" s="136"/>
      <c r="AFX108" s="136"/>
      <c r="AFY108" s="136"/>
      <c r="AFZ108" s="136"/>
      <c r="AGA108" s="136"/>
      <c r="AGB108" s="136"/>
      <c r="AGC108" s="136"/>
      <c r="AGD108" s="136"/>
      <c r="AGE108" s="136"/>
      <c r="AGF108" s="136"/>
      <c r="AGG108" s="136"/>
      <c r="AGH108" s="136"/>
      <c r="AGI108" s="136"/>
      <c r="AGJ108" s="136"/>
      <c r="AGK108" s="136"/>
      <c r="AGL108" s="136"/>
      <c r="AGM108" s="136"/>
      <c r="AGN108" s="136"/>
      <c r="AGO108" s="136"/>
      <c r="AGP108" s="136"/>
      <c r="AGQ108" s="136"/>
      <c r="AGR108" s="136"/>
      <c r="AGS108" s="136"/>
      <c r="AGT108" s="136"/>
      <c r="AGU108" s="136"/>
      <c r="AGV108" s="136"/>
      <c r="AGW108" s="136"/>
      <c r="AGX108" s="136"/>
      <c r="AGY108" s="136"/>
      <c r="AGZ108" s="136"/>
      <c r="AHA108" s="136"/>
      <c r="AHB108" s="136"/>
      <c r="AHC108" s="136"/>
      <c r="AHD108" s="136"/>
      <c r="AHE108" s="136"/>
      <c r="AHF108" s="136"/>
      <c r="AHG108" s="136"/>
      <c r="AHH108" s="136"/>
      <c r="AHI108" s="136"/>
      <c r="AHJ108" s="136"/>
      <c r="AHK108" s="136"/>
      <c r="AHL108" s="136"/>
      <c r="AHM108" s="136"/>
      <c r="AHN108" s="136"/>
      <c r="AHO108" s="136"/>
      <c r="AHP108" s="136"/>
      <c r="AHQ108" s="136"/>
      <c r="AHR108" s="136"/>
      <c r="AHS108" s="136"/>
      <c r="AHT108" s="136"/>
      <c r="AHU108" s="136"/>
      <c r="AHV108" s="136"/>
      <c r="AHW108" s="136"/>
      <c r="AHX108" s="136"/>
      <c r="AHY108" s="136"/>
      <c r="AHZ108" s="136"/>
      <c r="AIA108" s="136"/>
      <c r="AIB108" s="136"/>
      <c r="AIC108" s="136"/>
      <c r="AID108" s="136"/>
      <c r="AIE108" s="136"/>
      <c r="AIF108" s="136"/>
      <c r="AIG108" s="136"/>
      <c r="AIH108" s="136"/>
      <c r="AII108" s="136"/>
      <c r="AIJ108" s="136"/>
      <c r="AIK108" s="136"/>
      <c r="AIL108" s="136"/>
      <c r="AIM108" s="136"/>
      <c r="AIN108" s="136"/>
      <c r="AIO108" s="136"/>
      <c r="AIP108" s="136"/>
      <c r="AIQ108" s="136"/>
      <c r="AIR108" s="136"/>
      <c r="AIS108" s="136"/>
      <c r="AIT108" s="136"/>
      <c r="AIU108" s="136"/>
      <c r="AIV108" s="136"/>
      <c r="AIW108" s="136"/>
      <c r="AIX108" s="136"/>
      <c r="AIY108" s="136"/>
      <c r="AIZ108" s="136"/>
      <c r="AJA108" s="136"/>
      <c r="AJB108" s="136"/>
      <c r="AJC108" s="136"/>
      <c r="AJD108" s="136"/>
      <c r="AJE108" s="136"/>
      <c r="AJF108" s="136"/>
      <c r="AJG108" s="136"/>
      <c r="AJH108" s="136"/>
      <c r="AJI108" s="136"/>
      <c r="AJJ108" s="136"/>
      <c r="AJK108" s="136"/>
      <c r="AJL108" s="136"/>
      <c r="AJM108" s="136"/>
      <c r="AJN108" s="136"/>
      <c r="AJO108" s="136"/>
      <c r="AJP108" s="136"/>
      <c r="AJQ108" s="136"/>
      <c r="AJR108" s="136"/>
      <c r="AJS108" s="136"/>
      <c r="AJT108" s="136"/>
      <c r="AJU108" s="136"/>
      <c r="AJV108" s="136"/>
      <c r="AJW108" s="136"/>
      <c r="AJX108" s="136"/>
      <c r="AJY108" s="136"/>
      <c r="AJZ108" s="136"/>
      <c r="AKA108" s="136"/>
      <c r="AKB108" s="136"/>
      <c r="AKC108" s="136"/>
      <c r="AKD108" s="136"/>
      <c r="AKE108" s="136"/>
      <c r="AKF108" s="136"/>
      <c r="AKG108" s="136"/>
      <c r="AKH108" s="136"/>
      <c r="AKI108" s="136"/>
      <c r="AKJ108" s="136"/>
      <c r="AKK108" s="136"/>
      <c r="AKL108" s="136"/>
      <c r="AKM108" s="136"/>
      <c r="AKN108" s="136"/>
      <c r="AKO108" s="136"/>
      <c r="AKP108" s="136"/>
      <c r="AKQ108" s="136"/>
      <c r="AKR108" s="136"/>
      <c r="AKS108" s="136"/>
      <c r="AKT108" s="136"/>
      <c r="AKU108" s="136"/>
      <c r="AKV108" s="136"/>
      <c r="AKW108" s="136"/>
      <c r="AKX108" s="136"/>
      <c r="AKY108" s="136"/>
    </row>
    <row r="109" hidden="1" spans="1:987">
      <c r="A109" s="56"/>
      <c r="B109" s="50" t="s">
        <v>4</v>
      </c>
      <c r="C109" s="164"/>
      <c r="D109" s="53"/>
      <c r="E109" s="53"/>
      <c r="F109" s="195"/>
      <c r="G109" s="51">
        <v>0.129</v>
      </c>
      <c r="H109" s="53">
        <v>0.48</v>
      </c>
      <c r="I109" s="53">
        <v>0.56</v>
      </c>
      <c r="J109" s="51"/>
      <c r="K109" s="53"/>
      <c r="L109" s="53"/>
      <c r="M109" s="51"/>
      <c r="N109" s="53"/>
      <c r="O109" s="239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Y109" s="136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  <c r="CT109" s="136"/>
      <c r="CU109" s="136"/>
      <c r="CV109" s="136"/>
      <c r="CW109" s="136"/>
      <c r="CX109" s="136"/>
      <c r="CY109" s="136"/>
      <c r="CZ109" s="136"/>
      <c r="DA109" s="136"/>
      <c r="DB109" s="136"/>
      <c r="DC109" s="136"/>
      <c r="DD109" s="136"/>
      <c r="DE109" s="136"/>
      <c r="DF109" s="136"/>
      <c r="DG109" s="136"/>
      <c r="DH109" s="136"/>
      <c r="DI109" s="136"/>
      <c r="DJ109" s="136"/>
      <c r="DK109" s="136"/>
      <c r="DL109" s="136"/>
      <c r="DM109" s="136"/>
      <c r="DN109" s="136"/>
      <c r="DO109" s="136"/>
      <c r="DP109" s="136"/>
      <c r="DQ109" s="136"/>
      <c r="DR109" s="136"/>
      <c r="DS109" s="136"/>
      <c r="DT109" s="136"/>
      <c r="DU109" s="136"/>
      <c r="DV109" s="136"/>
      <c r="DW109" s="136"/>
      <c r="DX109" s="136"/>
      <c r="DY109" s="136"/>
      <c r="DZ109" s="136"/>
      <c r="EA109" s="136"/>
      <c r="EB109" s="136"/>
      <c r="EC109" s="136"/>
      <c r="ED109" s="136"/>
      <c r="EE109" s="136"/>
      <c r="EF109" s="136"/>
      <c r="EG109" s="136"/>
      <c r="EH109" s="136"/>
      <c r="EI109" s="136"/>
      <c r="EJ109" s="136"/>
      <c r="EK109" s="136"/>
      <c r="EL109" s="136"/>
      <c r="EM109" s="136"/>
      <c r="EN109" s="136"/>
      <c r="EO109" s="136"/>
      <c r="EP109" s="136"/>
      <c r="EQ109" s="136"/>
      <c r="ER109" s="136"/>
      <c r="ES109" s="136"/>
      <c r="ET109" s="136"/>
      <c r="EU109" s="136"/>
      <c r="EV109" s="136"/>
      <c r="EW109" s="136"/>
      <c r="EX109" s="136"/>
      <c r="EY109" s="136"/>
      <c r="EZ109" s="136"/>
      <c r="FA109" s="136"/>
      <c r="FB109" s="136"/>
      <c r="FC109" s="136"/>
      <c r="FD109" s="136"/>
      <c r="FE109" s="136"/>
      <c r="FF109" s="136"/>
      <c r="FG109" s="136"/>
      <c r="FH109" s="136"/>
      <c r="FI109" s="136"/>
      <c r="FJ109" s="136"/>
      <c r="FK109" s="136"/>
      <c r="FL109" s="136"/>
      <c r="FM109" s="136"/>
      <c r="FN109" s="136"/>
      <c r="FO109" s="136"/>
      <c r="FP109" s="136"/>
      <c r="FQ109" s="136"/>
      <c r="FR109" s="136"/>
      <c r="FS109" s="136"/>
      <c r="FT109" s="136"/>
      <c r="FU109" s="136"/>
      <c r="FV109" s="136"/>
      <c r="FW109" s="136"/>
      <c r="FX109" s="136"/>
      <c r="FY109" s="136"/>
      <c r="FZ109" s="136"/>
      <c r="GA109" s="136"/>
      <c r="GB109" s="136"/>
      <c r="GC109" s="136"/>
      <c r="GD109" s="136"/>
      <c r="GE109" s="136"/>
      <c r="GF109" s="136"/>
      <c r="GG109" s="136"/>
      <c r="GH109" s="136"/>
      <c r="GI109" s="136"/>
      <c r="GJ109" s="136"/>
      <c r="GK109" s="136"/>
      <c r="GL109" s="136"/>
      <c r="GM109" s="136"/>
      <c r="GN109" s="136"/>
      <c r="GO109" s="136"/>
      <c r="GP109" s="136"/>
      <c r="GQ109" s="136"/>
      <c r="GR109" s="136"/>
      <c r="GS109" s="136"/>
      <c r="GT109" s="136"/>
      <c r="GU109" s="136"/>
      <c r="GV109" s="136"/>
      <c r="GW109" s="136"/>
      <c r="GX109" s="136"/>
      <c r="GY109" s="136"/>
      <c r="GZ109" s="136"/>
      <c r="HA109" s="136"/>
      <c r="HB109" s="136"/>
      <c r="HC109" s="136"/>
      <c r="HD109" s="136"/>
      <c r="HE109" s="136"/>
      <c r="HF109" s="136"/>
      <c r="HG109" s="136"/>
      <c r="HH109" s="136"/>
      <c r="HI109" s="136"/>
      <c r="HJ109" s="136"/>
      <c r="HK109" s="136"/>
      <c r="HL109" s="136"/>
      <c r="HM109" s="136"/>
      <c r="HN109" s="136"/>
      <c r="HO109" s="136"/>
      <c r="HP109" s="136"/>
      <c r="HQ109" s="136"/>
      <c r="HR109" s="136"/>
      <c r="HS109" s="136"/>
      <c r="HT109" s="136"/>
      <c r="HU109" s="136"/>
      <c r="HV109" s="136"/>
      <c r="HW109" s="136"/>
      <c r="HX109" s="136"/>
      <c r="HY109" s="136"/>
      <c r="HZ109" s="136"/>
      <c r="IA109" s="136"/>
      <c r="IB109" s="136"/>
      <c r="IC109" s="136"/>
      <c r="ID109" s="136"/>
      <c r="IE109" s="136"/>
      <c r="IF109" s="136"/>
      <c r="IG109" s="136"/>
      <c r="IH109" s="136"/>
      <c r="II109" s="136"/>
      <c r="IJ109" s="136"/>
      <c r="IK109" s="136"/>
      <c r="IL109" s="136"/>
      <c r="IM109" s="136"/>
      <c r="IN109" s="136"/>
      <c r="IO109" s="136"/>
      <c r="IP109" s="136"/>
      <c r="IQ109" s="136"/>
      <c r="IR109" s="136"/>
      <c r="IS109" s="136"/>
      <c r="IT109" s="136"/>
      <c r="IU109" s="136"/>
      <c r="IV109" s="136"/>
      <c r="IW109" s="136"/>
      <c r="IX109" s="136"/>
      <c r="IY109" s="136"/>
      <c r="IZ109" s="136"/>
      <c r="JA109" s="136"/>
      <c r="JB109" s="136"/>
      <c r="JC109" s="136"/>
      <c r="JD109" s="136"/>
      <c r="JE109" s="136"/>
      <c r="JF109" s="136"/>
      <c r="JG109" s="136"/>
      <c r="JH109" s="136"/>
      <c r="JI109" s="136"/>
      <c r="JJ109" s="136"/>
      <c r="JK109" s="136"/>
      <c r="JL109" s="136"/>
      <c r="JM109" s="136"/>
      <c r="JN109" s="136"/>
      <c r="JO109" s="136"/>
      <c r="JP109" s="136"/>
      <c r="JQ109" s="136"/>
      <c r="JR109" s="136"/>
      <c r="JS109" s="136"/>
      <c r="JT109" s="136"/>
      <c r="JU109" s="136"/>
      <c r="JV109" s="136"/>
      <c r="JW109" s="136"/>
      <c r="JX109" s="136"/>
      <c r="JY109" s="136"/>
      <c r="JZ109" s="136"/>
      <c r="KA109" s="136"/>
      <c r="KB109" s="136"/>
      <c r="KC109" s="136"/>
      <c r="KD109" s="136"/>
      <c r="KE109" s="136"/>
      <c r="KF109" s="136"/>
      <c r="KG109" s="136"/>
      <c r="KH109" s="136"/>
      <c r="KI109" s="136"/>
      <c r="KJ109" s="136"/>
      <c r="KK109" s="136"/>
      <c r="KL109" s="136"/>
      <c r="KM109" s="136"/>
      <c r="KN109" s="136"/>
      <c r="KO109" s="136"/>
      <c r="KP109" s="136"/>
      <c r="KQ109" s="136"/>
      <c r="KR109" s="136"/>
      <c r="KS109" s="136"/>
      <c r="KT109" s="136"/>
      <c r="KU109" s="136"/>
      <c r="KV109" s="136"/>
      <c r="KW109" s="136"/>
      <c r="KX109" s="136"/>
      <c r="KY109" s="136"/>
      <c r="KZ109" s="136"/>
      <c r="LA109" s="136"/>
      <c r="LB109" s="136"/>
      <c r="LC109" s="136"/>
      <c r="LD109" s="136"/>
      <c r="LE109" s="136"/>
      <c r="LF109" s="136"/>
      <c r="LG109" s="136"/>
      <c r="LH109" s="136"/>
      <c r="LI109" s="136"/>
      <c r="LJ109" s="136"/>
      <c r="LK109" s="136"/>
      <c r="LL109" s="136"/>
      <c r="LM109" s="136"/>
      <c r="LN109" s="136"/>
      <c r="LO109" s="136"/>
      <c r="LP109" s="136"/>
      <c r="LQ109" s="136"/>
      <c r="LR109" s="136"/>
      <c r="LS109" s="136"/>
      <c r="LT109" s="136"/>
      <c r="LU109" s="136"/>
      <c r="LV109" s="136"/>
      <c r="LW109" s="136"/>
      <c r="LX109" s="136"/>
      <c r="LY109" s="136"/>
      <c r="LZ109" s="136"/>
      <c r="MA109" s="136"/>
      <c r="MB109" s="136"/>
      <c r="MC109" s="136"/>
      <c r="MD109" s="136"/>
      <c r="ME109" s="136"/>
      <c r="MF109" s="136"/>
      <c r="MG109" s="136"/>
      <c r="MH109" s="136"/>
      <c r="MI109" s="136"/>
      <c r="MJ109" s="136"/>
      <c r="MK109" s="136"/>
      <c r="ML109" s="136"/>
      <c r="MM109" s="136"/>
      <c r="MN109" s="136"/>
      <c r="MO109" s="136"/>
      <c r="MP109" s="136"/>
      <c r="MQ109" s="136"/>
      <c r="MR109" s="136"/>
      <c r="MS109" s="136"/>
      <c r="MT109" s="136"/>
      <c r="MU109" s="136"/>
      <c r="MV109" s="136"/>
      <c r="MW109" s="136"/>
      <c r="MX109" s="136"/>
      <c r="MY109" s="136"/>
      <c r="MZ109" s="136"/>
      <c r="NA109" s="136"/>
      <c r="NB109" s="136"/>
      <c r="NC109" s="136"/>
      <c r="ND109" s="136"/>
      <c r="NE109" s="136"/>
      <c r="NF109" s="136"/>
      <c r="NG109" s="136"/>
      <c r="NH109" s="136"/>
      <c r="NI109" s="136"/>
      <c r="NJ109" s="136"/>
      <c r="NK109" s="136"/>
      <c r="NL109" s="136"/>
      <c r="NM109" s="136"/>
      <c r="NN109" s="136"/>
      <c r="NO109" s="136"/>
      <c r="NP109" s="136"/>
      <c r="NQ109" s="136"/>
      <c r="NR109" s="136"/>
      <c r="NS109" s="136"/>
      <c r="NT109" s="136"/>
      <c r="NU109" s="136"/>
      <c r="NV109" s="136"/>
      <c r="NW109" s="136"/>
      <c r="NX109" s="136"/>
      <c r="NY109" s="136"/>
      <c r="NZ109" s="136"/>
      <c r="OA109" s="136"/>
      <c r="OB109" s="136"/>
      <c r="OC109" s="136"/>
      <c r="OD109" s="136"/>
      <c r="OE109" s="136"/>
      <c r="OF109" s="136"/>
      <c r="OG109" s="136"/>
      <c r="OH109" s="136"/>
      <c r="OI109" s="136"/>
      <c r="OJ109" s="136"/>
      <c r="OK109" s="136"/>
      <c r="OL109" s="136"/>
      <c r="OM109" s="136"/>
      <c r="ON109" s="136"/>
      <c r="OO109" s="136"/>
      <c r="OP109" s="136"/>
      <c r="OQ109" s="136"/>
      <c r="OR109" s="136"/>
      <c r="OS109" s="136"/>
      <c r="OT109" s="136"/>
      <c r="OU109" s="136"/>
      <c r="OV109" s="136"/>
      <c r="OW109" s="136"/>
      <c r="OX109" s="136"/>
      <c r="OY109" s="136"/>
      <c r="OZ109" s="136"/>
      <c r="PA109" s="136"/>
      <c r="PB109" s="136"/>
      <c r="PC109" s="136"/>
      <c r="PD109" s="136"/>
      <c r="PE109" s="136"/>
      <c r="PF109" s="136"/>
      <c r="PG109" s="136"/>
      <c r="PH109" s="136"/>
      <c r="PI109" s="136"/>
      <c r="PJ109" s="136"/>
      <c r="PK109" s="136"/>
      <c r="PL109" s="136"/>
      <c r="PM109" s="136"/>
      <c r="PN109" s="136"/>
      <c r="PO109" s="136"/>
      <c r="PP109" s="136"/>
      <c r="PQ109" s="136"/>
      <c r="PR109" s="136"/>
      <c r="PS109" s="136"/>
      <c r="PT109" s="136"/>
      <c r="PU109" s="136"/>
      <c r="PV109" s="136"/>
      <c r="PW109" s="136"/>
      <c r="PX109" s="136"/>
      <c r="PY109" s="136"/>
      <c r="PZ109" s="136"/>
      <c r="QA109" s="136"/>
      <c r="QB109" s="136"/>
      <c r="QC109" s="136"/>
      <c r="QD109" s="136"/>
      <c r="QE109" s="136"/>
      <c r="QF109" s="136"/>
      <c r="QG109" s="136"/>
      <c r="QH109" s="136"/>
      <c r="QI109" s="136"/>
      <c r="QJ109" s="136"/>
      <c r="QK109" s="136"/>
      <c r="QL109" s="136"/>
      <c r="QM109" s="136"/>
      <c r="QN109" s="136"/>
      <c r="QO109" s="136"/>
      <c r="QP109" s="136"/>
      <c r="QQ109" s="136"/>
      <c r="QR109" s="136"/>
      <c r="QS109" s="136"/>
      <c r="QT109" s="136"/>
      <c r="QU109" s="136"/>
      <c r="QV109" s="136"/>
      <c r="QW109" s="136"/>
      <c r="QX109" s="136"/>
      <c r="QY109" s="136"/>
      <c r="QZ109" s="136"/>
      <c r="RA109" s="136"/>
      <c r="RB109" s="136"/>
      <c r="RC109" s="136"/>
      <c r="RD109" s="136"/>
      <c r="RE109" s="136"/>
      <c r="RF109" s="136"/>
      <c r="RG109" s="136"/>
      <c r="RH109" s="136"/>
      <c r="RI109" s="136"/>
      <c r="RJ109" s="136"/>
      <c r="RK109" s="136"/>
      <c r="RL109" s="136"/>
      <c r="RM109" s="136"/>
      <c r="RN109" s="136"/>
      <c r="RO109" s="136"/>
      <c r="RP109" s="136"/>
      <c r="RQ109" s="136"/>
      <c r="RR109" s="136"/>
      <c r="RS109" s="136"/>
      <c r="RT109" s="136"/>
      <c r="RU109" s="136"/>
      <c r="RV109" s="136"/>
      <c r="RW109" s="136"/>
      <c r="RX109" s="136"/>
      <c r="RY109" s="136"/>
      <c r="RZ109" s="136"/>
      <c r="SA109" s="136"/>
      <c r="SB109" s="136"/>
      <c r="SC109" s="136"/>
      <c r="SD109" s="136"/>
      <c r="SE109" s="136"/>
      <c r="SF109" s="136"/>
      <c r="SG109" s="136"/>
      <c r="SH109" s="136"/>
      <c r="SI109" s="136"/>
      <c r="SJ109" s="136"/>
      <c r="SK109" s="136"/>
      <c r="SL109" s="136"/>
      <c r="SM109" s="136"/>
      <c r="SN109" s="136"/>
      <c r="SO109" s="136"/>
      <c r="SP109" s="136"/>
      <c r="SQ109" s="136"/>
      <c r="SR109" s="136"/>
      <c r="SS109" s="136"/>
      <c r="ST109" s="136"/>
      <c r="SU109" s="136"/>
      <c r="SV109" s="136"/>
      <c r="SW109" s="136"/>
      <c r="SX109" s="136"/>
      <c r="SY109" s="136"/>
      <c r="SZ109" s="136"/>
      <c r="TA109" s="136"/>
      <c r="TB109" s="136"/>
      <c r="TC109" s="136"/>
      <c r="TD109" s="136"/>
      <c r="TE109" s="136"/>
      <c r="TF109" s="136"/>
      <c r="TG109" s="136"/>
      <c r="TH109" s="136"/>
      <c r="TI109" s="136"/>
      <c r="TJ109" s="136"/>
      <c r="TK109" s="136"/>
      <c r="TL109" s="136"/>
      <c r="TM109" s="136"/>
      <c r="TN109" s="136"/>
      <c r="TO109" s="136"/>
      <c r="TP109" s="136"/>
      <c r="TQ109" s="136"/>
      <c r="TR109" s="136"/>
      <c r="TS109" s="136"/>
      <c r="TT109" s="136"/>
      <c r="TU109" s="136"/>
      <c r="TV109" s="136"/>
      <c r="TW109" s="136"/>
      <c r="TX109" s="136"/>
      <c r="TY109" s="136"/>
      <c r="TZ109" s="136"/>
      <c r="UA109" s="136"/>
      <c r="UB109" s="136"/>
      <c r="UC109" s="136"/>
      <c r="UD109" s="136"/>
      <c r="UE109" s="136"/>
      <c r="UF109" s="136"/>
      <c r="UG109" s="136"/>
      <c r="UH109" s="136"/>
      <c r="UI109" s="136"/>
      <c r="UJ109" s="136"/>
      <c r="UK109" s="136"/>
      <c r="UL109" s="136"/>
      <c r="UM109" s="136"/>
      <c r="UN109" s="136"/>
      <c r="UO109" s="136"/>
      <c r="UP109" s="136"/>
      <c r="UQ109" s="136"/>
      <c r="UR109" s="136"/>
      <c r="US109" s="136"/>
      <c r="UT109" s="136"/>
      <c r="UU109" s="136"/>
      <c r="UV109" s="136"/>
      <c r="UW109" s="136"/>
      <c r="UX109" s="136"/>
      <c r="UY109" s="136"/>
      <c r="UZ109" s="136"/>
      <c r="VA109" s="136"/>
      <c r="VB109" s="136"/>
      <c r="VC109" s="136"/>
      <c r="VD109" s="136"/>
      <c r="VE109" s="136"/>
      <c r="VF109" s="136"/>
      <c r="VG109" s="136"/>
      <c r="VH109" s="136"/>
      <c r="VI109" s="136"/>
      <c r="VJ109" s="136"/>
      <c r="VK109" s="136"/>
      <c r="VL109" s="136"/>
      <c r="VM109" s="136"/>
      <c r="VN109" s="136"/>
      <c r="VO109" s="136"/>
      <c r="VP109" s="136"/>
      <c r="VQ109" s="136"/>
      <c r="VR109" s="136"/>
      <c r="VS109" s="136"/>
      <c r="VT109" s="136"/>
      <c r="VU109" s="136"/>
      <c r="VV109" s="136"/>
      <c r="VW109" s="136"/>
      <c r="VX109" s="136"/>
      <c r="VY109" s="136"/>
      <c r="VZ109" s="136"/>
      <c r="WA109" s="136"/>
      <c r="WB109" s="136"/>
      <c r="WC109" s="136"/>
      <c r="WD109" s="136"/>
      <c r="WE109" s="136"/>
      <c r="WF109" s="136"/>
      <c r="WG109" s="136"/>
      <c r="WH109" s="136"/>
      <c r="WI109" s="136"/>
      <c r="WJ109" s="136"/>
      <c r="WK109" s="136"/>
      <c r="WL109" s="136"/>
      <c r="WM109" s="136"/>
      <c r="WN109" s="136"/>
      <c r="WO109" s="136"/>
      <c r="WP109" s="136"/>
      <c r="WQ109" s="136"/>
      <c r="WR109" s="136"/>
      <c r="WS109" s="136"/>
      <c r="WT109" s="136"/>
      <c r="WU109" s="136"/>
      <c r="WV109" s="136"/>
      <c r="WW109" s="136"/>
      <c r="WX109" s="136"/>
      <c r="WY109" s="136"/>
      <c r="WZ109" s="136"/>
      <c r="XA109" s="136"/>
      <c r="XB109" s="136"/>
      <c r="XC109" s="136"/>
      <c r="XD109" s="136"/>
      <c r="XE109" s="136"/>
      <c r="XF109" s="136"/>
      <c r="XG109" s="136"/>
      <c r="XH109" s="136"/>
      <c r="XI109" s="136"/>
      <c r="XJ109" s="136"/>
      <c r="XK109" s="136"/>
      <c r="XL109" s="136"/>
      <c r="XM109" s="136"/>
      <c r="XN109" s="136"/>
      <c r="XO109" s="136"/>
      <c r="XP109" s="136"/>
      <c r="XQ109" s="136"/>
      <c r="XR109" s="136"/>
      <c r="XS109" s="136"/>
      <c r="XT109" s="136"/>
      <c r="XU109" s="136"/>
      <c r="XV109" s="136"/>
      <c r="XW109" s="136"/>
      <c r="XX109" s="136"/>
      <c r="XY109" s="136"/>
      <c r="XZ109" s="136"/>
      <c r="YA109" s="136"/>
      <c r="YB109" s="136"/>
      <c r="YC109" s="136"/>
      <c r="YD109" s="136"/>
      <c r="YE109" s="136"/>
      <c r="YF109" s="136"/>
      <c r="YG109" s="136"/>
      <c r="YH109" s="136"/>
      <c r="YI109" s="136"/>
      <c r="YJ109" s="136"/>
      <c r="YK109" s="136"/>
      <c r="YL109" s="136"/>
      <c r="YM109" s="136"/>
      <c r="YN109" s="136"/>
      <c r="YO109" s="136"/>
      <c r="YP109" s="136"/>
      <c r="YQ109" s="136"/>
      <c r="YR109" s="136"/>
      <c r="YS109" s="136"/>
      <c r="YT109" s="136"/>
      <c r="YU109" s="136"/>
      <c r="YV109" s="136"/>
      <c r="YW109" s="136"/>
      <c r="YX109" s="136"/>
      <c r="YY109" s="136"/>
      <c r="YZ109" s="136"/>
      <c r="ZA109" s="136"/>
      <c r="ZB109" s="136"/>
      <c r="ZC109" s="136"/>
      <c r="ZD109" s="136"/>
      <c r="ZE109" s="136"/>
      <c r="ZF109" s="136"/>
      <c r="ZG109" s="136"/>
      <c r="ZH109" s="136"/>
      <c r="ZI109" s="136"/>
      <c r="ZJ109" s="136"/>
      <c r="ZK109" s="136"/>
      <c r="ZL109" s="136"/>
      <c r="ZM109" s="136"/>
      <c r="ZN109" s="136"/>
      <c r="ZO109" s="136"/>
      <c r="ZP109" s="136"/>
      <c r="ZQ109" s="136"/>
      <c r="ZR109" s="136"/>
      <c r="ZS109" s="136"/>
      <c r="ZT109" s="136"/>
      <c r="ZU109" s="136"/>
      <c r="ZV109" s="136"/>
      <c r="ZW109" s="136"/>
      <c r="ZX109" s="136"/>
      <c r="ZY109" s="136"/>
      <c r="ZZ109" s="136"/>
      <c r="AAA109" s="136"/>
      <c r="AAB109" s="136"/>
      <c r="AAC109" s="136"/>
      <c r="AAD109" s="136"/>
      <c r="AAE109" s="136"/>
      <c r="AAF109" s="136"/>
      <c r="AAG109" s="136"/>
      <c r="AAH109" s="136"/>
      <c r="AAI109" s="136"/>
      <c r="AAJ109" s="136"/>
      <c r="AAK109" s="136"/>
      <c r="AAL109" s="136"/>
      <c r="AAM109" s="136"/>
      <c r="AAN109" s="136"/>
      <c r="AAO109" s="136"/>
      <c r="AAP109" s="136"/>
      <c r="AAQ109" s="136"/>
      <c r="AAR109" s="136"/>
      <c r="AAS109" s="136"/>
      <c r="AAT109" s="136"/>
      <c r="AAU109" s="136"/>
      <c r="AAV109" s="136"/>
      <c r="AAW109" s="136"/>
      <c r="AAX109" s="136"/>
      <c r="AAY109" s="136"/>
      <c r="AAZ109" s="136"/>
      <c r="ABA109" s="136"/>
      <c r="ABB109" s="136"/>
      <c r="ABC109" s="136"/>
      <c r="ABD109" s="136"/>
      <c r="ABE109" s="136"/>
      <c r="ABF109" s="136"/>
      <c r="ABG109" s="136"/>
      <c r="ABH109" s="136"/>
      <c r="ABI109" s="136"/>
      <c r="ABJ109" s="136"/>
      <c r="ABK109" s="136"/>
      <c r="ABL109" s="136"/>
      <c r="ABM109" s="136"/>
      <c r="ABN109" s="136"/>
      <c r="ABO109" s="136"/>
      <c r="ABP109" s="136"/>
      <c r="ABQ109" s="136"/>
      <c r="ABR109" s="136"/>
      <c r="ABS109" s="136"/>
      <c r="ABT109" s="136"/>
      <c r="ABU109" s="136"/>
      <c r="ABV109" s="136"/>
      <c r="ABW109" s="136"/>
      <c r="ABX109" s="136"/>
      <c r="ABY109" s="136"/>
      <c r="ABZ109" s="136"/>
      <c r="ACA109" s="136"/>
      <c r="ACB109" s="136"/>
      <c r="ACC109" s="136"/>
      <c r="ACD109" s="136"/>
      <c r="ACE109" s="136"/>
      <c r="ACF109" s="136"/>
      <c r="ACG109" s="136"/>
      <c r="ACH109" s="136"/>
      <c r="ACI109" s="136"/>
      <c r="ACJ109" s="136"/>
      <c r="ACK109" s="136"/>
      <c r="ACL109" s="136"/>
      <c r="ACM109" s="136"/>
      <c r="ACN109" s="136"/>
      <c r="ACO109" s="136"/>
      <c r="ACP109" s="136"/>
      <c r="ACQ109" s="136"/>
      <c r="ACR109" s="136"/>
      <c r="ACS109" s="136"/>
      <c r="ACT109" s="136"/>
      <c r="ACU109" s="136"/>
      <c r="ACV109" s="136"/>
      <c r="ACW109" s="136"/>
      <c r="ACX109" s="136"/>
      <c r="ACY109" s="136"/>
      <c r="ACZ109" s="136"/>
      <c r="ADA109" s="136"/>
      <c r="ADB109" s="136"/>
      <c r="ADC109" s="136"/>
      <c r="ADD109" s="136"/>
      <c r="ADE109" s="136"/>
      <c r="ADF109" s="136"/>
      <c r="ADG109" s="136"/>
      <c r="ADH109" s="136"/>
      <c r="ADI109" s="136"/>
      <c r="ADJ109" s="136"/>
      <c r="ADK109" s="136"/>
      <c r="ADL109" s="136"/>
      <c r="ADM109" s="136"/>
      <c r="ADN109" s="136"/>
      <c r="ADO109" s="136"/>
      <c r="ADP109" s="136"/>
      <c r="ADQ109" s="136"/>
      <c r="ADR109" s="136"/>
      <c r="ADS109" s="136"/>
      <c r="ADT109" s="136"/>
      <c r="ADU109" s="136"/>
      <c r="ADV109" s="136"/>
      <c r="ADW109" s="136"/>
      <c r="ADX109" s="136"/>
      <c r="ADY109" s="136"/>
      <c r="ADZ109" s="136"/>
      <c r="AEA109" s="136"/>
      <c r="AEB109" s="136"/>
      <c r="AEC109" s="136"/>
      <c r="AED109" s="136"/>
      <c r="AEE109" s="136"/>
      <c r="AEF109" s="136"/>
      <c r="AEG109" s="136"/>
      <c r="AEH109" s="136"/>
      <c r="AEI109" s="136"/>
      <c r="AEJ109" s="136"/>
      <c r="AEK109" s="136"/>
      <c r="AEL109" s="136"/>
      <c r="AEM109" s="136"/>
      <c r="AEN109" s="136"/>
      <c r="AEO109" s="136"/>
      <c r="AEP109" s="136"/>
      <c r="AEQ109" s="136"/>
      <c r="AER109" s="136"/>
      <c r="AES109" s="136"/>
      <c r="AET109" s="136"/>
      <c r="AEU109" s="136"/>
      <c r="AEV109" s="136"/>
      <c r="AEW109" s="136"/>
      <c r="AEX109" s="136"/>
      <c r="AEY109" s="136"/>
      <c r="AEZ109" s="136"/>
      <c r="AFA109" s="136"/>
      <c r="AFB109" s="136"/>
      <c r="AFC109" s="136"/>
      <c r="AFD109" s="136"/>
      <c r="AFE109" s="136"/>
      <c r="AFF109" s="136"/>
      <c r="AFG109" s="136"/>
      <c r="AFH109" s="136"/>
      <c r="AFI109" s="136"/>
      <c r="AFJ109" s="136"/>
      <c r="AFK109" s="136"/>
      <c r="AFL109" s="136"/>
      <c r="AFM109" s="136"/>
      <c r="AFN109" s="136"/>
      <c r="AFO109" s="136"/>
      <c r="AFP109" s="136"/>
      <c r="AFQ109" s="136"/>
      <c r="AFR109" s="136"/>
      <c r="AFS109" s="136"/>
      <c r="AFT109" s="136"/>
      <c r="AFU109" s="136"/>
      <c r="AFV109" s="136"/>
      <c r="AFW109" s="136"/>
      <c r="AFX109" s="136"/>
      <c r="AFY109" s="136"/>
      <c r="AFZ109" s="136"/>
      <c r="AGA109" s="136"/>
      <c r="AGB109" s="136"/>
      <c r="AGC109" s="136"/>
      <c r="AGD109" s="136"/>
      <c r="AGE109" s="136"/>
      <c r="AGF109" s="136"/>
      <c r="AGG109" s="136"/>
      <c r="AGH109" s="136"/>
      <c r="AGI109" s="136"/>
      <c r="AGJ109" s="136"/>
      <c r="AGK109" s="136"/>
      <c r="AGL109" s="136"/>
      <c r="AGM109" s="136"/>
      <c r="AGN109" s="136"/>
      <c r="AGO109" s="136"/>
      <c r="AGP109" s="136"/>
      <c r="AGQ109" s="136"/>
      <c r="AGR109" s="136"/>
      <c r="AGS109" s="136"/>
      <c r="AGT109" s="136"/>
      <c r="AGU109" s="136"/>
      <c r="AGV109" s="136"/>
      <c r="AGW109" s="136"/>
      <c r="AGX109" s="136"/>
      <c r="AGY109" s="136"/>
      <c r="AGZ109" s="136"/>
      <c r="AHA109" s="136"/>
      <c r="AHB109" s="136"/>
      <c r="AHC109" s="136"/>
      <c r="AHD109" s="136"/>
      <c r="AHE109" s="136"/>
      <c r="AHF109" s="136"/>
      <c r="AHG109" s="136"/>
      <c r="AHH109" s="136"/>
      <c r="AHI109" s="136"/>
      <c r="AHJ109" s="136"/>
      <c r="AHK109" s="136"/>
      <c r="AHL109" s="136"/>
      <c r="AHM109" s="136"/>
      <c r="AHN109" s="136"/>
      <c r="AHO109" s="136"/>
      <c r="AHP109" s="136"/>
      <c r="AHQ109" s="136"/>
      <c r="AHR109" s="136"/>
      <c r="AHS109" s="136"/>
      <c r="AHT109" s="136"/>
      <c r="AHU109" s="136"/>
      <c r="AHV109" s="136"/>
      <c r="AHW109" s="136"/>
      <c r="AHX109" s="136"/>
      <c r="AHY109" s="136"/>
      <c r="AHZ109" s="136"/>
      <c r="AIA109" s="136"/>
      <c r="AIB109" s="136"/>
      <c r="AIC109" s="136"/>
      <c r="AID109" s="136"/>
      <c r="AIE109" s="136"/>
      <c r="AIF109" s="136"/>
      <c r="AIG109" s="136"/>
      <c r="AIH109" s="136"/>
      <c r="AII109" s="136"/>
      <c r="AIJ109" s="136"/>
      <c r="AIK109" s="136"/>
      <c r="AIL109" s="136"/>
      <c r="AIM109" s="136"/>
      <c r="AIN109" s="136"/>
      <c r="AIO109" s="136"/>
      <c r="AIP109" s="136"/>
      <c r="AIQ109" s="136"/>
      <c r="AIR109" s="136"/>
      <c r="AIS109" s="136"/>
      <c r="AIT109" s="136"/>
      <c r="AIU109" s="136"/>
      <c r="AIV109" s="136"/>
      <c r="AIW109" s="136"/>
      <c r="AIX109" s="136"/>
      <c r="AIY109" s="136"/>
      <c r="AIZ109" s="136"/>
      <c r="AJA109" s="136"/>
      <c r="AJB109" s="136"/>
      <c r="AJC109" s="136"/>
      <c r="AJD109" s="136"/>
      <c r="AJE109" s="136"/>
      <c r="AJF109" s="136"/>
      <c r="AJG109" s="136"/>
      <c r="AJH109" s="136"/>
      <c r="AJI109" s="136"/>
      <c r="AJJ109" s="136"/>
      <c r="AJK109" s="136"/>
      <c r="AJL109" s="136"/>
      <c r="AJM109" s="136"/>
      <c r="AJN109" s="136"/>
      <c r="AJO109" s="136"/>
      <c r="AJP109" s="136"/>
      <c r="AJQ109" s="136"/>
      <c r="AJR109" s="136"/>
      <c r="AJS109" s="136"/>
      <c r="AJT109" s="136"/>
      <c r="AJU109" s="136"/>
      <c r="AJV109" s="136"/>
      <c r="AJW109" s="136"/>
      <c r="AJX109" s="136"/>
      <c r="AJY109" s="136"/>
      <c r="AJZ109" s="136"/>
      <c r="AKA109" s="136"/>
      <c r="AKB109" s="136"/>
      <c r="AKC109" s="136"/>
      <c r="AKD109" s="136"/>
      <c r="AKE109" s="136"/>
      <c r="AKF109" s="136"/>
      <c r="AKG109" s="136"/>
      <c r="AKH109" s="136"/>
      <c r="AKI109" s="136"/>
      <c r="AKJ109" s="136"/>
      <c r="AKK109" s="136"/>
      <c r="AKL109" s="136"/>
      <c r="AKM109" s="136"/>
      <c r="AKN109" s="136"/>
      <c r="AKO109" s="136"/>
      <c r="AKP109" s="136"/>
      <c r="AKQ109" s="136"/>
      <c r="AKR109" s="136"/>
      <c r="AKS109" s="136"/>
      <c r="AKT109" s="136"/>
      <c r="AKU109" s="136"/>
      <c r="AKV109" s="136"/>
      <c r="AKW109" s="136"/>
      <c r="AKX109" s="136"/>
      <c r="AKY109" s="136"/>
    </row>
    <row r="110" hidden="1" spans="1:987">
      <c r="A110" s="56"/>
      <c r="B110" s="50" t="s">
        <v>5</v>
      </c>
      <c r="C110" s="51"/>
      <c r="D110" s="53"/>
      <c r="E110" s="53"/>
      <c r="F110" s="195"/>
      <c r="G110" s="51">
        <v>0.125</v>
      </c>
      <c r="H110" s="53">
        <v>0.61</v>
      </c>
      <c r="I110" s="169">
        <v>0.0384615384615385</v>
      </c>
      <c r="J110" s="51"/>
      <c r="K110" s="53"/>
      <c r="L110" s="53"/>
      <c r="M110" s="51"/>
      <c r="N110" s="53"/>
      <c r="O110" s="239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36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  <c r="CT110" s="136"/>
      <c r="CU110" s="136"/>
      <c r="CV110" s="136"/>
      <c r="CW110" s="136"/>
      <c r="CX110" s="136"/>
      <c r="CY110" s="136"/>
      <c r="CZ110" s="136"/>
      <c r="DA110" s="136"/>
      <c r="DB110" s="136"/>
      <c r="DC110" s="136"/>
      <c r="DD110" s="136"/>
      <c r="DE110" s="136"/>
      <c r="DF110" s="136"/>
      <c r="DG110" s="136"/>
      <c r="DH110" s="136"/>
      <c r="DI110" s="136"/>
      <c r="DJ110" s="136"/>
      <c r="DK110" s="136"/>
      <c r="DL110" s="136"/>
      <c r="DM110" s="136"/>
      <c r="DN110" s="136"/>
      <c r="DO110" s="136"/>
      <c r="DP110" s="136"/>
      <c r="DQ110" s="136"/>
      <c r="DR110" s="136"/>
      <c r="DS110" s="136"/>
      <c r="DT110" s="136"/>
      <c r="DU110" s="136"/>
      <c r="DV110" s="136"/>
      <c r="DW110" s="136"/>
      <c r="DX110" s="136"/>
      <c r="DY110" s="136"/>
      <c r="DZ110" s="136"/>
      <c r="EA110" s="136"/>
      <c r="EB110" s="136"/>
      <c r="EC110" s="136"/>
      <c r="ED110" s="136"/>
      <c r="EE110" s="136"/>
      <c r="EF110" s="136"/>
      <c r="EG110" s="136"/>
      <c r="EH110" s="136"/>
      <c r="EI110" s="136"/>
      <c r="EJ110" s="136"/>
      <c r="EK110" s="136"/>
      <c r="EL110" s="136"/>
      <c r="EM110" s="136"/>
      <c r="EN110" s="136"/>
      <c r="EO110" s="136"/>
      <c r="EP110" s="136"/>
      <c r="EQ110" s="136"/>
      <c r="ER110" s="136"/>
      <c r="ES110" s="136"/>
      <c r="ET110" s="136"/>
      <c r="EU110" s="136"/>
      <c r="EV110" s="136"/>
      <c r="EW110" s="136"/>
      <c r="EX110" s="136"/>
      <c r="EY110" s="136"/>
      <c r="EZ110" s="136"/>
      <c r="FA110" s="136"/>
      <c r="FB110" s="136"/>
      <c r="FC110" s="136"/>
      <c r="FD110" s="136"/>
      <c r="FE110" s="136"/>
      <c r="FF110" s="136"/>
      <c r="FG110" s="136"/>
      <c r="FH110" s="136"/>
      <c r="FI110" s="136"/>
      <c r="FJ110" s="136"/>
      <c r="FK110" s="136"/>
      <c r="FL110" s="136"/>
      <c r="FM110" s="136"/>
      <c r="FN110" s="136"/>
      <c r="FO110" s="136"/>
      <c r="FP110" s="136"/>
      <c r="FQ110" s="136"/>
      <c r="FR110" s="136"/>
      <c r="FS110" s="136"/>
      <c r="FT110" s="136"/>
      <c r="FU110" s="136"/>
      <c r="FV110" s="136"/>
      <c r="FW110" s="136"/>
      <c r="FX110" s="136"/>
      <c r="FY110" s="136"/>
      <c r="FZ110" s="136"/>
      <c r="GA110" s="136"/>
      <c r="GB110" s="136"/>
      <c r="GC110" s="136"/>
      <c r="GD110" s="136"/>
      <c r="GE110" s="136"/>
      <c r="GF110" s="136"/>
      <c r="GG110" s="136"/>
      <c r="GH110" s="136"/>
      <c r="GI110" s="136"/>
      <c r="GJ110" s="136"/>
      <c r="GK110" s="136"/>
      <c r="GL110" s="136"/>
      <c r="GM110" s="136"/>
      <c r="GN110" s="136"/>
      <c r="GO110" s="136"/>
      <c r="GP110" s="136"/>
      <c r="GQ110" s="136"/>
      <c r="GR110" s="136"/>
      <c r="GS110" s="136"/>
      <c r="GT110" s="136"/>
      <c r="GU110" s="136"/>
      <c r="GV110" s="136"/>
      <c r="GW110" s="136"/>
      <c r="GX110" s="136"/>
      <c r="GY110" s="136"/>
      <c r="GZ110" s="136"/>
      <c r="HA110" s="136"/>
      <c r="HB110" s="136"/>
      <c r="HC110" s="136"/>
      <c r="HD110" s="136"/>
      <c r="HE110" s="136"/>
      <c r="HF110" s="136"/>
      <c r="HG110" s="136"/>
      <c r="HH110" s="136"/>
      <c r="HI110" s="136"/>
      <c r="HJ110" s="136"/>
      <c r="HK110" s="136"/>
      <c r="HL110" s="136"/>
      <c r="HM110" s="136"/>
      <c r="HN110" s="136"/>
      <c r="HO110" s="136"/>
      <c r="HP110" s="136"/>
      <c r="HQ110" s="136"/>
      <c r="HR110" s="136"/>
      <c r="HS110" s="136"/>
      <c r="HT110" s="136"/>
      <c r="HU110" s="136"/>
      <c r="HV110" s="136"/>
      <c r="HW110" s="136"/>
      <c r="HX110" s="136"/>
      <c r="HY110" s="136"/>
      <c r="HZ110" s="136"/>
      <c r="IA110" s="136"/>
      <c r="IB110" s="136"/>
      <c r="IC110" s="136"/>
      <c r="ID110" s="136"/>
      <c r="IE110" s="136"/>
      <c r="IF110" s="136"/>
      <c r="IG110" s="136"/>
      <c r="IH110" s="136"/>
      <c r="II110" s="136"/>
      <c r="IJ110" s="136"/>
      <c r="IK110" s="136"/>
      <c r="IL110" s="136"/>
      <c r="IM110" s="136"/>
      <c r="IN110" s="136"/>
      <c r="IO110" s="136"/>
      <c r="IP110" s="136"/>
      <c r="IQ110" s="136"/>
      <c r="IR110" s="136"/>
      <c r="IS110" s="136"/>
      <c r="IT110" s="136"/>
      <c r="IU110" s="136"/>
      <c r="IV110" s="136"/>
      <c r="IW110" s="136"/>
      <c r="IX110" s="136"/>
      <c r="IY110" s="136"/>
      <c r="IZ110" s="136"/>
      <c r="JA110" s="136"/>
      <c r="JB110" s="136"/>
      <c r="JC110" s="136"/>
      <c r="JD110" s="136"/>
      <c r="JE110" s="136"/>
      <c r="JF110" s="136"/>
      <c r="JG110" s="136"/>
      <c r="JH110" s="136"/>
      <c r="JI110" s="136"/>
      <c r="JJ110" s="136"/>
      <c r="JK110" s="136"/>
      <c r="JL110" s="136"/>
      <c r="JM110" s="136"/>
      <c r="JN110" s="136"/>
      <c r="JO110" s="136"/>
      <c r="JP110" s="136"/>
      <c r="JQ110" s="136"/>
      <c r="JR110" s="136"/>
      <c r="JS110" s="136"/>
      <c r="JT110" s="136"/>
      <c r="JU110" s="136"/>
      <c r="JV110" s="136"/>
      <c r="JW110" s="136"/>
      <c r="JX110" s="136"/>
      <c r="JY110" s="136"/>
      <c r="JZ110" s="136"/>
      <c r="KA110" s="136"/>
      <c r="KB110" s="136"/>
      <c r="KC110" s="136"/>
      <c r="KD110" s="136"/>
      <c r="KE110" s="136"/>
      <c r="KF110" s="136"/>
      <c r="KG110" s="136"/>
      <c r="KH110" s="136"/>
      <c r="KI110" s="136"/>
      <c r="KJ110" s="136"/>
      <c r="KK110" s="136"/>
      <c r="KL110" s="136"/>
      <c r="KM110" s="136"/>
      <c r="KN110" s="136"/>
      <c r="KO110" s="136"/>
      <c r="KP110" s="136"/>
      <c r="KQ110" s="136"/>
      <c r="KR110" s="136"/>
      <c r="KS110" s="136"/>
      <c r="KT110" s="136"/>
      <c r="KU110" s="136"/>
      <c r="KV110" s="136"/>
      <c r="KW110" s="136"/>
      <c r="KX110" s="136"/>
      <c r="KY110" s="136"/>
      <c r="KZ110" s="136"/>
      <c r="LA110" s="136"/>
      <c r="LB110" s="136"/>
      <c r="LC110" s="136"/>
      <c r="LD110" s="136"/>
      <c r="LE110" s="136"/>
      <c r="LF110" s="136"/>
      <c r="LG110" s="136"/>
      <c r="LH110" s="136"/>
      <c r="LI110" s="136"/>
      <c r="LJ110" s="136"/>
      <c r="LK110" s="136"/>
      <c r="LL110" s="136"/>
      <c r="LM110" s="136"/>
      <c r="LN110" s="136"/>
      <c r="LO110" s="136"/>
      <c r="LP110" s="136"/>
      <c r="LQ110" s="136"/>
      <c r="LR110" s="136"/>
      <c r="LS110" s="136"/>
      <c r="LT110" s="136"/>
      <c r="LU110" s="136"/>
      <c r="LV110" s="136"/>
      <c r="LW110" s="136"/>
      <c r="LX110" s="136"/>
      <c r="LY110" s="136"/>
      <c r="LZ110" s="136"/>
      <c r="MA110" s="136"/>
      <c r="MB110" s="136"/>
      <c r="MC110" s="136"/>
      <c r="MD110" s="136"/>
      <c r="ME110" s="136"/>
      <c r="MF110" s="136"/>
      <c r="MG110" s="136"/>
      <c r="MH110" s="136"/>
      <c r="MI110" s="136"/>
      <c r="MJ110" s="136"/>
      <c r="MK110" s="136"/>
      <c r="ML110" s="136"/>
      <c r="MM110" s="136"/>
      <c r="MN110" s="136"/>
      <c r="MO110" s="136"/>
      <c r="MP110" s="136"/>
      <c r="MQ110" s="136"/>
      <c r="MR110" s="136"/>
      <c r="MS110" s="136"/>
      <c r="MT110" s="136"/>
      <c r="MU110" s="136"/>
      <c r="MV110" s="136"/>
      <c r="MW110" s="136"/>
      <c r="MX110" s="136"/>
      <c r="MY110" s="136"/>
      <c r="MZ110" s="136"/>
      <c r="NA110" s="136"/>
      <c r="NB110" s="136"/>
      <c r="NC110" s="136"/>
      <c r="ND110" s="136"/>
      <c r="NE110" s="136"/>
      <c r="NF110" s="136"/>
      <c r="NG110" s="136"/>
      <c r="NH110" s="136"/>
      <c r="NI110" s="136"/>
      <c r="NJ110" s="136"/>
      <c r="NK110" s="136"/>
      <c r="NL110" s="136"/>
      <c r="NM110" s="136"/>
      <c r="NN110" s="136"/>
      <c r="NO110" s="136"/>
      <c r="NP110" s="136"/>
      <c r="NQ110" s="136"/>
      <c r="NR110" s="136"/>
      <c r="NS110" s="136"/>
      <c r="NT110" s="136"/>
      <c r="NU110" s="136"/>
      <c r="NV110" s="136"/>
      <c r="NW110" s="136"/>
      <c r="NX110" s="136"/>
      <c r="NY110" s="136"/>
      <c r="NZ110" s="136"/>
      <c r="OA110" s="136"/>
      <c r="OB110" s="136"/>
      <c r="OC110" s="136"/>
      <c r="OD110" s="136"/>
      <c r="OE110" s="136"/>
      <c r="OF110" s="136"/>
      <c r="OG110" s="136"/>
      <c r="OH110" s="136"/>
      <c r="OI110" s="136"/>
      <c r="OJ110" s="136"/>
      <c r="OK110" s="136"/>
      <c r="OL110" s="136"/>
      <c r="OM110" s="136"/>
      <c r="ON110" s="136"/>
      <c r="OO110" s="136"/>
      <c r="OP110" s="136"/>
      <c r="OQ110" s="136"/>
      <c r="OR110" s="136"/>
      <c r="OS110" s="136"/>
      <c r="OT110" s="136"/>
      <c r="OU110" s="136"/>
      <c r="OV110" s="136"/>
      <c r="OW110" s="136"/>
      <c r="OX110" s="136"/>
      <c r="OY110" s="136"/>
      <c r="OZ110" s="136"/>
      <c r="PA110" s="136"/>
      <c r="PB110" s="136"/>
      <c r="PC110" s="136"/>
      <c r="PD110" s="136"/>
      <c r="PE110" s="136"/>
      <c r="PF110" s="136"/>
      <c r="PG110" s="136"/>
      <c r="PH110" s="136"/>
      <c r="PI110" s="136"/>
      <c r="PJ110" s="136"/>
      <c r="PK110" s="136"/>
      <c r="PL110" s="136"/>
      <c r="PM110" s="136"/>
      <c r="PN110" s="136"/>
      <c r="PO110" s="136"/>
      <c r="PP110" s="136"/>
      <c r="PQ110" s="136"/>
      <c r="PR110" s="136"/>
      <c r="PS110" s="136"/>
      <c r="PT110" s="136"/>
      <c r="PU110" s="136"/>
      <c r="PV110" s="136"/>
      <c r="PW110" s="136"/>
      <c r="PX110" s="136"/>
      <c r="PY110" s="136"/>
      <c r="PZ110" s="136"/>
      <c r="QA110" s="136"/>
      <c r="QB110" s="136"/>
      <c r="QC110" s="136"/>
      <c r="QD110" s="136"/>
      <c r="QE110" s="136"/>
      <c r="QF110" s="136"/>
      <c r="QG110" s="136"/>
      <c r="QH110" s="136"/>
      <c r="QI110" s="136"/>
      <c r="QJ110" s="136"/>
      <c r="QK110" s="136"/>
      <c r="QL110" s="136"/>
      <c r="QM110" s="136"/>
      <c r="QN110" s="136"/>
      <c r="QO110" s="136"/>
      <c r="QP110" s="136"/>
      <c r="QQ110" s="136"/>
      <c r="QR110" s="136"/>
      <c r="QS110" s="136"/>
      <c r="QT110" s="136"/>
      <c r="QU110" s="136"/>
      <c r="QV110" s="136"/>
      <c r="QW110" s="136"/>
      <c r="QX110" s="136"/>
      <c r="QY110" s="136"/>
      <c r="QZ110" s="136"/>
      <c r="RA110" s="136"/>
      <c r="RB110" s="136"/>
      <c r="RC110" s="136"/>
      <c r="RD110" s="136"/>
      <c r="RE110" s="136"/>
      <c r="RF110" s="136"/>
      <c r="RG110" s="136"/>
      <c r="RH110" s="136"/>
      <c r="RI110" s="136"/>
      <c r="RJ110" s="136"/>
      <c r="RK110" s="136"/>
      <c r="RL110" s="136"/>
      <c r="RM110" s="136"/>
      <c r="RN110" s="136"/>
      <c r="RO110" s="136"/>
      <c r="RP110" s="136"/>
      <c r="RQ110" s="136"/>
      <c r="RR110" s="136"/>
      <c r="RS110" s="136"/>
      <c r="RT110" s="136"/>
      <c r="RU110" s="136"/>
      <c r="RV110" s="136"/>
      <c r="RW110" s="136"/>
      <c r="RX110" s="136"/>
      <c r="RY110" s="136"/>
      <c r="RZ110" s="136"/>
      <c r="SA110" s="136"/>
      <c r="SB110" s="136"/>
      <c r="SC110" s="136"/>
      <c r="SD110" s="136"/>
      <c r="SE110" s="136"/>
      <c r="SF110" s="136"/>
      <c r="SG110" s="136"/>
      <c r="SH110" s="136"/>
      <c r="SI110" s="136"/>
      <c r="SJ110" s="136"/>
      <c r="SK110" s="136"/>
      <c r="SL110" s="136"/>
      <c r="SM110" s="136"/>
      <c r="SN110" s="136"/>
      <c r="SO110" s="136"/>
      <c r="SP110" s="136"/>
      <c r="SQ110" s="136"/>
      <c r="SR110" s="136"/>
      <c r="SS110" s="136"/>
      <c r="ST110" s="136"/>
      <c r="SU110" s="136"/>
      <c r="SV110" s="136"/>
      <c r="SW110" s="136"/>
      <c r="SX110" s="136"/>
      <c r="SY110" s="136"/>
      <c r="SZ110" s="136"/>
      <c r="TA110" s="136"/>
      <c r="TB110" s="136"/>
      <c r="TC110" s="136"/>
      <c r="TD110" s="136"/>
      <c r="TE110" s="136"/>
      <c r="TF110" s="136"/>
      <c r="TG110" s="136"/>
      <c r="TH110" s="136"/>
      <c r="TI110" s="136"/>
      <c r="TJ110" s="136"/>
      <c r="TK110" s="136"/>
      <c r="TL110" s="136"/>
      <c r="TM110" s="136"/>
      <c r="TN110" s="136"/>
      <c r="TO110" s="136"/>
      <c r="TP110" s="136"/>
      <c r="TQ110" s="136"/>
      <c r="TR110" s="136"/>
      <c r="TS110" s="136"/>
      <c r="TT110" s="136"/>
      <c r="TU110" s="136"/>
      <c r="TV110" s="136"/>
      <c r="TW110" s="136"/>
      <c r="TX110" s="136"/>
      <c r="TY110" s="136"/>
      <c r="TZ110" s="136"/>
      <c r="UA110" s="136"/>
      <c r="UB110" s="136"/>
      <c r="UC110" s="136"/>
      <c r="UD110" s="136"/>
      <c r="UE110" s="136"/>
      <c r="UF110" s="136"/>
      <c r="UG110" s="136"/>
      <c r="UH110" s="136"/>
      <c r="UI110" s="136"/>
      <c r="UJ110" s="136"/>
      <c r="UK110" s="136"/>
      <c r="UL110" s="136"/>
      <c r="UM110" s="136"/>
      <c r="UN110" s="136"/>
      <c r="UO110" s="136"/>
      <c r="UP110" s="136"/>
      <c r="UQ110" s="136"/>
      <c r="UR110" s="136"/>
      <c r="US110" s="136"/>
      <c r="UT110" s="136"/>
      <c r="UU110" s="136"/>
      <c r="UV110" s="136"/>
      <c r="UW110" s="136"/>
      <c r="UX110" s="136"/>
      <c r="UY110" s="136"/>
      <c r="UZ110" s="136"/>
      <c r="VA110" s="136"/>
      <c r="VB110" s="136"/>
      <c r="VC110" s="136"/>
      <c r="VD110" s="136"/>
      <c r="VE110" s="136"/>
      <c r="VF110" s="136"/>
      <c r="VG110" s="136"/>
      <c r="VH110" s="136"/>
      <c r="VI110" s="136"/>
      <c r="VJ110" s="136"/>
      <c r="VK110" s="136"/>
      <c r="VL110" s="136"/>
      <c r="VM110" s="136"/>
      <c r="VN110" s="136"/>
      <c r="VO110" s="136"/>
      <c r="VP110" s="136"/>
      <c r="VQ110" s="136"/>
      <c r="VR110" s="136"/>
      <c r="VS110" s="136"/>
      <c r="VT110" s="136"/>
      <c r="VU110" s="136"/>
      <c r="VV110" s="136"/>
      <c r="VW110" s="136"/>
      <c r="VX110" s="136"/>
      <c r="VY110" s="136"/>
      <c r="VZ110" s="136"/>
      <c r="WA110" s="136"/>
      <c r="WB110" s="136"/>
      <c r="WC110" s="136"/>
      <c r="WD110" s="136"/>
      <c r="WE110" s="136"/>
      <c r="WF110" s="136"/>
      <c r="WG110" s="136"/>
      <c r="WH110" s="136"/>
      <c r="WI110" s="136"/>
      <c r="WJ110" s="136"/>
      <c r="WK110" s="136"/>
      <c r="WL110" s="136"/>
      <c r="WM110" s="136"/>
      <c r="WN110" s="136"/>
      <c r="WO110" s="136"/>
      <c r="WP110" s="136"/>
      <c r="WQ110" s="136"/>
      <c r="WR110" s="136"/>
      <c r="WS110" s="136"/>
      <c r="WT110" s="136"/>
      <c r="WU110" s="136"/>
      <c r="WV110" s="136"/>
      <c r="WW110" s="136"/>
      <c r="WX110" s="136"/>
      <c r="WY110" s="136"/>
      <c r="WZ110" s="136"/>
      <c r="XA110" s="136"/>
      <c r="XB110" s="136"/>
      <c r="XC110" s="136"/>
      <c r="XD110" s="136"/>
      <c r="XE110" s="136"/>
      <c r="XF110" s="136"/>
      <c r="XG110" s="136"/>
      <c r="XH110" s="136"/>
      <c r="XI110" s="136"/>
      <c r="XJ110" s="136"/>
      <c r="XK110" s="136"/>
      <c r="XL110" s="136"/>
      <c r="XM110" s="136"/>
      <c r="XN110" s="136"/>
      <c r="XO110" s="136"/>
      <c r="XP110" s="136"/>
      <c r="XQ110" s="136"/>
      <c r="XR110" s="136"/>
      <c r="XS110" s="136"/>
      <c r="XT110" s="136"/>
      <c r="XU110" s="136"/>
      <c r="XV110" s="136"/>
      <c r="XW110" s="136"/>
      <c r="XX110" s="136"/>
      <c r="XY110" s="136"/>
      <c r="XZ110" s="136"/>
      <c r="YA110" s="136"/>
      <c r="YB110" s="136"/>
      <c r="YC110" s="136"/>
      <c r="YD110" s="136"/>
      <c r="YE110" s="136"/>
      <c r="YF110" s="136"/>
      <c r="YG110" s="136"/>
      <c r="YH110" s="136"/>
      <c r="YI110" s="136"/>
      <c r="YJ110" s="136"/>
      <c r="YK110" s="136"/>
      <c r="YL110" s="136"/>
      <c r="YM110" s="136"/>
      <c r="YN110" s="136"/>
      <c r="YO110" s="136"/>
      <c r="YP110" s="136"/>
      <c r="YQ110" s="136"/>
      <c r="YR110" s="136"/>
      <c r="YS110" s="136"/>
      <c r="YT110" s="136"/>
      <c r="YU110" s="136"/>
      <c r="YV110" s="136"/>
      <c r="YW110" s="136"/>
      <c r="YX110" s="136"/>
      <c r="YY110" s="136"/>
      <c r="YZ110" s="136"/>
      <c r="ZA110" s="136"/>
      <c r="ZB110" s="136"/>
      <c r="ZC110" s="136"/>
      <c r="ZD110" s="136"/>
      <c r="ZE110" s="136"/>
      <c r="ZF110" s="136"/>
      <c r="ZG110" s="136"/>
      <c r="ZH110" s="136"/>
      <c r="ZI110" s="136"/>
      <c r="ZJ110" s="136"/>
      <c r="ZK110" s="136"/>
      <c r="ZL110" s="136"/>
      <c r="ZM110" s="136"/>
      <c r="ZN110" s="136"/>
      <c r="ZO110" s="136"/>
      <c r="ZP110" s="136"/>
      <c r="ZQ110" s="136"/>
      <c r="ZR110" s="136"/>
      <c r="ZS110" s="136"/>
      <c r="ZT110" s="136"/>
      <c r="ZU110" s="136"/>
      <c r="ZV110" s="136"/>
      <c r="ZW110" s="136"/>
      <c r="ZX110" s="136"/>
      <c r="ZY110" s="136"/>
      <c r="ZZ110" s="136"/>
      <c r="AAA110" s="136"/>
      <c r="AAB110" s="136"/>
      <c r="AAC110" s="136"/>
      <c r="AAD110" s="136"/>
      <c r="AAE110" s="136"/>
      <c r="AAF110" s="136"/>
      <c r="AAG110" s="136"/>
      <c r="AAH110" s="136"/>
      <c r="AAI110" s="136"/>
      <c r="AAJ110" s="136"/>
      <c r="AAK110" s="136"/>
      <c r="AAL110" s="136"/>
      <c r="AAM110" s="136"/>
      <c r="AAN110" s="136"/>
      <c r="AAO110" s="136"/>
      <c r="AAP110" s="136"/>
      <c r="AAQ110" s="136"/>
      <c r="AAR110" s="136"/>
      <c r="AAS110" s="136"/>
      <c r="AAT110" s="136"/>
      <c r="AAU110" s="136"/>
      <c r="AAV110" s="136"/>
      <c r="AAW110" s="136"/>
      <c r="AAX110" s="136"/>
      <c r="AAY110" s="136"/>
      <c r="AAZ110" s="136"/>
      <c r="ABA110" s="136"/>
      <c r="ABB110" s="136"/>
      <c r="ABC110" s="136"/>
      <c r="ABD110" s="136"/>
      <c r="ABE110" s="136"/>
      <c r="ABF110" s="136"/>
      <c r="ABG110" s="136"/>
      <c r="ABH110" s="136"/>
      <c r="ABI110" s="136"/>
      <c r="ABJ110" s="136"/>
      <c r="ABK110" s="136"/>
      <c r="ABL110" s="136"/>
      <c r="ABM110" s="136"/>
      <c r="ABN110" s="136"/>
      <c r="ABO110" s="136"/>
      <c r="ABP110" s="136"/>
      <c r="ABQ110" s="136"/>
      <c r="ABR110" s="136"/>
      <c r="ABS110" s="136"/>
      <c r="ABT110" s="136"/>
      <c r="ABU110" s="136"/>
      <c r="ABV110" s="136"/>
      <c r="ABW110" s="136"/>
      <c r="ABX110" s="136"/>
      <c r="ABY110" s="136"/>
      <c r="ABZ110" s="136"/>
      <c r="ACA110" s="136"/>
      <c r="ACB110" s="136"/>
      <c r="ACC110" s="136"/>
      <c r="ACD110" s="136"/>
      <c r="ACE110" s="136"/>
      <c r="ACF110" s="136"/>
      <c r="ACG110" s="136"/>
      <c r="ACH110" s="136"/>
      <c r="ACI110" s="136"/>
      <c r="ACJ110" s="136"/>
      <c r="ACK110" s="136"/>
      <c r="ACL110" s="136"/>
      <c r="ACM110" s="136"/>
      <c r="ACN110" s="136"/>
      <c r="ACO110" s="136"/>
      <c r="ACP110" s="136"/>
      <c r="ACQ110" s="136"/>
      <c r="ACR110" s="136"/>
      <c r="ACS110" s="136"/>
      <c r="ACT110" s="136"/>
      <c r="ACU110" s="136"/>
      <c r="ACV110" s="136"/>
      <c r="ACW110" s="136"/>
      <c r="ACX110" s="136"/>
      <c r="ACY110" s="136"/>
      <c r="ACZ110" s="136"/>
      <c r="ADA110" s="136"/>
      <c r="ADB110" s="136"/>
      <c r="ADC110" s="136"/>
      <c r="ADD110" s="136"/>
      <c r="ADE110" s="136"/>
      <c r="ADF110" s="136"/>
      <c r="ADG110" s="136"/>
      <c r="ADH110" s="136"/>
      <c r="ADI110" s="136"/>
      <c r="ADJ110" s="136"/>
      <c r="ADK110" s="136"/>
      <c r="ADL110" s="136"/>
      <c r="ADM110" s="136"/>
      <c r="ADN110" s="136"/>
      <c r="ADO110" s="136"/>
      <c r="ADP110" s="136"/>
      <c r="ADQ110" s="136"/>
      <c r="ADR110" s="136"/>
      <c r="ADS110" s="136"/>
      <c r="ADT110" s="136"/>
      <c r="ADU110" s="136"/>
      <c r="ADV110" s="136"/>
      <c r="ADW110" s="136"/>
      <c r="ADX110" s="136"/>
      <c r="ADY110" s="136"/>
      <c r="ADZ110" s="136"/>
      <c r="AEA110" s="136"/>
      <c r="AEB110" s="136"/>
      <c r="AEC110" s="136"/>
      <c r="AED110" s="136"/>
      <c r="AEE110" s="136"/>
      <c r="AEF110" s="136"/>
      <c r="AEG110" s="136"/>
      <c r="AEH110" s="136"/>
      <c r="AEI110" s="136"/>
      <c r="AEJ110" s="136"/>
      <c r="AEK110" s="136"/>
      <c r="AEL110" s="136"/>
      <c r="AEM110" s="136"/>
      <c r="AEN110" s="136"/>
      <c r="AEO110" s="136"/>
      <c r="AEP110" s="136"/>
      <c r="AEQ110" s="136"/>
      <c r="AER110" s="136"/>
      <c r="AES110" s="136"/>
      <c r="AET110" s="136"/>
      <c r="AEU110" s="136"/>
      <c r="AEV110" s="136"/>
      <c r="AEW110" s="136"/>
      <c r="AEX110" s="136"/>
      <c r="AEY110" s="136"/>
      <c r="AEZ110" s="136"/>
      <c r="AFA110" s="136"/>
      <c r="AFB110" s="136"/>
      <c r="AFC110" s="136"/>
      <c r="AFD110" s="136"/>
      <c r="AFE110" s="136"/>
      <c r="AFF110" s="136"/>
      <c r="AFG110" s="136"/>
      <c r="AFH110" s="136"/>
      <c r="AFI110" s="136"/>
      <c r="AFJ110" s="136"/>
      <c r="AFK110" s="136"/>
      <c r="AFL110" s="136"/>
      <c r="AFM110" s="136"/>
      <c r="AFN110" s="136"/>
      <c r="AFO110" s="136"/>
      <c r="AFP110" s="136"/>
      <c r="AFQ110" s="136"/>
      <c r="AFR110" s="136"/>
      <c r="AFS110" s="136"/>
      <c r="AFT110" s="136"/>
      <c r="AFU110" s="136"/>
      <c r="AFV110" s="136"/>
      <c r="AFW110" s="136"/>
      <c r="AFX110" s="136"/>
      <c r="AFY110" s="136"/>
      <c r="AFZ110" s="136"/>
      <c r="AGA110" s="136"/>
      <c r="AGB110" s="136"/>
      <c r="AGC110" s="136"/>
      <c r="AGD110" s="136"/>
      <c r="AGE110" s="136"/>
      <c r="AGF110" s="136"/>
      <c r="AGG110" s="136"/>
      <c r="AGH110" s="136"/>
      <c r="AGI110" s="136"/>
      <c r="AGJ110" s="136"/>
      <c r="AGK110" s="136"/>
      <c r="AGL110" s="136"/>
      <c r="AGM110" s="136"/>
      <c r="AGN110" s="136"/>
      <c r="AGO110" s="136"/>
      <c r="AGP110" s="136"/>
      <c r="AGQ110" s="136"/>
      <c r="AGR110" s="136"/>
      <c r="AGS110" s="136"/>
      <c r="AGT110" s="136"/>
      <c r="AGU110" s="136"/>
      <c r="AGV110" s="136"/>
      <c r="AGW110" s="136"/>
      <c r="AGX110" s="136"/>
      <c r="AGY110" s="136"/>
      <c r="AGZ110" s="136"/>
      <c r="AHA110" s="136"/>
      <c r="AHB110" s="136"/>
      <c r="AHC110" s="136"/>
      <c r="AHD110" s="136"/>
      <c r="AHE110" s="136"/>
      <c r="AHF110" s="136"/>
      <c r="AHG110" s="136"/>
      <c r="AHH110" s="136"/>
      <c r="AHI110" s="136"/>
      <c r="AHJ110" s="136"/>
      <c r="AHK110" s="136"/>
      <c r="AHL110" s="136"/>
      <c r="AHM110" s="136"/>
      <c r="AHN110" s="136"/>
      <c r="AHO110" s="136"/>
      <c r="AHP110" s="136"/>
      <c r="AHQ110" s="136"/>
      <c r="AHR110" s="136"/>
      <c r="AHS110" s="136"/>
      <c r="AHT110" s="136"/>
      <c r="AHU110" s="136"/>
      <c r="AHV110" s="136"/>
      <c r="AHW110" s="136"/>
      <c r="AHX110" s="136"/>
      <c r="AHY110" s="136"/>
      <c r="AHZ110" s="136"/>
      <c r="AIA110" s="136"/>
      <c r="AIB110" s="136"/>
      <c r="AIC110" s="136"/>
      <c r="AID110" s="136"/>
      <c r="AIE110" s="136"/>
      <c r="AIF110" s="136"/>
      <c r="AIG110" s="136"/>
      <c r="AIH110" s="136"/>
      <c r="AII110" s="136"/>
      <c r="AIJ110" s="136"/>
      <c r="AIK110" s="136"/>
      <c r="AIL110" s="136"/>
      <c r="AIM110" s="136"/>
      <c r="AIN110" s="136"/>
      <c r="AIO110" s="136"/>
      <c r="AIP110" s="136"/>
      <c r="AIQ110" s="136"/>
      <c r="AIR110" s="136"/>
      <c r="AIS110" s="136"/>
      <c r="AIT110" s="136"/>
      <c r="AIU110" s="136"/>
      <c r="AIV110" s="136"/>
      <c r="AIW110" s="136"/>
      <c r="AIX110" s="136"/>
      <c r="AIY110" s="136"/>
      <c r="AIZ110" s="136"/>
      <c r="AJA110" s="136"/>
      <c r="AJB110" s="136"/>
      <c r="AJC110" s="136"/>
      <c r="AJD110" s="136"/>
      <c r="AJE110" s="136"/>
      <c r="AJF110" s="136"/>
      <c r="AJG110" s="136"/>
      <c r="AJH110" s="136"/>
      <c r="AJI110" s="136"/>
      <c r="AJJ110" s="136"/>
      <c r="AJK110" s="136"/>
      <c r="AJL110" s="136"/>
      <c r="AJM110" s="136"/>
      <c r="AJN110" s="136"/>
      <c r="AJO110" s="136"/>
      <c r="AJP110" s="136"/>
      <c r="AJQ110" s="136"/>
      <c r="AJR110" s="136"/>
      <c r="AJS110" s="136"/>
      <c r="AJT110" s="136"/>
      <c r="AJU110" s="136"/>
      <c r="AJV110" s="136"/>
      <c r="AJW110" s="136"/>
      <c r="AJX110" s="136"/>
      <c r="AJY110" s="136"/>
      <c r="AJZ110" s="136"/>
      <c r="AKA110" s="136"/>
      <c r="AKB110" s="136"/>
      <c r="AKC110" s="136"/>
      <c r="AKD110" s="136"/>
      <c r="AKE110" s="136"/>
      <c r="AKF110" s="136"/>
      <c r="AKG110" s="136"/>
      <c r="AKH110" s="136"/>
      <c r="AKI110" s="136"/>
      <c r="AKJ110" s="136"/>
      <c r="AKK110" s="136"/>
      <c r="AKL110" s="136"/>
      <c r="AKM110" s="136"/>
      <c r="AKN110" s="136"/>
      <c r="AKO110" s="136"/>
      <c r="AKP110" s="136"/>
      <c r="AKQ110" s="136"/>
      <c r="AKR110" s="136"/>
      <c r="AKS110" s="136"/>
      <c r="AKT110" s="136"/>
      <c r="AKU110" s="136"/>
      <c r="AKV110" s="136"/>
      <c r="AKW110" s="136"/>
      <c r="AKX110" s="136"/>
      <c r="AKY110" s="136"/>
    </row>
    <row r="111" hidden="1" spans="1:987">
      <c r="A111" s="56" t="s">
        <v>11</v>
      </c>
      <c r="B111" s="50" t="s">
        <v>306</v>
      </c>
      <c r="C111" s="62">
        <v>0.0947368421052632</v>
      </c>
      <c r="D111" s="165">
        <v>0.0594594594594595</v>
      </c>
      <c r="E111" s="165">
        <v>0.0810810810810811</v>
      </c>
      <c r="F111" s="198"/>
      <c r="G111" s="62">
        <v>0.104368932038835</v>
      </c>
      <c r="H111" s="63"/>
      <c r="I111" s="63"/>
      <c r="J111" s="62">
        <v>0.127856365614799</v>
      </c>
      <c r="K111" s="224">
        <v>0.63</v>
      </c>
      <c r="L111" s="225">
        <v>0.625</v>
      </c>
      <c r="M111" s="62">
        <v>0.0115384615384615</v>
      </c>
      <c r="N111" s="63"/>
      <c r="O111" s="241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Y111" s="136"/>
      <c r="AZ111" s="136"/>
      <c r="BA111" s="136"/>
      <c r="BB111" s="136"/>
      <c r="BC111" s="136"/>
      <c r="BD111" s="136"/>
      <c r="BE111" s="136"/>
      <c r="BF111" s="136"/>
      <c r="BG111" s="136"/>
      <c r="BH111" s="136"/>
      <c r="BI111" s="136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  <c r="CT111" s="136"/>
      <c r="CU111" s="136"/>
      <c r="CV111" s="136"/>
      <c r="CW111" s="136"/>
      <c r="CX111" s="136"/>
      <c r="CY111" s="136"/>
      <c r="CZ111" s="136"/>
      <c r="DA111" s="136"/>
      <c r="DB111" s="136"/>
      <c r="DC111" s="136"/>
      <c r="DD111" s="136"/>
      <c r="DE111" s="136"/>
      <c r="DF111" s="136"/>
      <c r="DG111" s="136"/>
      <c r="DH111" s="136"/>
      <c r="DI111" s="136"/>
      <c r="DJ111" s="136"/>
      <c r="DK111" s="136"/>
      <c r="DL111" s="136"/>
      <c r="DM111" s="136"/>
      <c r="DN111" s="136"/>
      <c r="DO111" s="136"/>
      <c r="DP111" s="136"/>
      <c r="DQ111" s="136"/>
      <c r="DR111" s="136"/>
      <c r="DS111" s="136"/>
      <c r="DT111" s="136"/>
      <c r="DU111" s="136"/>
      <c r="DV111" s="136"/>
      <c r="DW111" s="136"/>
      <c r="DX111" s="136"/>
      <c r="DY111" s="136"/>
      <c r="DZ111" s="136"/>
      <c r="EA111" s="136"/>
      <c r="EB111" s="136"/>
      <c r="EC111" s="136"/>
      <c r="ED111" s="136"/>
      <c r="EE111" s="136"/>
      <c r="EF111" s="136"/>
      <c r="EG111" s="136"/>
      <c r="EH111" s="136"/>
      <c r="EI111" s="136"/>
      <c r="EJ111" s="136"/>
      <c r="EK111" s="136"/>
      <c r="EL111" s="136"/>
      <c r="EM111" s="136"/>
      <c r="EN111" s="136"/>
      <c r="EO111" s="136"/>
      <c r="EP111" s="136"/>
      <c r="EQ111" s="136"/>
      <c r="ER111" s="136"/>
      <c r="ES111" s="136"/>
      <c r="ET111" s="136"/>
      <c r="EU111" s="136"/>
      <c r="EV111" s="136"/>
      <c r="EW111" s="136"/>
      <c r="EX111" s="136"/>
      <c r="EY111" s="136"/>
      <c r="EZ111" s="136"/>
      <c r="FA111" s="136"/>
      <c r="FB111" s="136"/>
      <c r="FC111" s="136"/>
      <c r="FD111" s="136"/>
      <c r="FE111" s="136"/>
      <c r="FF111" s="136"/>
      <c r="FG111" s="136"/>
      <c r="FH111" s="136"/>
      <c r="FI111" s="136"/>
      <c r="FJ111" s="136"/>
      <c r="FK111" s="136"/>
      <c r="FL111" s="136"/>
      <c r="FM111" s="136"/>
      <c r="FN111" s="136"/>
      <c r="FO111" s="136"/>
      <c r="FP111" s="136"/>
      <c r="FQ111" s="136"/>
      <c r="FR111" s="136"/>
      <c r="FS111" s="136"/>
      <c r="FT111" s="136"/>
      <c r="FU111" s="136"/>
      <c r="FV111" s="136"/>
      <c r="FW111" s="136"/>
      <c r="FX111" s="136"/>
      <c r="FY111" s="136"/>
      <c r="FZ111" s="136"/>
      <c r="GA111" s="136"/>
      <c r="GB111" s="136"/>
      <c r="GC111" s="136"/>
      <c r="GD111" s="136"/>
      <c r="GE111" s="136"/>
      <c r="GF111" s="136"/>
      <c r="GG111" s="136"/>
      <c r="GH111" s="136"/>
      <c r="GI111" s="136"/>
      <c r="GJ111" s="136"/>
      <c r="GK111" s="136"/>
      <c r="GL111" s="136"/>
      <c r="GM111" s="136"/>
      <c r="GN111" s="136"/>
      <c r="GO111" s="136"/>
      <c r="GP111" s="136"/>
      <c r="GQ111" s="136"/>
      <c r="GR111" s="136"/>
      <c r="GS111" s="136"/>
      <c r="GT111" s="136"/>
      <c r="GU111" s="136"/>
      <c r="GV111" s="136"/>
      <c r="GW111" s="136"/>
      <c r="GX111" s="136"/>
      <c r="GY111" s="136"/>
      <c r="GZ111" s="136"/>
      <c r="HA111" s="136"/>
      <c r="HB111" s="136"/>
      <c r="HC111" s="136"/>
      <c r="HD111" s="136"/>
      <c r="HE111" s="136"/>
      <c r="HF111" s="136"/>
      <c r="HG111" s="136"/>
      <c r="HH111" s="136"/>
      <c r="HI111" s="136"/>
      <c r="HJ111" s="136"/>
      <c r="HK111" s="136"/>
      <c r="HL111" s="136"/>
      <c r="HM111" s="136"/>
      <c r="HN111" s="136"/>
      <c r="HO111" s="136"/>
      <c r="HP111" s="136"/>
      <c r="HQ111" s="136"/>
      <c r="HR111" s="136"/>
      <c r="HS111" s="136"/>
      <c r="HT111" s="136"/>
      <c r="HU111" s="136"/>
      <c r="HV111" s="136"/>
      <c r="HW111" s="136"/>
      <c r="HX111" s="136"/>
      <c r="HY111" s="136"/>
      <c r="HZ111" s="136"/>
      <c r="IA111" s="136"/>
      <c r="IB111" s="136"/>
      <c r="IC111" s="136"/>
      <c r="ID111" s="136"/>
      <c r="IE111" s="136"/>
      <c r="IF111" s="136"/>
      <c r="IG111" s="136"/>
      <c r="IH111" s="136"/>
      <c r="II111" s="136"/>
      <c r="IJ111" s="136"/>
      <c r="IK111" s="136"/>
      <c r="IL111" s="136"/>
      <c r="IM111" s="136"/>
      <c r="IN111" s="136"/>
      <c r="IO111" s="136"/>
      <c r="IP111" s="136"/>
      <c r="IQ111" s="136"/>
      <c r="IR111" s="136"/>
      <c r="IS111" s="136"/>
      <c r="IT111" s="136"/>
      <c r="IU111" s="136"/>
      <c r="IV111" s="136"/>
      <c r="IW111" s="136"/>
      <c r="IX111" s="136"/>
      <c r="IY111" s="136"/>
      <c r="IZ111" s="136"/>
      <c r="JA111" s="136"/>
      <c r="JB111" s="136"/>
      <c r="JC111" s="136"/>
      <c r="JD111" s="136"/>
      <c r="JE111" s="136"/>
      <c r="JF111" s="136"/>
      <c r="JG111" s="136"/>
      <c r="JH111" s="136"/>
      <c r="JI111" s="136"/>
      <c r="JJ111" s="136"/>
      <c r="JK111" s="136"/>
      <c r="JL111" s="136"/>
      <c r="JM111" s="136"/>
      <c r="JN111" s="136"/>
      <c r="JO111" s="136"/>
      <c r="JP111" s="136"/>
      <c r="JQ111" s="136"/>
      <c r="JR111" s="136"/>
      <c r="JS111" s="136"/>
      <c r="JT111" s="136"/>
      <c r="JU111" s="136"/>
      <c r="JV111" s="136"/>
      <c r="JW111" s="136"/>
      <c r="JX111" s="136"/>
      <c r="JY111" s="136"/>
      <c r="JZ111" s="136"/>
      <c r="KA111" s="136"/>
      <c r="KB111" s="136"/>
      <c r="KC111" s="136"/>
      <c r="KD111" s="136"/>
      <c r="KE111" s="136"/>
      <c r="KF111" s="136"/>
      <c r="KG111" s="136"/>
      <c r="KH111" s="136"/>
      <c r="KI111" s="136"/>
      <c r="KJ111" s="136"/>
      <c r="KK111" s="136"/>
      <c r="KL111" s="136"/>
      <c r="KM111" s="136"/>
      <c r="KN111" s="136"/>
      <c r="KO111" s="136"/>
      <c r="KP111" s="136"/>
      <c r="KQ111" s="136"/>
      <c r="KR111" s="136"/>
      <c r="KS111" s="136"/>
      <c r="KT111" s="136"/>
      <c r="KU111" s="136"/>
      <c r="KV111" s="136"/>
      <c r="KW111" s="136"/>
      <c r="KX111" s="136"/>
      <c r="KY111" s="136"/>
      <c r="KZ111" s="136"/>
      <c r="LA111" s="136"/>
      <c r="LB111" s="136"/>
      <c r="LC111" s="136"/>
      <c r="LD111" s="136"/>
      <c r="LE111" s="136"/>
      <c r="LF111" s="136"/>
      <c r="LG111" s="136"/>
      <c r="LH111" s="136"/>
      <c r="LI111" s="136"/>
      <c r="LJ111" s="136"/>
      <c r="LK111" s="136"/>
      <c r="LL111" s="136"/>
      <c r="LM111" s="136"/>
      <c r="LN111" s="136"/>
      <c r="LO111" s="136"/>
      <c r="LP111" s="136"/>
      <c r="LQ111" s="136"/>
      <c r="LR111" s="136"/>
      <c r="LS111" s="136"/>
      <c r="LT111" s="136"/>
      <c r="LU111" s="136"/>
      <c r="LV111" s="136"/>
      <c r="LW111" s="136"/>
      <c r="LX111" s="136"/>
      <c r="LY111" s="136"/>
      <c r="LZ111" s="136"/>
      <c r="MA111" s="136"/>
      <c r="MB111" s="136"/>
      <c r="MC111" s="136"/>
      <c r="MD111" s="136"/>
      <c r="ME111" s="136"/>
      <c r="MF111" s="136"/>
      <c r="MG111" s="136"/>
      <c r="MH111" s="136"/>
      <c r="MI111" s="136"/>
      <c r="MJ111" s="136"/>
      <c r="MK111" s="136"/>
      <c r="ML111" s="136"/>
      <c r="MM111" s="136"/>
      <c r="MN111" s="136"/>
      <c r="MO111" s="136"/>
      <c r="MP111" s="136"/>
      <c r="MQ111" s="136"/>
      <c r="MR111" s="136"/>
      <c r="MS111" s="136"/>
      <c r="MT111" s="136"/>
      <c r="MU111" s="136"/>
      <c r="MV111" s="136"/>
      <c r="MW111" s="136"/>
      <c r="MX111" s="136"/>
      <c r="MY111" s="136"/>
      <c r="MZ111" s="136"/>
      <c r="NA111" s="136"/>
      <c r="NB111" s="136"/>
      <c r="NC111" s="136"/>
      <c r="ND111" s="136"/>
      <c r="NE111" s="136"/>
      <c r="NF111" s="136"/>
      <c r="NG111" s="136"/>
      <c r="NH111" s="136"/>
      <c r="NI111" s="136"/>
      <c r="NJ111" s="136"/>
      <c r="NK111" s="136"/>
      <c r="NL111" s="136"/>
      <c r="NM111" s="136"/>
      <c r="NN111" s="136"/>
      <c r="NO111" s="136"/>
      <c r="NP111" s="136"/>
      <c r="NQ111" s="136"/>
      <c r="NR111" s="136"/>
      <c r="NS111" s="136"/>
      <c r="NT111" s="136"/>
      <c r="NU111" s="136"/>
      <c r="NV111" s="136"/>
      <c r="NW111" s="136"/>
      <c r="NX111" s="136"/>
      <c r="NY111" s="136"/>
      <c r="NZ111" s="136"/>
      <c r="OA111" s="136"/>
      <c r="OB111" s="136"/>
      <c r="OC111" s="136"/>
      <c r="OD111" s="136"/>
      <c r="OE111" s="136"/>
      <c r="OF111" s="136"/>
      <c r="OG111" s="136"/>
      <c r="OH111" s="136"/>
      <c r="OI111" s="136"/>
      <c r="OJ111" s="136"/>
      <c r="OK111" s="136"/>
      <c r="OL111" s="136"/>
      <c r="OM111" s="136"/>
      <c r="ON111" s="136"/>
      <c r="OO111" s="136"/>
      <c r="OP111" s="136"/>
      <c r="OQ111" s="136"/>
      <c r="OR111" s="136"/>
      <c r="OS111" s="136"/>
      <c r="OT111" s="136"/>
      <c r="OU111" s="136"/>
      <c r="OV111" s="136"/>
      <c r="OW111" s="136"/>
      <c r="OX111" s="136"/>
      <c r="OY111" s="136"/>
      <c r="OZ111" s="136"/>
      <c r="PA111" s="136"/>
      <c r="PB111" s="136"/>
      <c r="PC111" s="136"/>
      <c r="PD111" s="136"/>
      <c r="PE111" s="136"/>
      <c r="PF111" s="136"/>
      <c r="PG111" s="136"/>
      <c r="PH111" s="136"/>
      <c r="PI111" s="136"/>
      <c r="PJ111" s="136"/>
      <c r="PK111" s="136"/>
      <c r="PL111" s="136"/>
      <c r="PM111" s="136"/>
      <c r="PN111" s="136"/>
      <c r="PO111" s="136"/>
      <c r="PP111" s="136"/>
      <c r="PQ111" s="136"/>
      <c r="PR111" s="136"/>
      <c r="PS111" s="136"/>
      <c r="PT111" s="136"/>
      <c r="PU111" s="136"/>
      <c r="PV111" s="136"/>
      <c r="PW111" s="136"/>
      <c r="PX111" s="136"/>
      <c r="PY111" s="136"/>
      <c r="PZ111" s="136"/>
      <c r="QA111" s="136"/>
      <c r="QB111" s="136"/>
      <c r="QC111" s="136"/>
      <c r="QD111" s="136"/>
      <c r="QE111" s="136"/>
      <c r="QF111" s="136"/>
      <c r="QG111" s="136"/>
      <c r="QH111" s="136"/>
      <c r="QI111" s="136"/>
      <c r="QJ111" s="136"/>
      <c r="QK111" s="136"/>
      <c r="QL111" s="136"/>
      <c r="QM111" s="136"/>
      <c r="QN111" s="136"/>
      <c r="QO111" s="136"/>
      <c r="QP111" s="136"/>
      <c r="QQ111" s="136"/>
      <c r="QR111" s="136"/>
      <c r="QS111" s="136"/>
      <c r="QT111" s="136"/>
      <c r="QU111" s="136"/>
      <c r="QV111" s="136"/>
      <c r="QW111" s="136"/>
      <c r="QX111" s="136"/>
      <c r="QY111" s="136"/>
      <c r="QZ111" s="136"/>
      <c r="RA111" s="136"/>
      <c r="RB111" s="136"/>
      <c r="RC111" s="136"/>
      <c r="RD111" s="136"/>
      <c r="RE111" s="136"/>
      <c r="RF111" s="136"/>
      <c r="RG111" s="136"/>
      <c r="RH111" s="136"/>
      <c r="RI111" s="136"/>
      <c r="RJ111" s="136"/>
      <c r="RK111" s="136"/>
      <c r="RL111" s="136"/>
      <c r="RM111" s="136"/>
      <c r="RN111" s="136"/>
      <c r="RO111" s="136"/>
      <c r="RP111" s="136"/>
      <c r="RQ111" s="136"/>
      <c r="RR111" s="136"/>
      <c r="RS111" s="136"/>
      <c r="RT111" s="136"/>
      <c r="RU111" s="136"/>
      <c r="RV111" s="136"/>
      <c r="RW111" s="136"/>
      <c r="RX111" s="136"/>
      <c r="RY111" s="136"/>
      <c r="RZ111" s="136"/>
      <c r="SA111" s="136"/>
      <c r="SB111" s="136"/>
      <c r="SC111" s="136"/>
      <c r="SD111" s="136"/>
      <c r="SE111" s="136"/>
      <c r="SF111" s="136"/>
      <c r="SG111" s="136"/>
      <c r="SH111" s="136"/>
      <c r="SI111" s="136"/>
      <c r="SJ111" s="136"/>
      <c r="SK111" s="136"/>
      <c r="SL111" s="136"/>
      <c r="SM111" s="136"/>
      <c r="SN111" s="136"/>
      <c r="SO111" s="136"/>
      <c r="SP111" s="136"/>
      <c r="SQ111" s="136"/>
      <c r="SR111" s="136"/>
      <c r="SS111" s="136"/>
      <c r="ST111" s="136"/>
      <c r="SU111" s="136"/>
      <c r="SV111" s="136"/>
      <c r="SW111" s="136"/>
      <c r="SX111" s="136"/>
      <c r="SY111" s="136"/>
      <c r="SZ111" s="136"/>
      <c r="TA111" s="136"/>
      <c r="TB111" s="136"/>
      <c r="TC111" s="136"/>
      <c r="TD111" s="136"/>
      <c r="TE111" s="136"/>
      <c r="TF111" s="136"/>
      <c r="TG111" s="136"/>
      <c r="TH111" s="136"/>
      <c r="TI111" s="136"/>
      <c r="TJ111" s="136"/>
      <c r="TK111" s="136"/>
      <c r="TL111" s="136"/>
      <c r="TM111" s="136"/>
      <c r="TN111" s="136"/>
      <c r="TO111" s="136"/>
      <c r="TP111" s="136"/>
      <c r="TQ111" s="136"/>
      <c r="TR111" s="136"/>
      <c r="TS111" s="136"/>
      <c r="TT111" s="136"/>
      <c r="TU111" s="136"/>
      <c r="TV111" s="136"/>
      <c r="TW111" s="136"/>
      <c r="TX111" s="136"/>
      <c r="TY111" s="136"/>
      <c r="TZ111" s="136"/>
      <c r="UA111" s="136"/>
      <c r="UB111" s="136"/>
      <c r="UC111" s="136"/>
      <c r="UD111" s="136"/>
      <c r="UE111" s="136"/>
      <c r="UF111" s="136"/>
      <c r="UG111" s="136"/>
      <c r="UH111" s="136"/>
      <c r="UI111" s="136"/>
      <c r="UJ111" s="136"/>
      <c r="UK111" s="136"/>
      <c r="UL111" s="136"/>
      <c r="UM111" s="136"/>
      <c r="UN111" s="136"/>
      <c r="UO111" s="136"/>
      <c r="UP111" s="136"/>
      <c r="UQ111" s="136"/>
      <c r="UR111" s="136"/>
      <c r="US111" s="136"/>
      <c r="UT111" s="136"/>
      <c r="UU111" s="136"/>
      <c r="UV111" s="136"/>
      <c r="UW111" s="136"/>
      <c r="UX111" s="136"/>
      <c r="UY111" s="136"/>
      <c r="UZ111" s="136"/>
      <c r="VA111" s="136"/>
      <c r="VB111" s="136"/>
      <c r="VC111" s="136"/>
      <c r="VD111" s="136"/>
      <c r="VE111" s="136"/>
      <c r="VF111" s="136"/>
      <c r="VG111" s="136"/>
      <c r="VH111" s="136"/>
      <c r="VI111" s="136"/>
      <c r="VJ111" s="136"/>
      <c r="VK111" s="136"/>
      <c r="VL111" s="136"/>
      <c r="VM111" s="136"/>
      <c r="VN111" s="136"/>
      <c r="VO111" s="136"/>
      <c r="VP111" s="136"/>
      <c r="VQ111" s="136"/>
      <c r="VR111" s="136"/>
      <c r="VS111" s="136"/>
      <c r="VT111" s="136"/>
      <c r="VU111" s="136"/>
      <c r="VV111" s="136"/>
      <c r="VW111" s="136"/>
      <c r="VX111" s="136"/>
      <c r="VY111" s="136"/>
      <c r="VZ111" s="136"/>
      <c r="WA111" s="136"/>
      <c r="WB111" s="136"/>
      <c r="WC111" s="136"/>
      <c r="WD111" s="136"/>
      <c r="WE111" s="136"/>
      <c r="WF111" s="136"/>
      <c r="WG111" s="136"/>
      <c r="WH111" s="136"/>
      <c r="WI111" s="136"/>
      <c r="WJ111" s="136"/>
      <c r="WK111" s="136"/>
      <c r="WL111" s="136"/>
      <c r="WM111" s="136"/>
      <c r="WN111" s="136"/>
      <c r="WO111" s="136"/>
      <c r="WP111" s="136"/>
      <c r="WQ111" s="136"/>
      <c r="WR111" s="136"/>
      <c r="WS111" s="136"/>
      <c r="WT111" s="136"/>
      <c r="WU111" s="136"/>
      <c r="WV111" s="136"/>
      <c r="WW111" s="136"/>
      <c r="WX111" s="136"/>
      <c r="WY111" s="136"/>
      <c r="WZ111" s="136"/>
      <c r="XA111" s="136"/>
      <c r="XB111" s="136"/>
      <c r="XC111" s="136"/>
      <c r="XD111" s="136"/>
      <c r="XE111" s="136"/>
      <c r="XF111" s="136"/>
      <c r="XG111" s="136"/>
      <c r="XH111" s="136"/>
      <c r="XI111" s="136"/>
      <c r="XJ111" s="136"/>
      <c r="XK111" s="136"/>
      <c r="XL111" s="136"/>
      <c r="XM111" s="136"/>
      <c r="XN111" s="136"/>
      <c r="XO111" s="136"/>
      <c r="XP111" s="136"/>
      <c r="XQ111" s="136"/>
      <c r="XR111" s="136"/>
      <c r="XS111" s="136"/>
      <c r="XT111" s="136"/>
      <c r="XU111" s="136"/>
      <c r="XV111" s="136"/>
      <c r="XW111" s="136"/>
      <c r="XX111" s="136"/>
      <c r="XY111" s="136"/>
      <c r="XZ111" s="136"/>
      <c r="YA111" s="136"/>
      <c r="YB111" s="136"/>
      <c r="YC111" s="136"/>
      <c r="YD111" s="136"/>
      <c r="YE111" s="136"/>
      <c r="YF111" s="136"/>
      <c r="YG111" s="136"/>
      <c r="YH111" s="136"/>
      <c r="YI111" s="136"/>
      <c r="YJ111" s="136"/>
      <c r="YK111" s="136"/>
      <c r="YL111" s="136"/>
      <c r="YM111" s="136"/>
      <c r="YN111" s="136"/>
      <c r="YO111" s="136"/>
      <c r="YP111" s="136"/>
      <c r="YQ111" s="136"/>
      <c r="YR111" s="136"/>
      <c r="YS111" s="136"/>
      <c r="YT111" s="136"/>
      <c r="YU111" s="136"/>
      <c r="YV111" s="136"/>
      <c r="YW111" s="136"/>
      <c r="YX111" s="136"/>
      <c r="YY111" s="136"/>
      <c r="YZ111" s="136"/>
      <c r="ZA111" s="136"/>
      <c r="ZB111" s="136"/>
      <c r="ZC111" s="136"/>
      <c r="ZD111" s="136"/>
      <c r="ZE111" s="136"/>
      <c r="ZF111" s="136"/>
      <c r="ZG111" s="136"/>
      <c r="ZH111" s="136"/>
      <c r="ZI111" s="136"/>
      <c r="ZJ111" s="136"/>
      <c r="ZK111" s="136"/>
      <c r="ZL111" s="136"/>
      <c r="ZM111" s="136"/>
      <c r="ZN111" s="136"/>
      <c r="ZO111" s="136"/>
      <c r="ZP111" s="136"/>
      <c r="ZQ111" s="136"/>
      <c r="ZR111" s="136"/>
      <c r="ZS111" s="136"/>
      <c r="ZT111" s="136"/>
      <c r="ZU111" s="136"/>
      <c r="ZV111" s="136"/>
      <c r="ZW111" s="136"/>
      <c r="ZX111" s="136"/>
      <c r="ZY111" s="136"/>
      <c r="ZZ111" s="136"/>
      <c r="AAA111" s="136"/>
      <c r="AAB111" s="136"/>
      <c r="AAC111" s="136"/>
      <c r="AAD111" s="136"/>
      <c r="AAE111" s="136"/>
      <c r="AAF111" s="136"/>
      <c r="AAG111" s="136"/>
      <c r="AAH111" s="136"/>
      <c r="AAI111" s="136"/>
      <c r="AAJ111" s="136"/>
      <c r="AAK111" s="136"/>
      <c r="AAL111" s="136"/>
      <c r="AAM111" s="136"/>
      <c r="AAN111" s="136"/>
      <c r="AAO111" s="136"/>
      <c r="AAP111" s="136"/>
      <c r="AAQ111" s="136"/>
      <c r="AAR111" s="136"/>
      <c r="AAS111" s="136"/>
      <c r="AAT111" s="136"/>
      <c r="AAU111" s="136"/>
      <c r="AAV111" s="136"/>
      <c r="AAW111" s="136"/>
      <c r="AAX111" s="136"/>
      <c r="AAY111" s="136"/>
      <c r="AAZ111" s="136"/>
      <c r="ABA111" s="136"/>
      <c r="ABB111" s="136"/>
      <c r="ABC111" s="136"/>
      <c r="ABD111" s="136"/>
      <c r="ABE111" s="136"/>
      <c r="ABF111" s="136"/>
      <c r="ABG111" s="136"/>
      <c r="ABH111" s="136"/>
      <c r="ABI111" s="136"/>
      <c r="ABJ111" s="136"/>
      <c r="ABK111" s="136"/>
      <c r="ABL111" s="136"/>
      <c r="ABM111" s="136"/>
      <c r="ABN111" s="136"/>
      <c r="ABO111" s="136"/>
      <c r="ABP111" s="136"/>
      <c r="ABQ111" s="136"/>
      <c r="ABR111" s="136"/>
      <c r="ABS111" s="136"/>
      <c r="ABT111" s="136"/>
      <c r="ABU111" s="136"/>
      <c r="ABV111" s="136"/>
      <c r="ABW111" s="136"/>
      <c r="ABX111" s="136"/>
      <c r="ABY111" s="136"/>
      <c r="ABZ111" s="136"/>
      <c r="ACA111" s="136"/>
      <c r="ACB111" s="136"/>
      <c r="ACC111" s="136"/>
      <c r="ACD111" s="136"/>
      <c r="ACE111" s="136"/>
      <c r="ACF111" s="136"/>
      <c r="ACG111" s="136"/>
      <c r="ACH111" s="136"/>
      <c r="ACI111" s="136"/>
      <c r="ACJ111" s="136"/>
      <c r="ACK111" s="136"/>
      <c r="ACL111" s="136"/>
      <c r="ACM111" s="136"/>
      <c r="ACN111" s="136"/>
      <c r="ACO111" s="136"/>
      <c r="ACP111" s="136"/>
      <c r="ACQ111" s="136"/>
      <c r="ACR111" s="136"/>
      <c r="ACS111" s="136"/>
      <c r="ACT111" s="136"/>
      <c r="ACU111" s="136"/>
      <c r="ACV111" s="136"/>
      <c r="ACW111" s="136"/>
      <c r="ACX111" s="136"/>
      <c r="ACY111" s="136"/>
      <c r="ACZ111" s="136"/>
      <c r="ADA111" s="136"/>
      <c r="ADB111" s="136"/>
      <c r="ADC111" s="136"/>
      <c r="ADD111" s="136"/>
      <c r="ADE111" s="136"/>
      <c r="ADF111" s="136"/>
      <c r="ADG111" s="136"/>
      <c r="ADH111" s="136"/>
      <c r="ADI111" s="136"/>
      <c r="ADJ111" s="136"/>
      <c r="ADK111" s="136"/>
      <c r="ADL111" s="136"/>
      <c r="ADM111" s="136"/>
      <c r="ADN111" s="136"/>
      <c r="ADO111" s="136"/>
      <c r="ADP111" s="136"/>
      <c r="ADQ111" s="136"/>
      <c r="ADR111" s="136"/>
      <c r="ADS111" s="136"/>
      <c r="ADT111" s="136"/>
      <c r="ADU111" s="136"/>
      <c r="ADV111" s="136"/>
      <c r="ADW111" s="136"/>
      <c r="ADX111" s="136"/>
      <c r="ADY111" s="136"/>
      <c r="ADZ111" s="136"/>
      <c r="AEA111" s="136"/>
      <c r="AEB111" s="136"/>
      <c r="AEC111" s="136"/>
      <c r="AED111" s="136"/>
      <c r="AEE111" s="136"/>
      <c r="AEF111" s="136"/>
      <c r="AEG111" s="136"/>
      <c r="AEH111" s="136"/>
      <c r="AEI111" s="136"/>
      <c r="AEJ111" s="136"/>
      <c r="AEK111" s="136"/>
      <c r="AEL111" s="136"/>
      <c r="AEM111" s="136"/>
      <c r="AEN111" s="136"/>
      <c r="AEO111" s="136"/>
      <c r="AEP111" s="136"/>
      <c r="AEQ111" s="136"/>
      <c r="AER111" s="136"/>
      <c r="AES111" s="136"/>
      <c r="AET111" s="136"/>
      <c r="AEU111" s="136"/>
      <c r="AEV111" s="136"/>
      <c r="AEW111" s="136"/>
      <c r="AEX111" s="136"/>
      <c r="AEY111" s="136"/>
      <c r="AEZ111" s="136"/>
      <c r="AFA111" s="136"/>
      <c r="AFB111" s="136"/>
      <c r="AFC111" s="136"/>
      <c r="AFD111" s="136"/>
      <c r="AFE111" s="136"/>
      <c r="AFF111" s="136"/>
      <c r="AFG111" s="136"/>
      <c r="AFH111" s="136"/>
      <c r="AFI111" s="136"/>
      <c r="AFJ111" s="136"/>
      <c r="AFK111" s="136"/>
      <c r="AFL111" s="136"/>
      <c r="AFM111" s="136"/>
      <c r="AFN111" s="136"/>
      <c r="AFO111" s="136"/>
      <c r="AFP111" s="136"/>
      <c r="AFQ111" s="136"/>
      <c r="AFR111" s="136"/>
      <c r="AFS111" s="136"/>
      <c r="AFT111" s="136"/>
      <c r="AFU111" s="136"/>
      <c r="AFV111" s="136"/>
      <c r="AFW111" s="136"/>
      <c r="AFX111" s="136"/>
      <c r="AFY111" s="136"/>
      <c r="AFZ111" s="136"/>
      <c r="AGA111" s="136"/>
      <c r="AGB111" s="136"/>
      <c r="AGC111" s="136"/>
      <c r="AGD111" s="136"/>
      <c r="AGE111" s="136"/>
      <c r="AGF111" s="136"/>
      <c r="AGG111" s="136"/>
      <c r="AGH111" s="136"/>
      <c r="AGI111" s="136"/>
      <c r="AGJ111" s="136"/>
      <c r="AGK111" s="136"/>
      <c r="AGL111" s="136"/>
      <c r="AGM111" s="136"/>
      <c r="AGN111" s="136"/>
      <c r="AGO111" s="136"/>
      <c r="AGP111" s="136"/>
      <c r="AGQ111" s="136"/>
      <c r="AGR111" s="136"/>
      <c r="AGS111" s="136"/>
      <c r="AGT111" s="136"/>
      <c r="AGU111" s="136"/>
      <c r="AGV111" s="136"/>
      <c r="AGW111" s="136"/>
      <c r="AGX111" s="136"/>
      <c r="AGY111" s="136"/>
      <c r="AGZ111" s="136"/>
      <c r="AHA111" s="136"/>
      <c r="AHB111" s="136"/>
      <c r="AHC111" s="136"/>
      <c r="AHD111" s="136"/>
      <c r="AHE111" s="136"/>
      <c r="AHF111" s="136"/>
      <c r="AHG111" s="136"/>
      <c r="AHH111" s="136"/>
      <c r="AHI111" s="136"/>
      <c r="AHJ111" s="136"/>
      <c r="AHK111" s="136"/>
      <c r="AHL111" s="136"/>
      <c r="AHM111" s="136"/>
      <c r="AHN111" s="136"/>
      <c r="AHO111" s="136"/>
      <c r="AHP111" s="136"/>
      <c r="AHQ111" s="136"/>
      <c r="AHR111" s="136"/>
      <c r="AHS111" s="136"/>
      <c r="AHT111" s="136"/>
      <c r="AHU111" s="136"/>
      <c r="AHV111" s="136"/>
      <c r="AHW111" s="136"/>
      <c r="AHX111" s="136"/>
      <c r="AHY111" s="136"/>
      <c r="AHZ111" s="136"/>
      <c r="AIA111" s="136"/>
      <c r="AIB111" s="136"/>
      <c r="AIC111" s="136"/>
      <c r="AID111" s="136"/>
      <c r="AIE111" s="136"/>
      <c r="AIF111" s="136"/>
      <c r="AIG111" s="136"/>
      <c r="AIH111" s="136"/>
      <c r="AII111" s="136"/>
      <c r="AIJ111" s="136"/>
      <c r="AIK111" s="136"/>
      <c r="AIL111" s="136"/>
      <c r="AIM111" s="136"/>
      <c r="AIN111" s="136"/>
      <c r="AIO111" s="136"/>
      <c r="AIP111" s="136"/>
      <c r="AIQ111" s="136"/>
      <c r="AIR111" s="136"/>
      <c r="AIS111" s="136"/>
      <c r="AIT111" s="136"/>
      <c r="AIU111" s="136"/>
      <c r="AIV111" s="136"/>
      <c r="AIW111" s="136"/>
      <c r="AIX111" s="136"/>
      <c r="AIY111" s="136"/>
      <c r="AIZ111" s="136"/>
      <c r="AJA111" s="136"/>
      <c r="AJB111" s="136"/>
      <c r="AJC111" s="136"/>
      <c r="AJD111" s="136"/>
      <c r="AJE111" s="136"/>
      <c r="AJF111" s="136"/>
      <c r="AJG111" s="136"/>
      <c r="AJH111" s="136"/>
      <c r="AJI111" s="136"/>
      <c r="AJJ111" s="136"/>
      <c r="AJK111" s="136"/>
      <c r="AJL111" s="136"/>
      <c r="AJM111" s="136"/>
      <c r="AJN111" s="136"/>
      <c r="AJO111" s="136"/>
      <c r="AJP111" s="136"/>
      <c r="AJQ111" s="136"/>
      <c r="AJR111" s="136"/>
      <c r="AJS111" s="136"/>
      <c r="AJT111" s="136"/>
      <c r="AJU111" s="136"/>
      <c r="AJV111" s="136"/>
      <c r="AJW111" s="136"/>
      <c r="AJX111" s="136"/>
      <c r="AJY111" s="136"/>
      <c r="AJZ111" s="136"/>
      <c r="AKA111" s="136"/>
      <c r="AKB111" s="136"/>
      <c r="AKC111" s="136"/>
      <c r="AKD111" s="136"/>
      <c r="AKE111" s="136"/>
      <c r="AKF111" s="136"/>
      <c r="AKG111" s="136"/>
      <c r="AKH111" s="136"/>
      <c r="AKI111" s="136"/>
      <c r="AKJ111" s="136"/>
      <c r="AKK111" s="136"/>
      <c r="AKL111" s="136"/>
      <c r="AKM111" s="136"/>
      <c r="AKN111" s="136"/>
      <c r="AKO111" s="136"/>
      <c r="AKP111" s="136"/>
      <c r="AKQ111" s="136"/>
      <c r="AKR111" s="136"/>
      <c r="AKS111" s="136"/>
      <c r="AKT111" s="136"/>
      <c r="AKU111" s="136"/>
      <c r="AKV111" s="136"/>
      <c r="AKW111" s="136"/>
      <c r="AKX111" s="136"/>
      <c r="AKY111" s="136"/>
    </row>
    <row r="112" hidden="1" spans="1:987">
      <c r="A112" s="56"/>
      <c r="B112" s="50" t="s">
        <v>4</v>
      </c>
      <c r="C112" s="166">
        <v>0.0793650793650794</v>
      </c>
      <c r="D112" s="158">
        <v>0.136363636363636</v>
      </c>
      <c r="E112" s="158">
        <v>0.05</v>
      </c>
      <c r="F112" s="199"/>
      <c r="G112" s="51"/>
      <c r="H112" s="53"/>
      <c r="I112" s="53"/>
      <c r="J112" s="207">
        <v>0.51</v>
      </c>
      <c r="K112" s="177">
        <v>0.48</v>
      </c>
      <c r="L112" s="226">
        <v>0.290322580645161</v>
      </c>
      <c r="M112" s="51"/>
      <c r="N112" s="53"/>
      <c r="O112" s="239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Y112" s="136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  <c r="CT112" s="136"/>
      <c r="CU112" s="136"/>
      <c r="CV112" s="136"/>
      <c r="CW112" s="136"/>
      <c r="CX112" s="136"/>
      <c r="CY112" s="136"/>
      <c r="CZ112" s="136"/>
      <c r="DA112" s="136"/>
      <c r="DB112" s="136"/>
      <c r="DC112" s="136"/>
      <c r="DD112" s="136"/>
      <c r="DE112" s="136"/>
      <c r="DF112" s="136"/>
      <c r="DG112" s="136"/>
      <c r="DH112" s="136"/>
      <c r="DI112" s="136"/>
      <c r="DJ112" s="136"/>
      <c r="DK112" s="136"/>
      <c r="DL112" s="136"/>
      <c r="DM112" s="136"/>
      <c r="DN112" s="136"/>
      <c r="DO112" s="136"/>
      <c r="DP112" s="136"/>
      <c r="DQ112" s="136"/>
      <c r="DR112" s="136"/>
      <c r="DS112" s="136"/>
      <c r="DT112" s="136"/>
      <c r="DU112" s="136"/>
      <c r="DV112" s="136"/>
      <c r="DW112" s="136"/>
      <c r="DX112" s="136"/>
      <c r="DY112" s="136"/>
      <c r="DZ112" s="136"/>
      <c r="EA112" s="136"/>
      <c r="EB112" s="136"/>
      <c r="EC112" s="136"/>
      <c r="ED112" s="136"/>
      <c r="EE112" s="136"/>
      <c r="EF112" s="136"/>
      <c r="EG112" s="136"/>
      <c r="EH112" s="136"/>
      <c r="EI112" s="136"/>
      <c r="EJ112" s="136"/>
      <c r="EK112" s="136"/>
      <c r="EL112" s="136"/>
      <c r="EM112" s="136"/>
      <c r="EN112" s="136"/>
      <c r="EO112" s="136"/>
      <c r="EP112" s="136"/>
      <c r="EQ112" s="136"/>
      <c r="ER112" s="136"/>
      <c r="ES112" s="136"/>
      <c r="ET112" s="136"/>
      <c r="EU112" s="136"/>
      <c r="EV112" s="136"/>
      <c r="EW112" s="136"/>
      <c r="EX112" s="136"/>
      <c r="EY112" s="136"/>
      <c r="EZ112" s="136"/>
      <c r="FA112" s="136"/>
      <c r="FB112" s="136"/>
      <c r="FC112" s="136"/>
      <c r="FD112" s="136"/>
      <c r="FE112" s="136"/>
      <c r="FF112" s="136"/>
      <c r="FG112" s="136"/>
      <c r="FH112" s="136"/>
      <c r="FI112" s="136"/>
      <c r="FJ112" s="136"/>
      <c r="FK112" s="136"/>
      <c r="FL112" s="136"/>
      <c r="FM112" s="136"/>
      <c r="FN112" s="136"/>
      <c r="FO112" s="136"/>
      <c r="FP112" s="136"/>
      <c r="FQ112" s="136"/>
      <c r="FR112" s="136"/>
      <c r="FS112" s="136"/>
      <c r="FT112" s="136"/>
      <c r="FU112" s="136"/>
      <c r="FV112" s="136"/>
      <c r="FW112" s="136"/>
      <c r="FX112" s="136"/>
      <c r="FY112" s="136"/>
      <c r="FZ112" s="136"/>
      <c r="GA112" s="136"/>
      <c r="GB112" s="136"/>
      <c r="GC112" s="136"/>
      <c r="GD112" s="136"/>
      <c r="GE112" s="136"/>
      <c r="GF112" s="136"/>
      <c r="GG112" s="136"/>
      <c r="GH112" s="136"/>
      <c r="GI112" s="136"/>
      <c r="GJ112" s="136"/>
      <c r="GK112" s="136"/>
      <c r="GL112" s="136"/>
      <c r="GM112" s="136"/>
      <c r="GN112" s="136"/>
      <c r="GO112" s="136"/>
      <c r="GP112" s="136"/>
      <c r="GQ112" s="136"/>
      <c r="GR112" s="136"/>
      <c r="GS112" s="136"/>
      <c r="GT112" s="136"/>
      <c r="GU112" s="136"/>
      <c r="GV112" s="136"/>
      <c r="GW112" s="136"/>
      <c r="GX112" s="136"/>
      <c r="GY112" s="136"/>
      <c r="GZ112" s="136"/>
      <c r="HA112" s="136"/>
      <c r="HB112" s="136"/>
      <c r="HC112" s="136"/>
      <c r="HD112" s="136"/>
      <c r="HE112" s="136"/>
      <c r="HF112" s="136"/>
      <c r="HG112" s="136"/>
      <c r="HH112" s="136"/>
      <c r="HI112" s="136"/>
      <c r="HJ112" s="136"/>
      <c r="HK112" s="136"/>
      <c r="HL112" s="136"/>
      <c r="HM112" s="136"/>
      <c r="HN112" s="136"/>
      <c r="HO112" s="136"/>
      <c r="HP112" s="136"/>
      <c r="HQ112" s="136"/>
      <c r="HR112" s="136"/>
      <c r="HS112" s="136"/>
      <c r="HT112" s="136"/>
      <c r="HU112" s="136"/>
      <c r="HV112" s="136"/>
      <c r="HW112" s="136"/>
      <c r="HX112" s="136"/>
      <c r="HY112" s="136"/>
      <c r="HZ112" s="136"/>
      <c r="IA112" s="136"/>
      <c r="IB112" s="136"/>
      <c r="IC112" s="136"/>
      <c r="ID112" s="136"/>
      <c r="IE112" s="136"/>
      <c r="IF112" s="136"/>
      <c r="IG112" s="136"/>
      <c r="IH112" s="136"/>
      <c r="II112" s="136"/>
      <c r="IJ112" s="136"/>
      <c r="IK112" s="136"/>
      <c r="IL112" s="136"/>
      <c r="IM112" s="136"/>
      <c r="IN112" s="136"/>
      <c r="IO112" s="136"/>
      <c r="IP112" s="136"/>
      <c r="IQ112" s="136"/>
      <c r="IR112" s="136"/>
      <c r="IS112" s="136"/>
      <c r="IT112" s="136"/>
      <c r="IU112" s="136"/>
      <c r="IV112" s="136"/>
      <c r="IW112" s="136"/>
      <c r="IX112" s="136"/>
      <c r="IY112" s="136"/>
      <c r="IZ112" s="136"/>
      <c r="JA112" s="136"/>
      <c r="JB112" s="136"/>
      <c r="JC112" s="136"/>
      <c r="JD112" s="136"/>
      <c r="JE112" s="136"/>
      <c r="JF112" s="136"/>
      <c r="JG112" s="136"/>
      <c r="JH112" s="136"/>
      <c r="JI112" s="136"/>
      <c r="JJ112" s="136"/>
      <c r="JK112" s="136"/>
      <c r="JL112" s="136"/>
      <c r="JM112" s="136"/>
      <c r="JN112" s="136"/>
      <c r="JO112" s="136"/>
      <c r="JP112" s="136"/>
      <c r="JQ112" s="136"/>
      <c r="JR112" s="136"/>
      <c r="JS112" s="136"/>
      <c r="JT112" s="136"/>
      <c r="JU112" s="136"/>
      <c r="JV112" s="136"/>
      <c r="JW112" s="136"/>
      <c r="JX112" s="136"/>
      <c r="JY112" s="136"/>
      <c r="JZ112" s="136"/>
      <c r="KA112" s="136"/>
      <c r="KB112" s="136"/>
      <c r="KC112" s="136"/>
      <c r="KD112" s="136"/>
      <c r="KE112" s="136"/>
      <c r="KF112" s="136"/>
      <c r="KG112" s="136"/>
      <c r="KH112" s="136"/>
      <c r="KI112" s="136"/>
      <c r="KJ112" s="136"/>
      <c r="KK112" s="136"/>
      <c r="KL112" s="136"/>
      <c r="KM112" s="136"/>
      <c r="KN112" s="136"/>
      <c r="KO112" s="136"/>
      <c r="KP112" s="136"/>
      <c r="KQ112" s="136"/>
      <c r="KR112" s="136"/>
      <c r="KS112" s="136"/>
      <c r="KT112" s="136"/>
      <c r="KU112" s="136"/>
      <c r="KV112" s="136"/>
      <c r="KW112" s="136"/>
      <c r="KX112" s="136"/>
      <c r="KY112" s="136"/>
      <c r="KZ112" s="136"/>
      <c r="LA112" s="136"/>
      <c r="LB112" s="136"/>
      <c r="LC112" s="136"/>
      <c r="LD112" s="136"/>
      <c r="LE112" s="136"/>
      <c r="LF112" s="136"/>
      <c r="LG112" s="136"/>
      <c r="LH112" s="136"/>
      <c r="LI112" s="136"/>
      <c r="LJ112" s="136"/>
      <c r="LK112" s="136"/>
      <c r="LL112" s="136"/>
      <c r="LM112" s="136"/>
      <c r="LN112" s="136"/>
      <c r="LO112" s="136"/>
      <c r="LP112" s="136"/>
      <c r="LQ112" s="136"/>
      <c r="LR112" s="136"/>
      <c r="LS112" s="136"/>
      <c r="LT112" s="136"/>
      <c r="LU112" s="136"/>
      <c r="LV112" s="136"/>
      <c r="LW112" s="136"/>
      <c r="LX112" s="136"/>
      <c r="LY112" s="136"/>
      <c r="LZ112" s="136"/>
      <c r="MA112" s="136"/>
      <c r="MB112" s="136"/>
      <c r="MC112" s="136"/>
      <c r="MD112" s="136"/>
      <c r="ME112" s="136"/>
      <c r="MF112" s="136"/>
      <c r="MG112" s="136"/>
      <c r="MH112" s="136"/>
      <c r="MI112" s="136"/>
      <c r="MJ112" s="136"/>
      <c r="MK112" s="136"/>
      <c r="ML112" s="136"/>
      <c r="MM112" s="136"/>
      <c r="MN112" s="136"/>
      <c r="MO112" s="136"/>
      <c r="MP112" s="136"/>
      <c r="MQ112" s="136"/>
      <c r="MR112" s="136"/>
      <c r="MS112" s="136"/>
      <c r="MT112" s="136"/>
      <c r="MU112" s="136"/>
      <c r="MV112" s="136"/>
      <c r="MW112" s="136"/>
      <c r="MX112" s="136"/>
      <c r="MY112" s="136"/>
      <c r="MZ112" s="136"/>
      <c r="NA112" s="136"/>
      <c r="NB112" s="136"/>
      <c r="NC112" s="136"/>
      <c r="ND112" s="136"/>
      <c r="NE112" s="136"/>
      <c r="NF112" s="136"/>
      <c r="NG112" s="136"/>
      <c r="NH112" s="136"/>
      <c r="NI112" s="136"/>
      <c r="NJ112" s="136"/>
      <c r="NK112" s="136"/>
      <c r="NL112" s="136"/>
      <c r="NM112" s="136"/>
      <c r="NN112" s="136"/>
      <c r="NO112" s="136"/>
      <c r="NP112" s="136"/>
      <c r="NQ112" s="136"/>
      <c r="NR112" s="136"/>
      <c r="NS112" s="136"/>
      <c r="NT112" s="136"/>
      <c r="NU112" s="136"/>
      <c r="NV112" s="136"/>
      <c r="NW112" s="136"/>
      <c r="NX112" s="136"/>
      <c r="NY112" s="136"/>
      <c r="NZ112" s="136"/>
      <c r="OA112" s="136"/>
      <c r="OB112" s="136"/>
      <c r="OC112" s="136"/>
      <c r="OD112" s="136"/>
      <c r="OE112" s="136"/>
      <c r="OF112" s="136"/>
      <c r="OG112" s="136"/>
      <c r="OH112" s="136"/>
      <c r="OI112" s="136"/>
      <c r="OJ112" s="136"/>
      <c r="OK112" s="136"/>
      <c r="OL112" s="136"/>
      <c r="OM112" s="136"/>
      <c r="ON112" s="136"/>
      <c r="OO112" s="136"/>
      <c r="OP112" s="136"/>
      <c r="OQ112" s="136"/>
      <c r="OR112" s="136"/>
      <c r="OS112" s="136"/>
      <c r="OT112" s="136"/>
      <c r="OU112" s="136"/>
      <c r="OV112" s="136"/>
      <c r="OW112" s="136"/>
      <c r="OX112" s="136"/>
      <c r="OY112" s="136"/>
      <c r="OZ112" s="136"/>
      <c r="PA112" s="136"/>
      <c r="PB112" s="136"/>
      <c r="PC112" s="136"/>
      <c r="PD112" s="136"/>
      <c r="PE112" s="136"/>
      <c r="PF112" s="136"/>
      <c r="PG112" s="136"/>
      <c r="PH112" s="136"/>
      <c r="PI112" s="136"/>
      <c r="PJ112" s="136"/>
      <c r="PK112" s="136"/>
      <c r="PL112" s="136"/>
      <c r="PM112" s="136"/>
      <c r="PN112" s="136"/>
      <c r="PO112" s="136"/>
      <c r="PP112" s="136"/>
      <c r="PQ112" s="136"/>
      <c r="PR112" s="136"/>
      <c r="PS112" s="136"/>
      <c r="PT112" s="136"/>
      <c r="PU112" s="136"/>
      <c r="PV112" s="136"/>
      <c r="PW112" s="136"/>
      <c r="PX112" s="136"/>
      <c r="PY112" s="136"/>
      <c r="PZ112" s="136"/>
      <c r="QA112" s="136"/>
      <c r="QB112" s="136"/>
      <c r="QC112" s="136"/>
      <c r="QD112" s="136"/>
      <c r="QE112" s="136"/>
      <c r="QF112" s="136"/>
      <c r="QG112" s="136"/>
      <c r="QH112" s="136"/>
      <c r="QI112" s="136"/>
      <c r="QJ112" s="136"/>
      <c r="QK112" s="136"/>
      <c r="QL112" s="136"/>
      <c r="QM112" s="136"/>
      <c r="QN112" s="136"/>
      <c r="QO112" s="136"/>
      <c r="QP112" s="136"/>
      <c r="QQ112" s="136"/>
      <c r="QR112" s="136"/>
      <c r="QS112" s="136"/>
      <c r="QT112" s="136"/>
      <c r="QU112" s="136"/>
      <c r="QV112" s="136"/>
      <c r="QW112" s="136"/>
      <c r="QX112" s="136"/>
      <c r="QY112" s="136"/>
      <c r="QZ112" s="136"/>
      <c r="RA112" s="136"/>
      <c r="RB112" s="136"/>
      <c r="RC112" s="136"/>
      <c r="RD112" s="136"/>
      <c r="RE112" s="136"/>
      <c r="RF112" s="136"/>
      <c r="RG112" s="136"/>
      <c r="RH112" s="136"/>
      <c r="RI112" s="136"/>
      <c r="RJ112" s="136"/>
      <c r="RK112" s="136"/>
      <c r="RL112" s="136"/>
      <c r="RM112" s="136"/>
      <c r="RN112" s="136"/>
      <c r="RO112" s="136"/>
      <c r="RP112" s="136"/>
      <c r="RQ112" s="136"/>
      <c r="RR112" s="136"/>
      <c r="RS112" s="136"/>
      <c r="RT112" s="136"/>
      <c r="RU112" s="136"/>
      <c r="RV112" s="136"/>
      <c r="RW112" s="136"/>
      <c r="RX112" s="136"/>
      <c r="RY112" s="136"/>
      <c r="RZ112" s="136"/>
      <c r="SA112" s="136"/>
      <c r="SB112" s="136"/>
      <c r="SC112" s="136"/>
      <c r="SD112" s="136"/>
      <c r="SE112" s="136"/>
      <c r="SF112" s="136"/>
      <c r="SG112" s="136"/>
      <c r="SH112" s="136"/>
      <c r="SI112" s="136"/>
      <c r="SJ112" s="136"/>
      <c r="SK112" s="136"/>
      <c r="SL112" s="136"/>
      <c r="SM112" s="136"/>
      <c r="SN112" s="136"/>
      <c r="SO112" s="136"/>
      <c r="SP112" s="136"/>
      <c r="SQ112" s="136"/>
      <c r="SR112" s="136"/>
      <c r="SS112" s="136"/>
      <c r="ST112" s="136"/>
      <c r="SU112" s="136"/>
      <c r="SV112" s="136"/>
      <c r="SW112" s="136"/>
      <c r="SX112" s="136"/>
      <c r="SY112" s="136"/>
      <c r="SZ112" s="136"/>
      <c r="TA112" s="136"/>
      <c r="TB112" s="136"/>
      <c r="TC112" s="136"/>
      <c r="TD112" s="136"/>
      <c r="TE112" s="136"/>
      <c r="TF112" s="136"/>
      <c r="TG112" s="136"/>
      <c r="TH112" s="136"/>
      <c r="TI112" s="136"/>
      <c r="TJ112" s="136"/>
      <c r="TK112" s="136"/>
      <c r="TL112" s="136"/>
      <c r="TM112" s="136"/>
      <c r="TN112" s="136"/>
      <c r="TO112" s="136"/>
      <c r="TP112" s="136"/>
      <c r="TQ112" s="136"/>
      <c r="TR112" s="136"/>
      <c r="TS112" s="136"/>
      <c r="TT112" s="136"/>
      <c r="TU112" s="136"/>
      <c r="TV112" s="136"/>
      <c r="TW112" s="136"/>
      <c r="TX112" s="136"/>
      <c r="TY112" s="136"/>
      <c r="TZ112" s="136"/>
      <c r="UA112" s="136"/>
      <c r="UB112" s="136"/>
      <c r="UC112" s="136"/>
      <c r="UD112" s="136"/>
      <c r="UE112" s="136"/>
      <c r="UF112" s="136"/>
      <c r="UG112" s="136"/>
      <c r="UH112" s="136"/>
      <c r="UI112" s="136"/>
      <c r="UJ112" s="136"/>
      <c r="UK112" s="136"/>
      <c r="UL112" s="136"/>
      <c r="UM112" s="136"/>
      <c r="UN112" s="136"/>
      <c r="UO112" s="136"/>
      <c r="UP112" s="136"/>
      <c r="UQ112" s="136"/>
      <c r="UR112" s="136"/>
      <c r="US112" s="136"/>
      <c r="UT112" s="136"/>
      <c r="UU112" s="136"/>
      <c r="UV112" s="136"/>
      <c r="UW112" s="136"/>
      <c r="UX112" s="136"/>
      <c r="UY112" s="136"/>
      <c r="UZ112" s="136"/>
      <c r="VA112" s="136"/>
      <c r="VB112" s="136"/>
      <c r="VC112" s="136"/>
      <c r="VD112" s="136"/>
      <c r="VE112" s="136"/>
      <c r="VF112" s="136"/>
      <c r="VG112" s="136"/>
      <c r="VH112" s="136"/>
      <c r="VI112" s="136"/>
      <c r="VJ112" s="136"/>
      <c r="VK112" s="136"/>
      <c r="VL112" s="136"/>
      <c r="VM112" s="136"/>
      <c r="VN112" s="136"/>
      <c r="VO112" s="136"/>
      <c r="VP112" s="136"/>
      <c r="VQ112" s="136"/>
      <c r="VR112" s="136"/>
      <c r="VS112" s="136"/>
      <c r="VT112" s="136"/>
      <c r="VU112" s="136"/>
      <c r="VV112" s="136"/>
      <c r="VW112" s="136"/>
      <c r="VX112" s="136"/>
      <c r="VY112" s="136"/>
      <c r="VZ112" s="136"/>
      <c r="WA112" s="136"/>
      <c r="WB112" s="136"/>
      <c r="WC112" s="136"/>
      <c r="WD112" s="136"/>
      <c r="WE112" s="136"/>
      <c r="WF112" s="136"/>
      <c r="WG112" s="136"/>
      <c r="WH112" s="136"/>
      <c r="WI112" s="136"/>
      <c r="WJ112" s="136"/>
      <c r="WK112" s="136"/>
      <c r="WL112" s="136"/>
      <c r="WM112" s="136"/>
      <c r="WN112" s="136"/>
      <c r="WO112" s="136"/>
      <c r="WP112" s="136"/>
      <c r="WQ112" s="136"/>
      <c r="WR112" s="136"/>
      <c r="WS112" s="136"/>
      <c r="WT112" s="136"/>
      <c r="WU112" s="136"/>
      <c r="WV112" s="136"/>
      <c r="WW112" s="136"/>
      <c r="WX112" s="136"/>
      <c r="WY112" s="136"/>
      <c r="WZ112" s="136"/>
      <c r="XA112" s="136"/>
      <c r="XB112" s="136"/>
      <c r="XC112" s="136"/>
      <c r="XD112" s="136"/>
      <c r="XE112" s="136"/>
      <c r="XF112" s="136"/>
      <c r="XG112" s="136"/>
      <c r="XH112" s="136"/>
      <c r="XI112" s="136"/>
      <c r="XJ112" s="136"/>
      <c r="XK112" s="136"/>
      <c r="XL112" s="136"/>
      <c r="XM112" s="136"/>
      <c r="XN112" s="136"/>
      <c r="XO112" s="136"/>
      <c r="XP112" s="136"/>
      <c r="XQ112" s="136"/>
      <c r="XR112" s="136"/>
      <c r="XS112" s="136"/>
      <c r="XT112" s="136"/>
      <c r="XU112" s="136"/>
      <c r="XV112" s="136"/>
      <c r="XW112" s="136"/>
      <c r="XX112" s="136"/>
      <c r="XY112" s="136"/>
      <c r="XZ112" s="136"/>
      <c r="YA112" s="136"/>
      <c r="YB112" s="136"/>
      <c r="YC112" s="136"/>
      <c r="YD112" s="136"/>
      <c r="YE112" s="136"/>
      <c r="YF112" s="136"/>
      <c r="YG112" s="136"/>
      <c r="YH112" s="136"/>
      <c r="YI112" s="136"/>
      <c r="YJ112" s="136"/>
      <c r="YK112" s="136"/>
      <c r="YL112" s="136"/>
      <c r="YM112" s="136"/>
      <c r="YN112" s="136"/>
      <c r="YO112" s="136"/>
      <c r="YP112" s="136"/>
      <c r="YQ112" s="136"/>
      <c r="YR112" s="136"/>
      <c r="YS112" s="136"/>
      <c r="YT112" s="136"/>
      <c r="YU112" s="136"/>
      <c r="YV112" s="136"/>
      <c r="YW112" s="136"/>
      <c r="YX112" s="136"/>
      <c r="YY112" s="136"/>
      <c r="YZ112" s="136"/>
      <c r="ZA112" s="136"/>
      <c r="ZB112" s="136"/>
      <c r="ZC112" s="136"/>
      <c r="ZD112" s="136"/>
      <c r="ZE112" s="136"/>
      <c r="ZF112" s="136"/>
      <c r="ZG112" s="136"/>
      <c r="ZH112" s="136"/>
      <c r="ZI112" s="136"/>
      <c r="ZJ112" s="136"/>
      <c r="ZK112" s="136"/>
      <c r="ZL112" s="136"/>
      <c r="ZM112" s="136"/>
      <c r="ZN112" s="136"/>
      <c r="ZO112" s="136"/>
      <c r="ZP112" s="136"/>
      <c r="ZQ112" s="136"/>
      <c r="ZR112" s="136"/>
      <c r="ZS112" s="136"/>
      <c r="ZT112" s="136"/>
      <c r="ZU112" s="136"/>
      <c r="ZV112" s="136"/>
      <c r="ZW112" s="136"/>
      <c r="ZX112" s="136"/>
      <c r="ZY112" s="136"/>
      <c r="ZZ112" s="136"/>
      <c r="AAA112" s="136"/>
      <c r="AAB112" s="136"/>
      <c r="AAC112" s="136"/>
      <c r="AAD112" s="136"/>
      <c r="AAE112" s="136"/>
      <c r="AAF112" s="136"/>
      <c r="AAG112" s="136"/>
      <c r="AAH112" s="136"/>
      <c r="AAI112" s="136"/>
      <c r="AAJ112" s="136"/>
      <c r="AAK112" s="136"/>
      <c r="AAL112" s="136"/>
      <c r="AAM112" s="136"/>
      <c r="AAN112" s="136"/>
      <c r="AAO112" s="136"/>
      <c r="AAP112" s="136"/>
      <c r="AAQ112" s="136"/>
      <c r="AAR112" s="136"/>
      <c r="AAS112" s="136"/>
      <c r="AAT112" s="136"/>
      <c r="AAU112" s="136"/>
      <c r="AAV112" s="136"/>
      <c r="AAW112" s="136"/>
      <c r="AAX112" s="136"/>
      <c r="AAY112" s="136"/>
      <c r="AAZ112" s="136"/>
      <c r="ABA112" s="136"/>
      <c r="ABB112" s="136"/>
      <c r="ABC112" s="136"/>
      <c r="ABD112" s="136"/>
      <c r="ABE112" s="136"/>
      <c r="ABF112" s="136"/>
      <c r="ABG112" s="136"/>
      <c r="ABH112" s="136"/>
      <c r="ABI112" s="136"/>
      <c r="ABJ112" s="136"/>
      <c r="ABK112" s="136"/>
      <c r="ABL112" s="136"/>
      <c r="ABM112" s="136"/>
      <c r="ABN112" s="136"/>
      <c r="ABO112" s="136"/>
      <c r="ABP112" s="136"/>
      <c r="ABQ112" s="136"/>
      <c r="ABR112" s="136"/>
      <c r="ABS112" s="136"/>
      <c r="ABT112" s="136"/>
      <c r="ABU112" s="136"/>
      <c r="ABV112" s="136"/>
      <c r="ABW112" s="136"/>
      <c r="ABX112" s="136"/>
      <c r="ABY112" s="136"/>
      <c r="ABZ112" s="136"/>
      <c r="ACA112" s="136"/>
      <c r="ACB112" s="136"/>
      <c r="ACC112" s="136"/>
      <c r="ACD112" s="136"/>
      <c r="ACE112" s="136"/>
      <c r="ACF112" s="136"/>
      <c r="ACG112" s="136"/>
      <c r="ACH112" s="136"/>
      <c r="ACI112" s="136"/>
      <c r="ACJ112" s="136"/>
      <c r="ACK112" s="136"/>
      <c r="ACL112" s="136"/>
      <c r="ACM112" s="136"/>
      <c r="ACN112" s="136"/>
      <c r="ACO112" s="136"/>
      <c r="ACP112" s="136"/>
      <c r="ACQ112" s="136"/>
      <c r="ACR112" s="136"/>
      <c r="ACS112" s="136"/>
      <c r="ACT112" s="136"/>
      <c r="ACU112" s="136"/>
      <c r="ACV112" s="136"/>
      <c r="ACW112" s="136"/>
      <c r="ACX112" s="136"/>
      <c r="ACY112" s="136"/>
      <c r="ACZ112" s="136"/>
      <c r="ADA112" s="136"/>
      <c r="ADB112" s="136"/>
      <c r="ADC112" s="136"/>
      <c r="ADD112" s="136"/>
      <c r="ADE112" s="136"/>
      <c r="ADF112" s="136"/>
      <c r="ADG112" s="136"/>
      <c r="ADH112" s="136"/>
      <c r="ADI112" s="136"/>
      <c r="ADJ112" s="136"/>
      <c r="ADK112" s="136"/>
      <c r="ADL112" s="136"/>
      <c r="ADM112" s="136"/>
      <c r="ADN112" s="136"/>
      <c r="ADO112" s="136"/>
      <c r="ADP112" s="136"/>
      <c r="ADQ112" s="136"/>
      <c r="ADR112" s="136"/>
      <c r="ADS112" s="136"/>
      <c r="ADT112" s="136"/>
      <c r="ADU112" s="136"/>
      <c r="ADV112" s="136"/>
      <c r="ADW112" s="136"/>
      <c r="ADX112" s="136"/>
      <c r="ADY112" s="136"/>
      <c r="ADZ112" s="136"/>
      <c r="AEA112" s="136"/>
      <c r="AEB112" s="136"/>
      <c r="AEC112" s="136"/>
      <c r="AED112" s="136"/>
      <c r="AEE112" s="136"/>
      <c r="AEF112" s="136"/>
      <c r="AEG112" s="136"/>
      <c r="AEH112" s="136"/>
      <c r="AEI112" s="136"/>
      <c r="AEJ112" s="136"/>
      <c r="AEK112" s="136"/>
      <c r="AEL112" s="136"/>
      <c r="AEM112" s="136"/>
      <c r="AEN112" s="136"/>
      <c r="AEO112" s="136"/>
      <c r="AEP112" s="136"/>
      <c r="AEQ112" s="136"/>
      <c r="AER112" s="136"/>
      <c r="AES112" s="136"/>
      <c r="AET112" s="136"/>
      <c r="AEU112" s="136"/>
      <c r="AEV112" s="136"/>
      <c r="AEW112" s="136"/>
      <c r="AEX112" s="136"/>
      <c r="AEY112" s="136"/>
      <c r="AEZ112" s="136"/>
      <c r="AFA112" s="136"/>
      <c r="AFB112" s="136"/>
      <c r="AFC112" s="136"/>
      <c r="AFD112" s="136"/>
      <c r="AFE112" s="136"/>
      <c r="AFF112" s="136"/>
      <c r="AFG112" s="136"/>
      <c r="AFH112" s="136"/>
      <c r="AFI112" s="136"/>
      <c r="AFJ112" s="136"/>
      <c r="AFK112" s="136"/>
      <c r="AFL112" s="136"/>
      <c r="AFM112" s="136"/>
      <c r="AFN112" s="136"/>
      <c r="AFO112" s="136"/>
      <c r="AFP112" s="136"/>
      <c r="AFQ112" s="136"/>
      <c r="AFR112" s="136"/>
      <c r="AFS112" s="136"/>
      <c r="AFT112" s="136"/>
      <c r="AFU112" s="136"/>
      <c r="AFV112" s="136"/>
      <c r="AFW112" s="136"/>
      <c r="AFX112" s="136"/>
      <c r="AFY112" s="136"/>
      <c r="AFZ112" s="136"/>
      <c r="AGA112" s="136"/>
      <c r="AGB112" s="136"/>
      <c r="AGC112" s="136"/>
      <c r="AGD112" s="136"/>
      <c r="AGE112" s="136"/>
      <c r="AGF112" s="136"/>
      <c r="AGG112" s="136"/>
      <c r="AGH112" s="136"/>
      <c r="AGI112" s="136"/>
      <c r="AGJ112" s="136"/>
      <c r="AGK112" s="136"/>
      <c r="AGL112" s="136"/>
      <c r="AGM112" s="136"/>
      <c r="AGN112" s="136"/>
      <c r="AGO112" s="136"/>
      <c r="AGP112" s="136"/>
      <c r="AGQ112" s="136"/>
      <c r="AGR112" s="136"/>
      <c r="AGS112" s="136"/>
      <c r="AGT112" s="136"/>
      <c r="AGU112" s="136"/>
      <c r="AGV112" s="136"/>
      <c r="AGW112" s="136"/>
      <c r="AGX112" s="136"/>
      <c r="AGY112" s="136"/>
      <c r="AGZ112" s="136"/>
      <c r="AHA112" s="136"/>
      <c r="AHB112" s="136"/>
      <c r="AHC112" s="136"/>
      <c r="AHD112" s="136"/>
      <c r="AHE112" s="136"/>
      <c r="AHF112" s="136"/>
      <c r="AHG112" s="136"/>
      <c r="AHH112" s="136"/>
      <c r="AHI112" s="136"/>
      <c r="AHJ112" s="136"/>
      <c r="AHK112" s="136"/>
      <c r="AHL112" s="136"/>
      <c r="AHM112" s="136"/>
      <c r="AHN112" s="136"/>
      <c r="AHO112" s="136"/>
      <c r="AHP112" s="136"/>
      <c r="AHQ112" s="136"/>
      <c r="AHR112" s="136"/>
      <c r="AHS112" s="136"/>
      <c r="AHT112" s="136"/>
      <c r="AHU112" s="136"/>
      <c r="AHV112" s="136"/>
      <c r="AHW112" s="136"/>
      <c r="AHX112" s="136"/>
      <c r="AHY112" s="136"/>
      <c r="AHZ112" s="136"/>
      <c r="AIA112" s="136"/>
      <c r="AIB112" s="136"/>
      <c r="AIC112" s="136"/>
      <c r="AID112" s="136"/>
      <c r="AIE112" s="136"/>
      <c r="AIF112" s="136"/>
      <c r="AIG112" s="136"/>
      <c r="AIH112" s="136"/>
      <c r="AII112" s="136"/>
      <c r="AIJ112" s="136"/>
      <c r="AIK112" s="136"/>
      <c r="AIL112" s="136"/>
      <c r="AIM112" s="136"/>
      <c r="AIN112" s="136"/>
      <c r="AIO112" s="136"/>
      <c r="AIP112" s="136"/>
      <c r="AIQ112" s="136"/>
      <c r="AIR112" s="136"/>
      <c r="AIS112" s="136"/>
      <c r="AIT112" s="136"/>
      <c r="AIU112" s="136"/>
      <c r="AIV112" s="136"/>
      <c r="AIW112" s="136"/>
      <c r="AIX112" s="136"/>
      <c r="AIY112" s="136"/>
      <c r="AIZ112" s="136"/>
      <c r="AJA112" s="136"/>
      <c r="AJB112" s="136"/>
      <c r="AJC112" s="136"/>
      <c r="AJD112" s="136"/>
      <c r="AJE112" s="136"/>
      <c r="AJF112" s="136"/>
      <c r="AJG112" s="136"/>
      <c r="AJH112" s="136"/>
      <c r="AJI112" s="136"/>
      <c r="AJJ112" s="136"/>
      <c r="AJK112" s="136"/>
      <c r="AJL112" s="136"/>
      <c r="AJM112" s="136"/>
      <c r="AJN112" s="136"/>
      <c r="AJO112" s="136"/>
      <c r="AJP112" s="136"/>
      <c r="AJQ112" s="136"/>
      <c r="AJR112" s="136"/>
      <c r="AJS112" s="136"/>
      <c r="AJT112" s="136"/>
      <c r="AJU112" s="136"/>
      <c r="AJV112" s="136"/>
      <c r="AJW112" s="136"/>
      <c r="AJX112" s="136"/>
      <c r="AJY112" s="136"/>
      <c r="AJZ112" s="136"/>
      <c r="AKA112" s="136"/>
      <c r="AKB112" s="136"/>
      <c r="AKC112" s="136"/>
      <c r="AKD112" s="136"/>
      <c r="AKE112" s="136"/>
      <c r="AKF112" s="136"/>
      <c r="AKG112" s="136"/>
      <c r="AKH112" s="136"/>
      <c r="AKI112" s="136"/>
      <c r="AKJ112" s="136"/>
      <c r="AKK112" s="136"/>
      <c r="AKL112" s="136"/>
      <c r="AKM112" s="136"/>
      <c r="AKN112" s="136"/>
      <c r="AKO112" s="136"/>
      <c r="AKP112" s="136"/>
      <c r="AKQ112" s="136"/>
      <c r="AKR112" s="136"/>
      <c r="AKS112" s="136"/>
      <c r="AKT112" s="136"/>
      <c r="AKU112" s="136"/>
      <c r="AKV112" s="136"/>
      <c r="AKW112" s="136"/>
      <c r="AKX112" s="136"/>
      <c r="AKY112" s="136"/>
    </row>
    <row r="113" hidden="1" spans="1:987">
      <c r="A113" s="56"/>
      <c r="B113" s="50" t="s">
        <v>5</v>
      </c>
      <c r="C113" s="166">
        <v>0.112359550561798</v>
      </c>
      <c r="D113" s="158">
        <v>0.00813008130081301</v>
      </c>
      <c r="E113" s="200"/>
      <c r="F113" s="201"/>
      <c r="G113" s="51"/>
      <c r="H113" s="53"/>
      <c r="I113" s="53"/>
      <c r="J113" s="227">
        <v>0.31</v>
      </c>
      <c r="K113" s="228">
        <v>0.61</v>
      </c>
      <c r="L113" s="229">
        <v>0.0385</v>
      </c>
      <c r="M113" s="51"/>
      <c r="N113" s="53"/>
      <c r="O113" s="239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36"/>
      <c r="BG113" s="136"/>
      <c r="BH113" s="136"/>
      <c r="BI113" s="136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  <c r="CT113" s="136"/>
      <c r="CU113" s="136"/>
      <c r="CV113" s="136"/>
      <c r="CW113" s="136"/>
      <c r="CX113" s="136"/>
      <c r="CY113" s="136"/>
      <c r="CZ113" s="136"/>
      <c r="DA113" s="136"/>
      <c r="DB113" s="136"/>
      <c r="DC113" s="136"/>
      <c r="DD113" s="136"/>
      <c r="DE113" s="136"/>
      <c r="DF113" s="136"/>
      <c r="DG113" s="136"/>
      <c r="DH113" s="136"/>
      <c r="DI113" s="136"/>
      <c r="DJ113" s="136"/>
      <c r="DK113" s="136"/>
      <c r="DL113" s="136"/>
      <c r="DM113" s="136"/>
      <c r="DN113" s="136"/>
      <c r="DO113" s="136"/>
      <c r="DP113" s="136"/>
      <c r="DQ113" s="136"/>
      <c r="DR113" s="136"/>
      <c r="DS113" s="136"/>
      <c r="DT113" s="136"/>
      <c r="DU113" s="136"/>
      <c r="DV113" s="136"/>
      <c r="DW113" s="136"/>
      <c r="DX113" s="136"/>
      <c r="DY113" s="136"/>
      <c r="DZ113" s="136"/>
      <c r="EA113" s="136"/>
      <c r="EB113" s="136"/>
      <c r="EC113" s="136"/>
      <c r="ED113" s="136"/>
      <c r="EE113" s="136"/>
      <c r="EF113" s="136"/>
      <c r="EG113" s="136"/>
      <c r="EH113" s="136"/>
      <c r="EI113" s="136"/>
      <c r="EJ113" s="136"/>
      <c r="EK113" s="136"/>
      <c r="EL113" s="136"/>
      <c r="EM113" s="136"/>
      <c r="EN113" s="136"/>
      <c r="EO113" s="136"/>
      <c r="EP113" s="136"/>
      <c r="EQ113" s="136"/>
      <c r="ER113" s="136"/>
      <c r="ES113" s="136"/>
      <c r="ET113" s="136"/>
      <c r="EU113" s="136"/>
      <c r="EV113" s="136"/>
      <c r="EW113" s="136"/>
      <c r="EX113" s="136"/>
      <c r="EY113" s="136"/>
      <c r="EZ113" s="136"/>
      <c r="FA113" s="136"/>
      <c r="FB113" s="136"/>
      <c r="FC113" s="136"/>
      <c r="FD113" s="136"/>
      <c r="FE113" s="136"/>
      <c r="FF113" s="136"/>
      <c r="FG113" s="136"/>
      <c r="FH113" s="136"/>
      <c r="FI113" s="136"/>
      <c r="FJ113" s="136"/>
      <c r="FK113" s="136"/>
      <c r="FL113" s="136"/>
      <c r="FM113" s="136"/>
      <c r="FN113" s="136"/>
      <c r="FO113" s="136"/>
      <c r="FP113" s="136"/>
      <c r="FQ113" s="136"/>
      <c r="FR113" s="136"/>
      <c r="FS113" s="136"/>
      <c r="FT113" s="136"/>
      <c r="FU113" s="136"/>
      <c r="FV113" s="136"/>
      <c r="FW113" s="136"/>
      <c r="FX113" s="136"/>
      <c r="FY113" s="136"/>
      <c r="FZ113" s="136"/>
      <c r="GA113" s="136"/>
      <c r="GB113" s="136"/>
      <c r="GC113" s="136"/>
      <c r="GD113" s="136"/>
      <c r="GE113" s="136"/>
      <c r="GF113" s="136"/>
      <c r="GG113" s="136"/>
      <c r="GH113" s="136"/>
      <c r="GI113" s="136"/>
      <c r="GJ113" s="136"/>
      <c r="GK113" s="136"/>
      <c r="GL113" s="136"/>
      <c r="GM113" s="136"/>
      <c r="GN113" s="136"/>
      <c r="GO113" s="136"/>
      <c r="GP113" s="136"/>
      <c r="GQ113" s="136"/>
      <c r="GR113" s="136"/>
      <c r="GS113" s="136"/>
      <c r="GT113" s="136"/>
      <c r="GU113" s="136"/>
      <c r="GV113" s="136"/>
      <c r="GW113" s="136"/>
      <c r="GX113" s="136"/>
      <c r="GY113" s="136"/>
      <c r="GZ113" s="136"/>
      <c r="HA113" s="136"/>
      <c r="HB113" s="136"/>
      <c r="HC113" s="136"/>
      <c r="HD113" s="136"/>
      <c r="HE113" s="136"/>
      <c r="HF113" s="136"/>
      <c r="HG113" s="136"/>
      <c r="HH113" s="136"/>
      <c r="HI113" s="136"/>
      <c r="HJ113" s="136"/>
      <c r="HK113" s="136"/>
      <c r="HL113" s="136"/>
      <c r="HM113" s="136"/>
      <c r="HN113" s="136"/>
      <c r="HO113" s="136"/>
      <c r="HP113" s="136"/>
      <c r="HQ113" s="136"/>
      <c r="HR113" s="136"/>
      <c r="HS113" s="136"/>
      <c r="HT113" s="136"/>
      <c r="HU113" s="136"/>
      <c r="HV113" s="136"/>
      <c r="HW113" s="136"/>
      <c r="HX113" s="136"/>
      <c r="HY113" s="136"/>
      <c r="HZ113" s="136"/>
      <c r="IA113" s="136"/>
      <c r="IB113" s="136"/>
      <c r="IC113" s="136"/>
      <c r="ID113" s="136"/>
      <c r="IE113" s="136"/>
      <c r="IF113" s="136"/>
      <c r="IG113" s="136"/>
      <c r="IH113" s="136"/>
      <c r="II113" s="136"/>
      <c r="IJ113" s="136"/>
      <c r="IK113" s="136"/>
      <c r="IL113" s="136"/>
      <c r="IM113" s="136"/>
      <c r="IN113" s="136"/>
      <c r="IO113" s="136"/>
      <c r="IP113" s="136"/>
      <c r="IQ113" s="136"/>
      <c r="IR113" s="136"/>
      <c r="IS113" s="136"/>
      <c r="IT113" s="136"/>
      <c r="IU113" s="136"/>
      <c r="IV113" s="136"/>
      <c r="IW113" s="136"/>
      <c r="IX113" s="136"/>
      <c r="IY113" s="136"/>
      <c r="IZ113" s="136"/>
      <c r="JA113" s="136"/>
      <c r="JB113" s="136"/>
      <c r="JC113" s="136"/>
      <c r="JD113" s="136"/>
      <c r="JE113" s="136"/>
      <c r="JF113" s="136"/>
      <c r="JG113" s="136"/>
      <c r="JH113" s="136"/>
      <c r="JI113" s="136"/>
      <c r="JJ113" s="136"/>
      <c r="JK113" s="136"/>
      <c r="JL113" s="136"/>
      <c r="JM113" s="136"/>
      <c r="JN113" s="136"/>
      <c r="JO113" s="136"/>
      <c r="JP113" s="136"/>
      <c r="JQ113" s="136"/>
      <c r="JR113" s="136"/>
      <c r="JS113" s="136"/>
      <c r="JT113" s="136"/>
      <c r="JU113" s="136"/>
      <c r="JV113" s="136"/>
      <c r="JW113" s="136"/>
      <c r="JX113" s="136"/>
      <c r="JY113" s="136"/>
      <c r="JZ113" s="136"/>
      <c r="KA113" s="136"/>
      <c r="KB113" s="136"/>
      <c r="KC113" s="136"/>
      <c r="KD113" s="136"/>
      <c r="KE113" s="136"/>
      <c r="KF113" s="136"/>
      <c r="KG113" s="136"/>
      <c r="KH113" s="136"/>
      <c r="KI113" s="136"/>
      <c r="KJ113" s="136"/>
      <c r="KK113" s="136"/>
      <c r="KL113" s="136"/>
      <c r="KM113" s="136"/>
      <c r="KN113" s="136"/>
      <c r="KO113" s="136"/>
      <c r="KP113" s="136"/>
      <c r="KQ113" s="136"/>
      <c r="KR113" s="136"/>
      <c r="KS113" s="136"/>
      <c r="KT113" s="136"/>
      <c r="KU113" s="136"/>
      <c r="KV113" s="136"/>
      <c r="KW113" s="136"/>
      <c r="KX113" s="136"/>
      <c r="KY113" s="136"/>
      <c r="KZ113" s="136"/>
      <c r="LA113" s="136"/>
      <c r="LB113" s="136"/>
      <c r="LC113" s="136"/>
      <c r="LD113" s="136"/>
      <c r="LE113" s="136"/>
      <c r="LF113" s="136"/>
      <c r="LG113" s="136"/>
      <c r="LH113" s="136"/>
      <c r="LI113" s="136"/>
      <c r="LJ113" s="136"/>
      <c r="LK113" s="136"/>
      <c r="LL113" s="136"/>
      <c r="LM113" s="136"/>
      <c r="LN113" s="136"/>
      <c r="LO113" s="136"/>
      <c r="LP113" s="136"/>
      <c r="LQ113" s="136"/>
      <c r="LR113" s="136"/>
      <c r="LS113" s="136"/>
      <c r="LT113" s="136"/>
      <c r="LU113" s="136"/>
      <c r="LV113" s="136"/>
      <c r="LW113" s="136"/>
      <c r="LX113" s="136"/>
      <c r="LY113" s="136"/>
      <c r="LZ113" s="136"/>
      <c r="MA113" s="136"/>
      <c r="MB113" s="136"/>
      <c r="MC113" s="136"/>
      <c r="MD113" s="136"/>
      <c r="ME113" s="136"/>
      <c r="MF113" s="136"/>
      <c r="MG113" s="136"/>
      <c r="MH113" s="136"/>
      <c r="MI113" s="136"/>
      <c r="MJ113" s="136"/>
      <c r="MK113" s="136"/>
      <c r="ML113" s="136"/>
      <c r="MM113" s="136"/>
      <c r="MN113" s="136"/>
      <c r="MO113" s="136"/>
      <c r="MP113" s="136"/>
      <c r="MQ113" s="136"/>
      <c r="MR113" s="136"/>
      <c r="MS113" s="136"/>
      <c r="MT113" s="136"/>
      <c r="MU113" s="136"/>
      <c r="MV113" s="136"/>
      <c r="MW113" s="136"/>
      <c r="MX113" s="136"/>
      <c r="MY113" s="136"/>
      <c r="MZ113" s="136"/>
      <c r="NA113" s="136"/>
      <c r="NB113" s="136"/>
      <c r="NC113" s="136"/>
      <c r="ND113" s="136"/>
      <c r="NE113" s="136"/>
      <c r="NF113" s="136"/>
      <c r="NG113" s="136"/>
      <c r="NH113" s="136"/>
      <c r="NI113" s="136"/>
      <c r="NJ113" s="136"/>
      <c r="NK113" s="136"/>
      <c r="NL113" s="136"/>
      <c r="NM113" s="136"/>
      <c r="NN113" s="136"/>
      <c r="NO113" s="136"/>
      <c r="NP113" s="136"/>
      <c r="NQ113" s="136"/>
      <c r="NR113" s="136"/>
      <c r="NS113" s="136"/>
      <c r="NT113" s="136"/>
      <c r="NU113" s="136"/>
      <c r="NV113" s="136"/>
      <c r="NW113" s="136"/>
      <c r="NX113" s="136"/>
      <c r="NY113" s="136"/>
      <c r="NZ113" s="136"/>
      <c r="OA113" s="136"/>
      <c r="OB113" s="136"/>
      <c r="OC113" s="136"/>
      <c r="OD113" s="136"/>
      <c r="OE113" s="136"/>
      <c r="OF113" s="136"/>
      <c r="OG113" s="136"/>
      <c r="OH113" s="136"/>
      <c r="OI113" s="136"/>
      <c r="OJ113" s="136"/>
      <c r="OK113" s="136"/>
      <c r="OL113" s="136"/>
      <c r="OM113" s="136"/>
      <c r="ON113" s="136"/>
      <c r="OO113" s="136"/>
      <c r="OP113" s="136"/>
      <c r="OQ113" s="136"/>
      <c r="OR113" s="136"/>
      <c r="OS113" s="136"/>
      <c r="OT113" s="136"/>
      <c r="OU113" s="136"/>
      <c r="OV113" s="136"/>
      <c r="OW113" s="136"/>
      <c r="OX113" s="136"/>
      <c r="OY113" s="136"/>
      <c r="OZ113" s="136"/>
      <c r="PA113" s="136"/>
      <c r="PB113" s="136"/>
      <c r="PC113" s="136"/>
      <c r="PD113" s="136"/>
      <c r="PE113" s="136"/>
      <c r="PF113" s="136"/>
      <c r="PG113" s="136"/>
      <c r="PH113" s="136"/>
      <c r="PI113" s="136"/>
      <c r="PJ113" s="136"/>
      <c r="PK113" s="136"/>
      <c r="PL113" s="136"/>
      <c r="PM113" s="136"/>
      <c r="PN113" s="136"/>
      <c r="PO113" s="136"/>
      <c r="PP113" s="136"/>
      <c r="PQ113" s="136"/>
      <c r="PR113" s="136"/>
      <c r="PS113" s="136"/>
      <c r="PT113" s="136"/>
      <c r="PU113" s="136"/>
      <c r="PV113" s="136"/>
      <c r="PW113" s="136"/>
      <c r="PX113" s="136"/>
      <c r="PY113" s="136"/>
      <c r="PZ113" s="136"/>
      <c r="QA113" s="136"/>
      <c r="QB113" s="136"/>
      <c r="QC113" s="136"/>
      <c r="QD113" s="136"/>
      <c r="QE113" s="136"/>
      <c r="QF113" s="136"/>
      <c r="QG113" s="136"/>
      <c r="QH113" s="136"/>
      <c r="QI113" s="136"/>
      <c r="QJ113" s="136"/>
      <c r="QK113" s="136"/>
      <c r="QL113" s="136"/>
      <c r="QM113" s="136"/>
      <c r="QN113" s="136"/>
      <c r="QO113" s="136"/>
      <c r="QP113" s="136"/>
      <c r="QQ113" s="136"/>
      <c r="QR113" s="136"/>
      <c r="QS113" s="136"/>
      <c r="QT113" s="136"/>
      <c r="QU113" s="136"/>
      <c r="QV113" s="136"/>
      <c r="QW113" s="136"/>
      <c r="QX113" s="136"/>
      <c r="QY113" s="136"/>
      <c r="QZ113" s="136"/>
      <c r="RA113" s="136"/>
      <c r="RB113" s="136"/>
      <c r="RC113" s="136"/>
      <c r="RD113" s="136"/>
      <c r="RE113" s="136"/>
      <c r="RF113" s="136"/>
      <c r="RG113" s="136"/>
      <c r="RH113" s="136"/>
      <c r="RI113" s="136"/>
      <c r="RJ113" s="136"/>
      <c r="RK113" s="136"/>
      <c r="RL113" s="136"/>
      <c r="RM113" s="136"/>
      <c r="RN113" s="136"/>
      <c r="RO113" s="136"/>
      <c r="RP113" s="136"/>
      <c r="RQ113" s="136"/>
      <c r="RR113" s="136"/>
      <c r="RS113" s="136"/>
      <c r="RT113" s="136"/>
      <c r="RU113" s="136"/>
      <c r="RV113" s="136"/>
      <c r="RW113" s="136"/>
      <c r="RX113" s="136"/>
      <c r="RY113" s="136"/>
      <c r="RZ113" s="136"/>
      <c r="SA113" s="136"/>
      <c r="SB113" s="136"/>
      <c r="SC113" s="136"/>
      <c r="SD113" s="136"/>
      <c r="SE113" s="136"/>
      <c r="SF113" s="136"/>
      <c r="SG113" s="136"/>
      <c r="SH113" s="136"/>
      <c r="SI113" s="136"/>
      <c r="SJ113" s="136"/>
      <c r="SK113" s="136"/>
      <c r="SL113" s="136"/>
      <c r="SM113" s="136"/>
      <c r="SN113" s="136"/>
      <c r="SO113" s="136"/>
      <c r="SP113" s="136"/>
      <c r="SQ113" s="136"/>
      <c r="SR113" s="136"/>
      <c r="SS113" s="136"/>
      <c r="ST113" s="136"/>
      <c r="SU113" s="136"/>
      <c r="SV113" s="136"/>
      <c r="SW113" s="136"/>
      <c r="SX113" s="136"/>
      <c r="SY113" s="136"/>
      <c r="SZ113" s="136"/>
      <c r="TA113" s="136"/>
      <c r="TB113" s="136"/>
      <c r="TC113" s="136"/>
      <c r="TD113" s="136"/>
      <c r="TE113" s="136"/>
      <c r="TF113" s="136"/>
      <c r="TG113" s="136"/>
      <c r="TH113" s="136"/>
      <c r="TI113" s="136"/>
      <c r="TJ113" s="136"/>
      <c r="TK113" s="136"/>
      <c r="TL113" s="136"/>
      <c r="TM113" s="136"/>
      <c r="TN113" s="136"/>
      <c r="TO113" s="136"/>
      <c r="TP113" s="136"/>
      <c r="TQ113" s="136"/>
      <c r="TR113" s="136"/>
      <c r="TS113" s="136"/>
      <c r="TT113" s="136"/>
      <c r="TU113" s="136"/>
      <c r="TV113" s="136"/>
      <c r="TW113" s="136"/>
      <c r="TX113" s="136"/>
      <c r="TY113" s="136"/>
      <c r="TZ113" s="136"/>
      <c r="UA113" s="136"/>
      <c r="UB113" s="136"/>
      <c r="UC113" s="136"/>
      <c r="UD113" s="136"/>
      <c r="UE113" s="136"/>
      <c r="UF113" s="136"/>
      <c r="UG113" s="136"/>
      <c r="UH113" s="136"/>
      <c r="UI113" s="136"/>
      <c r="UJ113" s="136"/>
      <c r="UK113" s="136"/>
      <c r="UL113" s="136"/>
      <c r="UM113" s="136"/>
      <c r="UN113" s="136"/>
      <c r="UO113" s="136"/>
      <c r="UP113" s="136"/>
      <c r="UQ113" s="136"/>
      <c r="UR113" s="136"/>
      <c r="US113" s="136"/>
      <c r="UT113" s="136"/>
      <c r="UU113" s="136"/>
      <c r="UV113" s="136"/>
      <c r="UW113" s="136"/>
      <c r="UX113" s="136"/>
      <c r="UY113" s="136"/>
      <c r="UZ113" s="136"/>
      <c r="VA113" s="136"/>
      <c r="VB113" s="136"/>
      <c r="VC113" s="136"/>
      <c r="VD113" s="136"/>
      <c r="VE113" s="136"/>
      <c r="VF113" s="136"/>
      <c r="VG113" s="136"/>
      <c r="VH113" s="136"/>
      <c r="VI113" s="136"/>
      <c r="VJ113" s="136"/>
      <c r="VK113" s="136"/>
      <c r="VL113" s="136"/>
      <c r="VM113" s="136"/>
      <c r="VN113" s="136"/>
      <c r="VO113" s="136"/>
      <c r="VP113" s="136"/>
      <c r="VQ113" s="136"/>
      <c r="VR113" s="136"/>
      <c r="VS113" s="136"/>
      <c r="VT113" s="136"/>
      <c r="VU113" s="136"/>
      <c r="VV113" s="136"/>
      <c r="VW113" s="136"/>
      <c r="VX113" s="136"/>
      <c r="VY113" s="136"/>
      <c r="VZ113" s="136"/>
      <c r="WA113" s="136"/>
      <c r="WB113" s="136"/>
      <c r="WC113" s="136"/>
      <c r="WD113" s="136"/>
      <c r="WE113" s="136"/>
      <c r="WF113" s="136"/>
      <c r="WG113" s="136"/>
      <c r="WH113" s="136"/>
      <c r="WI113" s="136"/>
      <c r="WJ113" s="136"/>
      <c r="WK113" s="136"/>
      <c r="WL113" s="136"/>
      <c r="WM113" s="136"/>
      <c r="WN113" s="136"/>
      <c r="WO113" s="136"/>
      <c r="WP113" s="136"/>
      <c r="WQ113" s="136"/>
      <c r="WR113" s="136"/>
      <c r="WS113" s="136"/>
      <c r="WT113" s="136"/>
      <c r="WU113" s="136"/>
      <c r="WV113" s="136"/>
      <c r="WW113" s="136"/>
      <c r="WX113" s="136"/>
      <c r="WY113" s="136"/>
      <c r="WZ113" s="136"/>
      <c r="XA113" s="136"/>
      <c r="XB113" s="136"/>
      <c r="XC113" s="136"/>
      <c r="XD113" s="136"/>
      <c r="XE113" s="136"/>
      <c r="XF113" s="136"/>
      <c r="XG113" s="136"/>
      <c r="XH113" s="136"/>
      <c r="XI113" s="136"/>
      <c r="XJ113" s="136"/>
      <c r="XK113" s="136"/>
      <c r="XL113" s="136"/>
      <c r="XM113" s="136"/>
      <c r="XN113" s="136"/>
      <c r="XO113" s="136"/>
      <c r="XP113" s="136"/>
      <c r="XQ113" s="136"/>
      <c r="XR113" s="136"/>
      <c r="XS113" s="136"/>
      <c r="XT113" s="136"/>
      <c r="XU113" s="136"/>
      <c r="XV113" s="136"/>
      <c r="XW113" s="136"/>
      <c r="XX113" s="136"/>
      <c r="XY113" s="136"/>
      <c r="XZ113" s="136"/>
      <c r="YA113" s="136"/>
      <c r="YB113" s="136"/>
      <c r="YC113" s="136"/>
      <c r="YD113" s="136"/>
      <c r="YE113" s="136"/>
      <c r="YF113" s="136"/>
      <c r="YG113" s="136"/>
      <c r="YH113" s="136"/>
      <c r="YI113" s="136"/>
      <c r="YJ113" s="136"/>
      <c r="YK113" s="136"/>
      <c r="YL113" s="136"/>
      <c r="YM113" s="136"/>
      <c r="YN113" s="136"/>
      <c r="YO113" s="136"/>
      <c r="YP113" s="136"/>
      <c r="YQ113" s="136"/>
      <c r="YR113" s="136"/>
      <c r="YS113" s="136"/>
      <c r="YT113" s="136"/>
      <c r="YU113" s="136"/>
      <c r="YV113" s="136"/>
      <c r="YW113" s="136"/>
      <c r="YX113" s="136"/>
      <c r="YY113" s="136"/>
      <c r="YZ113" s="136"/>
      <c r="ZA113" s="136"/>
      <c r="ZB113" s="136"/>
      <c r="ZC113" s="136"/>
      <c r="ZD113" s="136"/>
      <c r="ZE113" s="136"/>
      <c r="ZF113" s="136"/>
      <c r="ZG113" s="136"/>
      <c r="ZH113" s="136"/>
      <c r="ZI113" s="136"/>
      <c r="ZJ113" s="136"/>
      <c r="ZK113" s="136"/>
      <c r="ZL113" s="136"/>
      <c r="ZM113" s="136"/>
      <c r="ZN113" s="136"/>
      <c r="ZO113" s="136"/>
      <c r="ZP113" s="136"/>
      <c r="ZQ113" s="136"/>
      <c r="ZR113" s="136"/>
      <c r="ZS113" s="136"/>
      <c r="ZT113" s="136"/>
      <c r="ZU113" s="136"/>
      <c r="ZV113" s="136"/>
      <c r="ZW113" s="136"/>
      <c r="ZX113" s="136"/>
      <c r="ZY113" s="136"/>
      <c r="ZZ113" s="136"/>
      <c r="AAA113" s="136"/>
      <c r="AAB113" s="136"/>
      <c r="AAC113" s="136"/>
      <c r="AAD113" s="136"/>
      <c r="AAE113" s="136"/>
      <c r="AAF113" s="136"/>
      <c r="AAG113" s="136"/>
      <c r="AAH113" s="136"/>
      <c r="AAI113" s="136"/>
      <c r="AAJ113" s="136"/>
      <c r="AAK113" s="136"/>
      <c r="AAL113" s="136"/>
      <c r="AAM113" s="136"/>
      <c r="AAN113" s="136"/>
      <c r="AAO113" s="136"/>
      <c r="AAP113" s="136"/>
      <c r="AAQ113" s="136"/>
      <c r="AAR113" s="136"/>
      <c r="AAS113" s="136"/>
      <c r="AAT113" s="136"/>
      <c r="AAU113" s="136"/>
      <c r="AAV113" s="136"/>
      <c r="AAW113" s="136"/>
      <c r="AAX113" s="136"/>
      <c r="AAY113" s="136"/>
      <c r="AAZ113" s="136"/>
      <c r="ABA113" s="136"/>
      <c r="ABB113" s="136"/>
      <c r="ABC113" s="136"/>
      <c r="ABD113" s="136"/>
      <c r="ABE113" s="136"/>
      <c r="ABF113" s="136"/>
      <c r="ABG113" s="136"/>
      <c r="ABH113" s="136"/>
      <c r="ABI113" s="136"/>
      <c r="ABJ113" s="136"/>
      <c r="ABK113" s="136"/>
      <c r="ABL113" s="136"/>
      <c r="ABM113" s="136"/>
      <c r="ABN113" s="136"/>
      <c r="ABO113" s="136"/>
      <c r="ABP113" s="136"/>
      <c r="ABQ113" s="136"/>
      <c r="ABR113" s="136"/>
      <c r="ABS113" s="136"/>
      <c r="ABT113" s="136"/>
      <c r="ABU113" s="136"/>
      <c r="ABV113" s="136"/>
      <c r="ABW113" s="136"/>
      <c r="ABX113" s="136"/>
      <c r="ABY113" s="136"/>
      <c r="ABZ113" s="136"/>
      <c r="ACA113" s="136"/>
      <c r="ACB113" s="136"/>
      <c r="ACC113" s="136"/>
      <c r="ACD113" s="136"/>
      <c r="ACE113" s="136"/>
      <c r="ACF113" s="136"/>
      <c r="ACG113" s="136"/>
      <c r="ACH113" s="136"/>
      <c r="ACI113" s="136"/>
      <c r="ACJ113" s="136"/>
      <c r="ACK113" s="136"/>
      <c r="ACL113" s="136"/>
      <c r="ACM113" s="136"/>
      <c r="ACN113" s="136"/>
      <c r="ACO113" s="136"/>
      <c r="ACP113" s="136"/>
      <c r="ACQ113" s="136"/>
      <c r="ACR113" s="136"/>
      <c r="ACS113" s="136"/>
      <c r="ACT113" s="136"/>
      <c r="ACU113" s="136"/>
      <c r="ACV113" s="136"/>
      <c r="ACW113" s="136"/>
      <c r="ACX113" s="136"/>
      <c r="ACY113" s="136"/>
      <c r="ACZ113" s="136"/>
      <c r="ADA113" s="136"/>
      <c r="ADB113" s="136"/>
      <c r="ADC113" s="136"/>
      <c r="ADD113" s="136"/>
      <c r="ADE113" s="136"/>
      <c r="ADF113" s="136"/>
      <c r="ADG113" s="136"/>
      <c r="ADH113" s="136"/>
      <c r="ADI113" s="136"/>
      <c r="ADJ113" s="136"/>
      <c r="ADK113" s="136"/>
      <c r="ADL113" s="136"/>
      <c r="ADM113" s="136"/>
      <c r="ADN113" s="136"/>
      <c r="ADO113" s="136"/>
      <c r="ADP113" s="136"/>
      <c r="ADQ113" s="136"/>
      <c r="ADR113" s="136"/>
      <c r="ADS113" s="136"/>
      <c r="ADT113" s="136"/>
      <c r="ADU113" s="136"/>
      <c r="ADV113" s="136"/>
      <c r="ADW113" s="136"/>
      <c r="ADX113" s="136"/>
      <c r="ADY113" s="136"/>
      <c r="ADZ113" s="136"/>
      <c r="AEA113" s="136"/>
      <c r="AEB113" s="136"/>
      <c r="AEC113" s="136"/>
      <c r="AED113" s="136"/>
      <c r="AEE113" s="136"/>
      <c r="AEF113" s="136"/>
      <c r="AEG113" s="136"/>
      <c r="AEH113" s="136"/>
      <c r="AEI113" s="136"/>
      <c r="AEJ113" s="136"/>
      <c r="AEK113" s="136"/>
      <c r="AEL113" s="136"/>
      <c r="AEM113" s="136"/>
      <c r="AEN113" s="136"/>
      <c r="AEO113" s="136"/>
      <c r="AEP113" s="136"/>
      <c r="AEQ113" s="136"/>
      <c r="AER113" s="136"/>
      <c r="AES113" s="136"/>
      <c r="AET113" s="136"/>
      <c r="AEU113" s="136"/>
      <c r="AEV113" s="136"/>
      <c r="AEW113" s="136"/>
      <c r="AEX113" s="136"/>
      <c r="AEY113" s="136"/>
      <c r="AEZ113" s="136"/>
      <c r="AFA113" s="136"/>
      <c r="AFB113" s="136"/>
      <c r="AFC113" s="136"/>
      <c r="AFD113" s="136"/>
      <c r="AFE113" s="136"/>
      <c r="AFF113" s="136"/>
      <c r="AFG113" s="136"/>
      <c r="AFH113" s="136"/>
      <c r="AFI113" s="136"/>
      <c r="AFJ113" s="136"/>
      <c r="AFK113" s="136"/>
      <c r="AFL113" s="136"/>
      <c r="AFM113" s="136"/>
      <c r="AFN113" s="136"/>
      <c r="AFO113" s="136"/>
      <c r="AFP113" s="136"/>
      <c r="AFQ113" s="136"/>
      <c r="AFR113" s="136"/>
      <c r="AFS113" s="136"/>
      <c r="AFT113" s="136"/>
      <c r="AFU113" s="136"/>
      <c r="AFV113" s="136"/>
      <c r="AFW113" s="136"/>
      <c r="AFX113" s="136"/>
      <c r="AFY113" s="136"/>
      <c r="AFZ113" s="136"/>
      <c r="AGA113" s="136"/>
      <c r="AGB113" s="136"/>
      <c r="AGC113" s="136"/>
      <c r="AGD113" s="136"/>
      <c r="AGE113" s="136"/>
      <c r="AGF113" s="136"/>
      <c r="AGG113" s="136"/>
      <c r="AGH113" s="136"/>
      <c r="AGI113" s="136"/>
      <c r="AGJ113" s="136"/>
      <c r="AGK113" s="136"/>
      <c r="AGL113" s="136"/>
      <c r="AGM113" s="136"/>
      <c r="AGN113" s="136"/>
      <c r="AGO113" s="136"/>
      <c r="AGP113" s="136"/>
      <c r="AGQ113" s="136"/>
      <c r="AGR113" s="136"/>
      <c r="AGS113" s="136"/>
      <c r="AGT113" s="136"/>
      <c r="AGU113" s="136"/>
      <c r="AGV113" s="136"/>
      <c r="AGW113" s="136"/>
      <c r="AGX113" s="136"/>
      <c r="AGY113" s="136"/>
      <c r="AGZ113" s="136"/>
      <c r="AHA113" s="136"/>
      <c r="AHB113" s="136"/>
      <c r="AHC113" s="136"/>
      <c r="AHD113" s="136"/>
      <c r="AHE113" s="136"/>
      <c r="AHF113" s="136"/>
      <c r="AHG113" s="136"/>
      <c r="AHH113" s="136"/>
      <c r="AHI113" s="136"/>
      <c r="AHJ113" s="136"/>
      <c r="AHK113" s="136"/>
      <c r="AHL113" s="136"/>
      <c r="AHM113" s="136"/>
      <c r="AHN113" s="136"/>
      <c r="AHO113" s="136"/>
      <c r="AHP113" s="136"/>
      <c r="AHQ113" s="136"/>
      <c r="AHR113" s="136"/>
      <c r="AHS113" s="136"/>
      <c r="AHT113" s="136"/>
      <c r="AHU113" s="136"/>
      <c r="AHV113" s="136"/>
      <c r="AHW113" s="136"/>
      <c r="AHX113" s="136"/>
      <c r="AHY113" s="136"/>
      <c r="AHZ113" s="136"/>
      <c r="AIA113" s="136"/>
      <c r="AIB113" s="136"/>
      <c r="AIC113" s="136"/>
      <c r="AID113" s="136"/>
      <c r="AIE113" s="136"/>
      <c r="AIF113" s="136"/>
      <c r="AIG113" s="136"/>
      <c r="AIH113" s="136"/>
      <c r="AII113" s="136"/>
      <c r="AIJ113" s="136"/>
      <c r="AIK113" s="136"/>
      <c r="AIL113" s="136"/>
      <c r="AIM113" s="136"/>
      <c r="AIN113" s="136"/>
      <c r="AIO113" s="136"/>
      <c r="AIP113" s="136"/>
      <c r="AIQ113" s="136"/>
      <c r="AIR113" s="136"/>
      <c r="AIS113" s="136"/>
      <c r="AIT113" s="136"/>
      <c r="AIU113" s="136"/>
      <c r="AIV113" s="136"/>
      <c r="AIW113" s="136"/>
      <c r="AIX113" s="136"/>
      <c r="AIY113" s="136"/>
      <c r="AIZ113" s="136"/>
      <c r="AJA113" s="136"/>
      <c r="AJB113" s="136"/>
      <c r="AJC113" s="136"/>
      <c r="AJD113" s="136"/>
      <c r="AJE113" s="136"/>
      <c r="AJF113" s="136"/>
      <c r="AJG113" s="136"/>
      <c r="AJH113" s="136"/>
      <c r="AJI113" s="136"/>
      <c r="AJJ113" s="136"/>
      <c r="AJK113" s="136"/>
      <c r="AJL113" s="136"/>
      <c r="AJM113" s="136"/>
      <c r="AJN113" s="136"/>
      <c r="AJO113" s="136"/>
      <c r="AJP113" s="136"/>
      <c r="AJQ113" s="136"/>
      <c r="AJR113" s="136"/>
      <c r="AJS113" s="136"/>
      <c r="AJT113" s="136"/>
      <c r="AJU113" s="136"/>
      <c r="AJV113" s="136"/>
      <c r="AJW113" s="136"/>
      <c r="AJX113" s="136"/>
      <c r="AJY113" s="136"/>
      <c r="AJZ113" s="136"/>
      <c r="AKA113" s="136"/>
      <c r="AKB113" s="136"/>
      <c r="AKC113" s="136"/>
      <c r="AKD113" s="136"/>
      <c r="AKE113" s="136"/>
      <c r="AKF113" s="136"/>
      <c r="AKG113" s="136"/>
      <c r="AKH113" s="136"/>
      <c r="AKI113" s="136"/>
      <c r="AKJ113" s="136"/>
      <c r="AKK113" s="136"/>
      <c r="AKL113" s="136"/>
      <c r="AKM113" s="136"/>
      <c r="AKN113" s="136"/>
      <c r="AKO113" s="136"/>
      <c r="AKP113" s="136"/>
      <c r="AKQ113" s="136"/>
      <c r="AKR113" s="136"/>
      <c r="AKS113" s="136"/>
      <c r="AKT113" s="136"/>
      <c r="AKU113" s="136"/>
      <c r="AKV113" s="136"/>
      <c r="AKW113" s="136"/>
      <c r="AKX113" s="136"/>
      <c r="AKY113" s="136"/>
    </row>
    <row r="114" ht="14.25" hidden="1" spans="1:987">
      <c r="A114" s="61" t="s">
        <v>12</v>
      </c>
      <c r="B114" s="50" t="s">
        <v>306</v>
      </c>
      <c r="C114" s="167"/>
      <c r="D114" s="168"/>
      <c r="E114" s="168"/>
      <c r="F114" s="202"/>
      <c r="G114" s="167">
        <v>0.032258064516129</v>
      </c>
      <c r="H114" s="168"/>
      <c r="I114" s="202"/>
      <c r="J114" s="169">
        <v>0.0465116279069767</v>
      </c>
      <c r="K114" s="169"/>
      <c r="L114" s="169"/>
      <c r="M114" s="62">
        <v>0.0281954887218045</v>
      </c>
      <c r="N114" s="224">
        <v>0.63</v>
      </c>
      <c r="O114" s="250">
        <v>0.625</v>
      </c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  <c r="CT114" s="136"/>
      <c r="CU114" s="136"/>
      <c r="CV114" s="136"/>
      <c r="CW114" s="136"/>
      <c r="CX114" s="136"/>
      <c r="CY114" s="136"/>
      <c r="CZ114" s="136"/>
      <c r="DA114" s="136"/>
      <c r="DB114" s="136"/>
      <c r="DC114" s="136"/>
      <c r="DD114" s="136"/>
      <c r="DE114" s="136"/>
      <c r="DF114" s="136"/>
      <c r="DG114" s="136"/>
      <c r="DH114" s="136"/>
      <c r="DI114" s="136"/>
      <c r="DJ114" s="136"/>
      <c r="DK114" s="136"/>
      <c r="DL114" s="136"/>
      <c r="DM114" s="136"/>
      <c r="DN114" s="136"/>
      <c r="DO114" s="136"/>
      <c r="DP114" s="136"/>
      <c r="DQ114" s="136"/>
      <c r="DR114" s="136"/>
      <c r="DS114" s="136"/>
      <c r="DT114" s="136"/>
      <c r="DU114" s="136"/>
      <c r="DV114" s="136"/>
      <c r="DW114" s="136"/>
      <c r="DX114" s="136"/>
      <c r="DY114" s="136"/>
      <c r="DZ114" s="136"/>
      <c r="EA114" s="136"/>
      <c r="EB114" s="136"/>
      <c r="EC114" s="136"/>
      <c r="ED114" s="136"/>
      <c r="EE114" s="136"/>
      <c r="EF114" s="136"/>
      <c r="EG114" s="136"/>
      <c r="EH114" s="136"/>
      <c r="EI114" s="136"/>
      <c r="EJ114" s="136"/>
      <c r="EK114" s="136"/>
      <c r="EL114" s="136"/>
      <c r="EM114" s="136"/>
      <c r="EN114" s="136"/>
      <c r="EO114" s="136"/>
      <c r="EP114" s="136"/>
      <c r="EQ114" s="136"/>
      <c r="ER114" s="136"/>
      <c r="ES114" s="136"/>
      <c r="ET114" s="136"/>
      <c r="EU114" s="136"/>
      <c r="EV114" s="136"/>
      <c r="EW114" s="136"/>
      <c r="EX114" s="136"/>
      <c r="EY114" s="136"/>
      <c r="EZ114" s="136"/>
      <c r="FA114" s="136"/>
      <c r="FB114" s="136"/>
      <c r="FC114" s="136"/>
      <c r="FD114" s="136"/>
      <c r="FE114" s="136"/>
      <c r="FF114" s="136"/>
      <c r="FG114" s="136"/>
      <c r="FH114" s="136"/>
      <c r="FI114" s="136"/>
      <c r="FJ114" s="136"/>
      <c r="FK114" s="136"/>
      <c r="FL114" s="136"/>
      <c r="FM114" s="136"/>
      <c r="FN114" s="136"/>
      <c r="FO114" s="136"/>
      <c r="FP114" s="136"/>
      <c r="FQ114" s="136"/>
      <c r="FR114" s="136"/>
      <c r="FS114" s="136"/>
      <c r="FT114" s="136"/>
      <c r="FU114" s="136"/>
      <c r="FV114" s="136"/>
      <c r="FW114" s="136"/>
      <c r="FX114" s="136"/>
      <c r="FY114" s="136"/>
      <c r="FZ114" s="136"/>
      <c r="GA114" s="136"/>
      <c r="GB114" s="136"/>
      <c r="GC114" s="136"/>
      <c r="GD114" s="136"/>
      <c r="GE114" s="136"/>
      <c r="GF114" s="136"/>
      <c r="GG114" s="136"/>
      <c r="GH114" s="136"/>
      <c r="GI114" s="136"/>
      <c r="GJ114" s="136"/>
      <c r="GK114" s="136"/>
      <c r="GL114" s="136"/>
      <c r="GM114" s="136"/>
      <c r="GN114" s="136"/>
      <c r="GO114" s="136"/>
      <c r="GP114" s="136"/>
      <c r="GQ114" s="136"/>
      <c r="GR114" s="136"/>
      <c r="GS114" s="136"/>
      <c r="GT114" s="136"/>
      <c r="GU114" s="136"/>
      <c r="GV114" s="136"/>
      <c r="GW114" s="136"/>
      <c r="GX114" s="136"/>
      <c r="GY114" s="136"/>
      <c r="GZ114" s="136"/>
      <c r="HA114" s="136"/>
      <c r="HB114" s="136"/>
      <c r="HC114" s="136"/>
      <c r="HD114" s="136"/>
      <c r="HE114" s="136"/>
      <c r="HF114" s="136"/>
      <c r="HG114" s="136"/>
      <c r="HH114" s="136"/>
      <c r="HI114" s="136"/>
      <c r="HJ114" s="136"/>
      <c r="HK114" s="136"/>
      <c r="HL114" s="136"/>
      <c r="HM114" s="136"/>
      <c r="HN114" s="136"/>
      <c r="HO114" s="136"/>
      <c r="HP114" s="136"/>
      <c r="HQ114" s="136"/>
      <c r="HR114" s="136"/>
      <c r="HS114" s="136"/>
      <c r="HT114" s="136"/>
      <c r="HU114" s="136"/>
      <c r="HV114" s="136"/>
      <c r="HW114" s="136"/>
      <c r="HX114" s="136"/>
      <c r="HY114" s="136"/>
      <c r="HZ114" s="136"/>
      <c r="IA114" s="136"/>
      <c r="IB114" s="136"/>
      <c r="IC114" s="136"/>
      <c r="ID114" s="136"/>
      <c r="IE114" s="136"/>
      <c r="IF114" s="136"/>
      <c r="IG114" s="136"/>
      <c r="IH114" s="136"/>
      <c r="II114" s="136"/>
      <c r="IJ114" s="136"/>
      <c r="IK114" s="136"/>
      <c r="IL114" s="136"/>
      <c r="IM114" s="136"/>
      <c r="IN114" s="136"/>
      <c r="IO114" s="136"/>
      <c r="IP114" s="136"/>
      <c r="IQ114" s="136"/>
      <c r="IR114" s="136"/>
      <c r="IS114" s="136"/>
      <c r="IT114" s="136"/>
      <c r="IU114" s="136"/>
      <c r="IV114" s="136"/>
      <c r="IW114" s="136"/>
      <c r="IX114" s="136"/>
      <c r="IY114" s="136"/>
      <c r="IZ114" s="136"/>
      <c r="JA114" s="136"/>
      <c r="JB114" s="136"/>
      <c r="JC114" s="136"/>
      <c r="JD114" s="136"/>
      <c r="JE114" s="136"/>
      <c r="JF114" s="136"/>
      <c r="JG114" s="136"/>
      <c r="JH114" s="136"/>
      <c r="JI114" s="136"/>
      <c r="JJ114" s="136"/>
      <c r="JK114" s="136"/>
      <c r="JL114" s="136"/>
      <c r="JM114" s="136"/>
      <c r="JN114" s="136"/>
      <c r="JO114" s="136"/>
      <c r="JP114" s="136"/>
      <c r="JQ114" s="136"/>
      <c r="JR114" s="136"/>
      <c r="JS114" s="136"/>
      <c r="JT114" s="136"/>
      <c r="JU114" s="136"/>
      <c r="JV114" s="136"/>
      <c r="JW114" s="136"/>
      <c r="JX114" s="136"/>
      <c r="JY114" s="136"/>
      <c r="JZ114" s="136"/>
      <c r="KA114" s="136"/>
      <c r="KB114" s="136"/>
      <c r="KC114" s="136"/>
      <c r="KD114" s="136"/>
      <c r="KE114" s="136"/>
      <c r="KF114" s="136"/>
      <c r="KG114" s="136"/>
      <c r="KH114" s="136"/>
      <c r="KI114" s="136"/>
      <c r="KJ114" s="136"/>
      <c r="KK114" s="136"/>
      <c r="KL114" s="136"/>
      <c r="KM114" s="136"/>
      <c r="KN114" s="136"/>
      <c r="KO114" s="136"/>
      <c r="KP114" s="136"/>
      <c r="KQ114" s="136"/>
      <c r="KR114" s="136"/>
      <c r="KS114" s="136"/>
      <c r="KT114" s="136"/>
      <c r="KU114" s="136"/>
      <c r="KV114" s="136"/>
      <c r="KW114" s="136"/>
      <c r="KX114" s="136"/>
      <c r="KY114" s="136"/>
      <c r="KZ114" s="136"/>
      <c r="LA114" s="136"/>
      <c r="LB114" s="136"/>
      <c r="LC114" s="136"/>
      <c r="LD114" s="136"/>
      <c r="LE114" s="136"/>
      <c r="LF114" s="136"/>
      <c r="LG114" s="136"/>
      <c r="LH114" s="136"/>
      <c r="LI114" s="136"/>
      <c r="LJ114" s="136"/>
      <c r="LK114" s="136"/>
      <c r="LL114" s="136"/>
      <c r="LM114" s="136"/>
      <c r="LN114" s="136"/>
      <c r="LO114" s="136"/>
      <c r="LP114" s="136"/>
      <c r="LQ114" s="136"/>
      <c r="LR114" s="136"/>
      <c r="LS114" s="136"/>
      <c r="LT114" s="136"/>
      <c r="LU114" s="136"/>
      <c r="LV114" s="136"/>
      <c r="LW114" s="136"/>
      <c r="LX114" s="136"/>
      <c r="LY114" s="136"/>
      <c r="LZ114" s="136"/>
      <c r="MA114" s="136"/>
      <c r="MB114" s="136"/>
      <c r="MC114" s="136"/>
      <c r="MD114" s="136"/>
      <c r="ME114" s="136"/>
      <c r="MF114" s="136"/>
      <c r="MG114" s="136"/>
      <c r="MH114" s="136"/>
      <c r="MI114" s="136"/>
      <c r="MJ114" s="136"/>
      <c r="MK114" s="136"/>
      <c r="ML114" s="136"/>
      <c r="MM114" s="136"/>
      <c r="MN114" s="136"/>
      <c r="MO114" s="136"/>
      <c r="MP114" s="136"/>
      <c r="MQ114" s="136"/>
      <c r="MR114" s="136"/>
      <c r="MS114" s="136"/>
      <c r="MT114" s="136"/>
      <c r="MU114" s="136"/>
      <c r="MV114" s="136"/>
      <c r="MW114" s="136"/>
      <c r="MX114" s="136"/>
      <c r="MY114" s="136"/>
      <c r="MZ114" s="136"/>
      <c r="NA114" s="136"/>
      <c r="NB114" s="136"/>
      <c r="NC114" s="136"/>
      <c r="ND114" s="136"/>
      <c r="NE114" s="136"/>
      <c r="NF114" s="136"/>
      <c r="NG114" s="136"/>
      <c r="NH114" s="136"/>
      <c r="NI114" s="136"/>
      <c r="NJ114" s="136"/>
      <c r="NK114" s="136"/>
      <c r="NL114" s="136"/>
      <c r="NM114" s="136"/>
      <c r="NN114" s="136"/>
      <c r="NO114" s="136"/>
      <c r="NP114" s="136"/>
      <c r="NQ114" s="136"/>
      <c r="NR114" s="136"/>
      <c r="NS114" s="136"/>
      <c r="NT114" s="136"/>
      <c r="NU114" s="136"/>
      <c r="NV114" s="136"/>
      <c r="NW114" s="136"/>
      <c r="NX114" s="136"/>
      <c r="NY114" s="136"/>
      <c r="NZ114" s="136"/>
      <c r="OA114" s="136"/>
      <c r="OB114" s="136"/>
      <c r="OC114" s="136"/>
      <c r="OD114" s="136"/>
      <c r="OE114" s="136"/>
      <c r="OF114" s="136"/>
      <c r="OG114" s="136"/>
      <c r="OH114" s="136"/>
      <c r="OI114" s="136"/>
      <c r="OJ114" s="136"/>
      <c r="OK114" s="136"/>
      <c r="OL114" s="136"/>
      <c r="OM114" s="136"/>
      <c r="ON114" s="136"/>
      <c r="OO114" s="136"/>
      <c r="OP114" s="136"/>
      <c r="OQ114" s="136"/>
      <c r="OR114" s="136"/>
      <c r="OS114" s="136"/>
      <c r="OT114" s="136"/>
      <c r="OU114" s="136"/>
      <c r="OV114" s="136"/>
      <c r="OW114" s="136"/>
      <c r="OX114" s="136"/>
      <c r="OY114" s="136"/>
      <c r="OZ114" s="136"/>
      <c r="PA114" s="136"/>
      <c r="PB114" s="136"/>
      <c r="PC114" s="136"/>
      <c r="PD114" s="136"/>
      <c r="PE114" s="136"/>
      <c r="PF114" s="136"/>
      <c r="PG114" s="136"/>
      <c r="PH114" s="136"/>
      <c r="PI114" s="136"/>
      <c r="PJ114" s="136"/>
      <c r="PK114" s="136"/>
      <c r="PL114" s="136"/>
      <c r="PM114" s="136"/>
      <c r="PN114" s="136"/>
      <c r="PO114" s="136"/>
      <c r="PP114" s="136"/>
      <c r="PQ114" s="136"/>
      <c r="PR114" s="136"/>
      <c r="PS114" s="136"/>
      <c r="PT114" s="136"/>
      <c r="PU114" s="136"/>
      <c r="PV114" s="136"/>
      <c r="PW114" s="136"/>
      <c r="PX114" s="136"/>
      <c r="PY114" s="136"/>
      <c r="PZ114" s="136"/>
      <c r="QA114" s="136"/>
      <c r="QB114" s="136"/>
      <c r="QC114" s="136"/>
      <c r="QD114" s="136"/>
      <c r="QE114" s="136"/>
      <c r="QF114" s="136"/>
      <c r="QG114" s="136"/>
      <c r="QH114" s="136"/>
      <c r="QI114" s="136"/>
      <c r="QJ114" s="136"/>
      <c r="QK114" s="136"/>
      <c r="QL114" s="136"/>
      <c r="QM114" s="136"/>
      <c r="QN114" s="136"/>
      <c r="QO114" s="136"/>
      <c r="QP114" s="136"/>
      <c r="QQ114" s="136"/>
      <c r="QR114" s="136"/>
      <c r="QS114" s="136"/>
      <c r="QT114" s="136"/>
      <c r="QU114" s="136"/>
      <c r="QV114" s="136"/>
      <c r="QW114" s="136"/>
      <c r="QX114" s="136"/>
      <c r="QY114" s="136"/>
      <c r="QZ114" s="136"/>
      <c r="RA114" s="136"/>
      <c r="RB114" s="136"/>
      <c r="RC114" s="136"/>
      <c r="RD114" s="136"/>
      <c r="RE114" s="136"/>
      <c r="RF114" s="136"/>
      <c r="RG114" s="136"/>
      <c r="RH114" s="136"/>
      <c r="RI114" s="136"/>
      <c r="RJ114" s="136"/>
      <c r="RK114" s="136"/>
      <c r="RL114" s="136"/>
      <c r="RM114" s="136"/>
      <c r="RN114" s="136"/>
      <c r="RO114" s="136"/>
      <c r="RP114" s="136"/>
      <c r="RQ114" s="136"/>
      <c r="RR114" s="136"/>
      <c r="RS114" s="136"/>
      <c r="RT114" s="136"/>
      <c r="RU114" s="136"/>
      <c r="RV114" s="136"/>
      <c r="RW114" s="136"/>
      <c r="RX114" s="136"/>
      <c r="RY114" s="136"/>
      <c r="RZ114" s="136"/>
      <c r="SA114" s="136"/>
      <c r="SB114" s="136"/>
      <c r="SC114" s="136"/>
      <c r="SD114" s="136"/>
      <c r="SE114" s="136"/>
      <c r="SF114" s="136"/>
      <c r="SG114" s="136"/>
      <c r="SH114" s="136"/>
      <c r="SI114" s="136"/>
      <c r="SJ114" s="136"/>
      <c r="SK114" s="136"/>
      <c r="SL114" s="136"/>
      <c r="SM114" s="136"/>
      <c r="SN114" s="136"/>
      <c r="SO114" s="136"/>
      <c r="SP114" s="136"/>
      <c r="SQ114" s="136"/>
      <c r="SR114" s="136"/>
      <c r="SS114" s="136"/>
      <c r="ST114" s="136"/>
      <c r="SU114" s="136"/>
      <c r="SV114" s="136"/>
      <c r="SW114" s="136"/>
      <c r="SX114" s="136"/>
      <c r="SY114" s="136"/>
      <c r="SZ114" s="136"/>
      <c r="TA114" s="136"/>
      <c r="TB114" s="136"/>
      <c r="TC114" s="136"/>
      <c r="TD114" s="136"/>
      <c r="TE114" s="136"/>
      <c r="TF114" s="136"/>
      <c r="TG114" s="136"/>
      <c r="TH114" s="136"/>
      <c r="TI114" s="136"/>
      <c r="TJ114" s="136"/>
      <c r="TK114" s="136"/>
      <c r="TL114" s="136"/>
      <c r="TM114" s="136"/>
      <c r="TN114" s="136"/>
      <c r="TO114" s="136"/>
      <c r="TP114" s="136"/>
      <c r="TQ114" s="136"/>
      <c r="TR114" s="136"/>
      <c r="TS114" s="136"/>
      <c r="TT114" s="136"/>
      <c r="TU114" s="136"/>
      <c r="TV114" s="136"/>
      <c r="TW114" s="136"/>
      <c r="TX114" s="136"/>
      <c r="TY114" s="136"/>
      <c r="TZ114" s="136"/>
      <c r="UA114" s="136"/>
      <c r="UB114" s="136"/>
      <c r="UC114" s="136"/>
      <c r="UD114" s="136"/>
      <c r="UE114" s="136"/>
      <c r="UF114" s="136"/>
      <c r="UG114" s="136"/>
      <c r="UH114" s="136"/>
      <c r="UI114" s="136"/>
      <c r="UJ114" s="136"/>
      <c r="UK114" s="136"/>
      <c r="UL114" s="136"/>
      <c r="UM114" s="136"/>
      <c r="UN114" s="136"/>
      <c r="UO114" s="136"/>
      <c r="UP114" s="136"/>
      <c r="UQ114" s="136"/>
      <c r="UR114" s="136"/>
      <c r="US114" s="136"/>
      <c r="UT114" s="136"/>
      <c r="UU114" s="136"/>
      <c r="UV114" s="136"/>
      <c r="UW114" s="136"/>
      <c r="UX114" s="136"/>
      <c r="UY114" s="136"/>
      <c r="UZ114" s="136"/>
      <c r="VA114" s="136"/>
      <c r="VB114" s="136"/>
      <c r="VC114" s="136"/>
      <c r="VD114" s="136"/>
      <c r="VE114" s="136"/>
      <c r="VF114" s="136"/>
      <c r="VG114" s="136"/>
      <c r="VH114" s="136"/>
      <c r="VI114" s="136"/>
      <c r="VJ114" s="136"/>
      <c r="VK114" s="136"/>
      <c r="VL114" s="136"/>
      <c r="VM114" s="136"/>
      <c r="VN114" s="136"/>
      <c r="VO114" s="136"/>
      <c r="VP114" s="136"/>
      <c r="VQ114" s="136"/>
      <c r="VR114" s="136"/>
      <c r="VS114" s="136"/>
      <c r="VT114" s="136"/>
      <c r="VU114" s="136"/>
      <c r="VV114" s="136"/>
      <c r="VW114" s="136"/>
      <c r="VX114" s="136"/>
      <c r="VY114" s="136"/>
      <c r="VZ114" s="136"/>
      <c r="WA114" s="136"/>
      <c r="WB114" s="136"/>
      <c r="WC114" s="136"/>
      <c r="WD114" s="136"/>
      <c r="WE114" s="136"/>
      <c r="WF114" s="136"/>
      <c r="WG114" s="136"/>
      <c r="WH114" s="136"/>
      <c r="WI114" s="136"/>
      <c r="WJ114" s="136"/>
      <c r="WK114" s="136"/>
      <c r="WL114" s="136"/>
      <c r="WM114" s="136"/>
      <c r="WN114" s="136"/>
      <c r="WO114" s="136"/>
      <c r="WP114" s="136"/>
      <c r="WQ114" s="136"/>
      <c r="WR114" s="136"/>
      <c r="WS114" s="136"/>
      <c r="WT114" s="136"/>
      <c r="WU114" s="136"/>
      <c r="WV114" s="136"/>
      <c r="WW114" s="136"/>
      <c r="WX114" s="136"/>
      <c r="WY114" s="136"/>
      <c r="WZ114" s="136"/>
      <c r="XA114" s="136"/>
      <c r="XB114" s="136"/>
      <c r="XC114" s="136"/>
      <c r="XD114" s="136"/>
      <c r="XE114" s="136"/>
      <c r="XF114" s="136"/>
      <c r="XG114" s="136"/>
      <c r="XH114" s="136"/>
      <c r="XI114" s="136"/>
      <c r="XJ114" s="136"/>
      <c r="XK114" s="136"/>
      <c r="XL114" s="136"/>
      <c r="XM114" s="136"/>
      <c r="XN114" s="136"/>
      <c r="XO114" s="136"/>
      <c r="XP114" s="136"/>
      <c r="XQ114" s="136"/>
      <c r="XR114" s="136"/>
      <c r="XS114" s="136"/>
      <c r="XT114" s="136"/>
      <c r="XU114" s="136"/>
      <c r="XV114" s="136"/>
      <c r="XW114" s="136"/>
      <c r="XX114" s="136"/>
      <c r="XY114" s="136"/>
      <c r="XZ114" s="136"/>
      <c r="YA114" s="136"/>
      <c r="YB114" s="136"/>
      <c r="YC114" s="136"/>
      <c r="YD114" s="136"/>
      <c r="YE114" s="136"/>
      <c r="YF114" s="136"/>
      <c r="YG114" s="136"/>
      <c r="YH114" s="136"/>
      <c r="YI114" s="136"/>
      <c r="YJ114" s="136"/>
      <c r="YK114" s="136"/>
      <c r="YL114" s="136"/>
      <c r="YM114" s="136"/>
      <c r="YN114" s="136"/>
      <c r="YO114" s="136"/>
      <c r="YP114" s="136"/>
      <c r="YQ114" s="136"/>
      <c r="YR114" s="136"/>
      <c r="YS114" s="136"/>
      <c r="YT114" s="136"/>
      <c r="YU114" s="136"/>
      <c r="YV114" s="136"/>
      <c r="YW114" s="136"/>
      <c r="YX114" s="136"/>
      <c r="YY114" s="136"/>
      <c r="YZ114" s="136"/>
      <c r="ZA114" s="136"/>
      <c r="ZB114" s="136"/>
      <c r="ZC114" s="136"/>
      <c r="ZD114" s="136"/>
      <c r="ZE114" s="136"/>
      <c r="ZF114" s="136"/>
      <c r="ZG114" s="136"/>
      <c r="ZH114" s="136"/>
      <c r="ZI114" s="136"/>
      <c r="ZJ114" s="136"/>
      <c r="ZK114" s="136"/>
      <c r="ZL114" s="136"/>
      <c r="ZM114" s="136"/>
      <c r="ZN114" s="136"/>
      <c r="ZO114" s="136"/>
      <c r="ZP114" s="136"/>
      <c r="ZQ114" s="136"/>
      <c r="ZR114" s="136"/>
      <c r="ZS114" s="136"/>
      <c r="ZT114" s="136"/>
      <c r="ZU114" s="136"/>
      <c r="ZV114" s="136"/>
      <c r="ZW114" s="136"/>
      <c r="ZX114" s="136"/>
      <c r="ZY114" s="136"/>
      <c r="ZZ114" s="136"/>
      <c r="AAA114" s="136"/>
      <c r="AAB114" s="136"/>
      <c r="AAC114" s="136"/>
      <c r="AAD114" s="136"/>
      <c r="AAE114" s="136"/>
      <c r="AAF114" s="136"/>
      <c r="AAG114" s="136"/>
      <c r="AAH114" s="136"/>
      <c r="AAI114" s="136"/>
      <c r="AAJ114" s="136"/>
      <c r="AAK114" s="136"/>
      <c r="AAL114" s="136"/>
      <c r="AAM114" s="136"/>
      <c r="AAN114" s="136"/>
      <c r="AAO114" s="136"/>
      <c r="AAP114" s="136"/>
      <c r="AAQ114" s="136"/>
      <c r="AAR114" s="136"/>
      <c r="AAS114" s="136"/>
      <c r="AAT114" s="136"/>
      <c r="AAU114" s="136"/>
      <c r="AAV114" s="136"/>
      <c r="AAW114" s="136"/>
      <c r="AAX114" s="136"/>
      <c r="AAY114" s="136"/>
      <c r="AAZ114" s="136"/>
      <c r="ABA114" s="136"/>
      <c r="ABB114" s="136"/>
      <c r="ABC114" s="136"/>
      <c r="ABD114" s="136"/>
      <c r="ABE114" s="136"/>
      <c r="ABF114" s="136"/>
      <c r="ABG114" s="136"/>
      <c r="ABH114" s="136"/>
      <c r="ABI114" s="136"/>
      <c r="ABJ114" s="136"/>
      <c r="ABK114" s="136"/>
      <c r="ABL114" s="136"/>
      <c r="ABM114" s="136"/>
      <c r="ABN114" s="136"/>
      <c r="ABO114" s="136"/>
      <c r="ABP114" s="136"/>
      <c r="ABQ114" s="136"/>
      <c r="ABR114" s="136"/>
      <c r="ABS114" s="136"/>
      <c r="ABT114" s="136"/>
      <c r="ABU114" s="136"/>
      <c r="ABV114" s="136"/>
      <c r="ABW114" s="136"/>
      <c r="ABX114" s="136"/>
      <c r="ABY114" s="136"/>
      <c r="ABZ114" s="136"/>
      <c r="ACA114" s="136"/>
      <c r="ACB114" s="136"/>
      <c r="ACC114" s="136"/>
      <c r="ACD114" s="136"/>
      <c r="ACE114" s="136"/>
      <c r="ACF114" s="136"/>
      <c r="ACG114" s="136"/>
      <c r="ACH114" s="136"/>
      <c r="ACI114" s="136"/>
      <c r="ACJ114" s="136"/>
      <c r="ACK114" s="136"/>
      <c r="ACL114" s="136"/>
      <c r="ACM114" s="136"/>
      <c r="ACN114" s="136"/>
      <c r="ACO114" s="136"/>
      <c r="ACP114" s="136"/>
      <c r="ACQ114" s="136"/>
      <c r="ACR114" s="136"/>
      <c r="ACS114" s="136"/>
      <c r="ACT114" s="136"/>
      <c r="ACU114" s="136"/>
      <c r="ACV114" s="136"/>
      <c r="ACW114" s="136"/>
      <c r="ACX114" s="136"/>
      <c r="ACY114" s="136"/>
      <c r="ACZ114" s="136"/>
      <c r="ADA114" s="136"/>
      <c r="ADB114" s="136"/>
      <c r="ADC114" s="136"/>
      <c r="ADD114" s="136"/>
      <c r="ADE114" s="136"/>
      <c r="ADF114" s="136"/>
      <c r="ADG114" s="136"/>
      <c r="ADH114" s="136"/>
      <c r="ADI114" s="136"/>
      <c r="ADJ114" s="136"/>
      <c r="ADK114" s="136"/>
      <c r="ADL114" s="136"/>
      <c r="ADM114" s="136"/>
      <c r="ADN114" s="136"/>
      <c r="ADO114" s="136"/>
      <c r="ADP114" s="136"/>
      <c r="ADQ114" s="136"/>
      <c r="ADR114" s="136"/>
      <c r="ADS114" s="136"/>
      <c r="ADT114" s="136"/>
      <c r="ADU114" s="136"/>
      <c r="ADV114" s="136"/>
      <c r="ADW114" s="136"/>
      <c r="ADX114" s="136"/>
      <c r="ADY114" s="136"/>
      <c r="ADZ114" s="136"/>
      <c r="AEA114" s="136"/>
      <c r="AEB114" s="136"/>
      <c r="AEC114" s="136"/>
      <c r="AED114" s="136"/>
      <c r="AEE114" s="136"/>
      <c r="AEF114" s="136"/>
      <c r="AEG114" s="136"/>
      <c r="AEH114" s="136"/>
      <c r="AEI114" s="136"/>
      <c r="AEJ114" s="136"/>
      <c r="AEK114" s="136"/>
      <c r="AEL114" s="136"/>
      <c r="AEM114" s="136"/>
      <c r="AEN114" s="136"/>
      <c r="AEO114" s="136"/>
      <c r="AEP114" s="136"/>
      <c r="AEQ114" s="136"/>
      <c r="AER114" s="136"/>
      <c r="AES114" s="136"/>
      <c r="AET114" s="136"/>
      <c r="AEU114" s="136"/>
      <c r="AEV114" s="136"/>
      <c r="AEW114" s="136"/>
      <c r="AEX114" s="136"/>
      <c r="AEY114" s="136"/>
      <c r="AEZ114" s="136"/>
      <c r="AFA114" s="136"/>
      <c r="AFB114" s="136"/>
      <c r="AFC114" s="136"/>
      <c r="AFD114" s="136"/>
      <c r="AFE114" s="136"/>
      <c r="AFF114" s="136"/>
      <c r="AFG114" s="136"/>
      <c r="AFH114" s="136"/>
      <c r="AFI114" s="136"/>
      <c r="AFJ114" s="136"/>
      <c r="AFK114" s="136"/>
      <c r="AFL114" s="136"/>
      <c r="AFM114" s="136"/>
      <c r="AFN114" s="136"/>
      <c r="AFO114" s="136"/>
      <c r="AFP114" s="136"/>
      <c r="AFQ114" s="136"/>
      <c r="AFR114" s="136"/>
      <c r="AFS114" s="136"/>
      <c r="AFT114" s="136"/>
      <c r="AFU114" s="136"/>
      <c r="AFV114" s="136"/>
      <c r="AFW114" s="136"/>
      <c r="AFX114" s="136"/>
      <c r="AFY114" s="136"/>
      <c r="AFZ114" s="136"/>
      <c r="AGA114" s="136"/>
      <c r="AGB114" s="136"/>
      <c r="AGC114" s="136"/>
      <c r="AGD114" s="136"/>
      <c r="AGE114" s="136"/>
      <c r="AGF114" s="136"/>
      <c r="AGG114" s="136"/>
      <c r="AGH114" s="136"/>
      <c r="AGI114" s="136"/>
      <c r="AGJ114" s="136"/>
      <c r="AGK114" s="136"/>
      <c r="AGL114" s="136"/>
      <c r="AGM114" s="136"/>
      <c r="AGN114" s="136"/>
      <c r="AGO114" s="136"/>
      <c r="AGP114" s="136"/>
      <c r="AGQ114" s="136"/>
      <c r="AGR114" s="136"/>
      <c r="AGS114" s="136"/>
      <c r="AGT114" s="136"/>
      <c r="AGU114" s="136"/>
      <c r="AGV114" s="136"/>
      <c r="AGW114" s="136"/>
      <c r="AGX114" s="136"/>
      <c r="AGY114" s="136"/>
      <c r="AGZ114" s="136"/>
      <c r="AHA114" s="136"/>
      <c r="AHB114" s="136"/>
      <c r="AHC114" s="136"/>
      <c r="AHD114" s="136"/>
      <c r="AHE114" s="136"/>
      <c r="AHF114" s="136"/>
      <c r="AHG114" s="136"/>
      <c r="AHH114" s="136"/>
      <c r="AHI114" s="136"/>
      <c r="AHJ114" s="136"/>
      <c r="AHK114" s="136"/>
      <c r="AHL114" s="136"/>
      <c r="AHM114" s="136"/>
      <c r="AHN114" s="136"/>
      <c r="AHO114" s="136"/>
      <c r="AHP114" s="136"/>
      <c r="AHQ114" s="136"/>
      <c r="AHR114" s="136"/>
      <c r="AHS114" s="136"/>
      <c r="AHT114" s="136"/>
      <c r="AHU114" s="136"/>
      <c r="AHV114" s="136"/>
      <c r="AHW114" s="136"/>
      <c r="AHX114" s="136"/>
      <c r="AHY114" s="136"/>
      <c r="AHZ114" s="136"/>
      <c r="AIA114" s="136"/>
      <c r="AIB114" s="136"/>
      <c r="AIC114" s="136"/>
      <c r="AID114" s="136"/>
      <c r="AIE114" s="136"/>
      <c r="AIF114" s="136"/>
      <c r="AIG114" s="136"/>
      <c r="AIH114" s="136"/>
      <c r="AII114" s="136"/>
      <c r="AIJ114" s="136"/>
      <c r="AIK114" s="136"/>
      <c r="AIL114" s="136"/>
      <c r="AIM114" s="136"/>
      <c r="AIN114" s="136"/>
      <c r="AIO114" s="136"/>
      <c r="AIP114" s="136"/>
      <c r="AIQ114" s="136"/>
      <c r="AIR114" s="136"/>
      <c r="AIS114" s="136"/>
      <c r="AIT114" s="136"/>
      <c r="AIU114" s="136"/>
      <c r="AIV114" s="136"/>
      <c r="AIW114" s="136"/>
      <c r="AIX114" s="136"/>
      <c r="AIY114" s="136"/>
      <c r="AIZ114" s="136"/>
      <c r="AJA114" s="136"/>
      <c r="AJB114" s="136"/>
      <c r="AJC114" s="136"/>
      <c r="AJD114" s="136"/>
      <c r="AJE114" s="136"/>
      <c r="AJF114" s="136"/>
      <c r="AJG114" s="136"/>
      <c r="AJH114" s="136"/>
      <c r="AJI114" s="136"/>
      <c r="AJJ114" s="136"/>
      <c r="AJK114" s="136"/>
      <c r="AJL114" s="136"/>
      <c r="AJM114" s="136"/>
      <c r="AJN114" s="136"/>
      <c r="AJO114" s="136"/>
      <c r="AJP114" s="136"/>
      <c r="AJQ114" s="136"/>
      <c r="AJR114" s="136"/>
      <c r="AJS114" s="136"/>
      <c r="AJT114" s="136"/>
      <c r="AJU114" s="136"/>
      <c r="AJV114" s="136"/>
      <c r="AJW114" s="136"/>
      <c r="AJX114" s="136"/>
      <c r="AJY114" s="136"/>
      <c r="AJZ114" s="136"/>
      <c r="AKA114" s="136"/>
      <c r="AKB114" s="136"/>
      <c r="AKC114" s="136"/>
      <c r="AKD114" s="136"/>
      <c r="AKE114" s="136"/>
      <c r="AKF114" s="136"/>
      <c r="AKG114" s="136"/>
      <c r="AKH114" s="136"/>
      <c r="AKI114" s="136"/>
      <c r="AKJ114" s="136"/>
      <c r="AKK114" s="136"/>
      <c r="AKL114" s="136"/>
      <c r="AKM114" s="136"/>
      <c r="AKN114" s="136"/>
      <c r="AKO114" s="136"/>
      <c r="AKP114" s="136"/>
      <c r="AKQ114" s="136"/>
      <c r="AKR114" s="136"/>
      <c r="AKS114" s="136"/>
      <c r="AKT114" s="136"/>
      <c r="AKU114" s="136"/>
      <c r="AKV114" s="136"/>
      <c r="AKW114" s="136"/>
      <c r="AKX114" s="136"/>
      <c r="AKY114" s="136"/>
    </row>
    <row r="115" ht="14.25" hidden="1" spans="1:987">
      <c r="A115" s="61"/>
      <c r="B115" s="50" t="s">
        <v>4</v>
      </c>
      <c r="C115" s="162"/>
      <c r="D115" s="169"/>
      <c r="E115" s="169"/>
      <c r="F115" s="203"/>
      <c r="G115" s="162"/>
      <c r="H115" s="169"/>
      <c r="I115" s="203"/>
      <c r="J115" s="169"/>
      <c r="K115" s="169"/>
      <c r="L115" s="169"/>
      <c r="M115" s="207">
        <v>0.51</v>
      </c>
      <c r="N115" s="177">
        <v>0.48</v>
      </c>
      <c r="O115" s="251">
        <v>0.290322580645161</v>
      </c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Y115" s="136"/>
      <c r="AZ115" s="136"/>
      <c r="BA115" s="136"/>
      <c r="BB115" s="136"/>
      <c r="BC115" s="136"/>
      <c r="BD115" s="136"/>
      <c r="BE115" s="136"/>
      <c r="BF115" s="136"/>
      <c r="BG115" s="136"/>
      <c r="BH115" s="136"/>
      <c r="BI115" s="136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  <c r="CT115" s="136"/>
      <c r="CU115" s="136"/>
      <c r="CV115" s="136"/>
      <c r="CW115" s="136"/>
      <c r="CX115" s="136"/>
      <c r="CY115" s="136"/>
      <c r="CZ115" s="136"/>
      <c r="DA115" s="136"/>
      <c r="DB115" s="136"/>
      <c r="DC115" s="136"/>
      <c r="DD115" s="136"/>
      <c r="DE115" s="136"/>
      <c r="DF115" s="136"/>
      <c r="DG115" s="136"/>
      <c r="DH115" s="136"/>
      <c r="DI115" s="136"/>
      <c r="DJ115" s="136"/>
      <c r="DK115" s="136"/>
      <c r="DL115" s="136"/>
      <c r="DM115" s="136"/>
      <c r="DN115" s="136"/>
      <c r="DO115" s="136"/>
      <c r="DP115" s="136"/>
      <c r="DQ115" s="136"/>
      <c r="DR115" s="136"/>
      <c r="DS115" s="136"/>
      <c r="DT115" s="136"/>
      <c r="DU115" s="136"/>
      <c r="DV115" s="136"/>
      <c r="DW115" s="136"/>
      <c r="DX115" s="136"/>
      <c r="DY115" s="136"/>
      <c r="DZ115" s="136"/>
      <c r="EA115" s="136"/>
      <c r="EB115" s="136"/>
      <c r="EC115" s="136"/>
      <c r="ED115" s="136"/>
      <c r="EE115" s="136"/>
      <c r="EF115" s="136"/>
      <c r="EG115" s="136"/>
      <c r="EH115" s="136"/>
      <c r="EI115" s="136"/>
      <c r="EJ115" s="136"/>
      <c r="EK115" s="136"/>
      <c r="EL115" s="136"/>
      <c r="EM115" s="136"/>
      <c r="EN115" s="136"/>
      <c r="EO115" s="136"/>
      <c r="EP115" s="136"/>
      <c r="EQ115" s="136"/>
      <c r="ER115" s="136"/>
      <c r="ES115" s="136"/>
      <c r="ET115" s="136"/>
      <c r="EU115" s="136"/>
      <c r="EV115" s="136"/>
      <c r="EW115" s="136"/>
      <c r="EX115" s="136"/>
      <c r="EY115" s="136"/>
      <c r="EZ115" s="136"/>
      <c r="FA115" s="136"/>
      <c r="FB115" s="136"/>
      <c r="FC115" s="136"/>
      <c r="FD115" s="136"/>
      <c r="FE115" s="136"/>
      <c r="FF115" s="136"/>
      <c r="FG115" s="136"/>
      <c r="FH115" s="136"/>
      <c r="FI115" s="136"/>
      <c r="FJ115" s="136"/>
      <c r="FK115" s="136"/>
      <c r="FL115" s="136"/>
      <c r="FM115" s="136"/>
      <c r="FN115" s="136"/>
      <c r="FO115" s="136"/>
      <c r="FP115" s="136"/>
      <c r="FQ115" s="136"/>
      <c r="FR115" s="136"/>
      <c r="FS115" s="136"/>
      <c r="FT115" s="136"/>
      <c r="FU115" s="136"/>
      <c r="FV115" s="136"/>
      <c r="FW115" s="136"/>
      <c r="FX115" s="136"/>
      <c r="FY115" s="136"/>
      <c r="FZ115" s="136"/>
      <c r="GA115" s="136"/>
      <c r="GB115" s="136"/>
      <c r="GC115" s="136"/>
      <c r="GD115" s="136"/>
      <c r="GE115" s="136"/>
      <c r="GF115" s="136"/>
      <c r="GG115" s="136"/>
      <c r="GH115" s="136"/>
      <c r="GI115" s="136"/>
      <c r="GJ115" s="136"/>
      <c r="GK115" s="136"/>
      <c r="GL115" s="136"/>
      <c r="GM115" s="136"/>
      <c r="GN115" s="136"/>
      <c r="GO115" s="136"/>
      <c r="GP115" s="136"/>
      <c r="GQ115" s="136"/>
      <c r="GR115" s="136"/>
      <c r="GS115" s="136"/>
      <c r="GT115" s="136"/>
      <c r="GU115" s="136"/>
      <c r="GV115" s="136"/>
      <c r="GW115" s="136"/>
      <c r="GX115" s="136"/>
      <c r="GY115" s="136"/>
      <c r="GZ115" s="136"/>
      <c r="HA115" s="136"/>
      <c r="HB115" s="136"/>
      <c r="HC115" s="136"/>
      <c r="HD115" s="136"/>
      <c r="HE115" s="136"/>
      <c r="HF115" s="136"/>
      <c r="HG115" s="136"/>
      <c r="HH115" s="136"/>
      <c r="HI115" s="136"/>
      <c r="HJ115" s="136"/>
      <c r="HK115" s="136"/>
      <c r="HL115" s="136"/>
      <c r="HM115" s="136"/>
      <c r="HN115" s="136"/>
      <c r="HO115" s="136"/>
      <c r="HP115" s="136"/>
      <c r="HQ115" s="136"/>
      <c r="HR115" s="136"/>
      <c r="HS115" s="136"/>
      <c r="HT115" s="136"/>
      <c r="HU115" s="136"/>
      <c r="HV115" s="136"/>
      <c r="HW115" s="136"/>
      <c r="HX115" s="136"/>
      <c r="HY115" s="136"/>
      <c r="HZ115" s="136"/>
      <c r="IA115" s="136"/>
      <c r="IB115" s="136"/>
      <c r="IC115" s="136"/>
      <c r="ID115" s="136"/>
      <c r="IE115" s="136"/>
      <c r="IF115" s="136"/>
      <c r="IG115" s="136"/>
      <c r="IH115" s="136"/>
      <c r="II115" s="136"/>
      <c r="IJ115" s="136"/>
      <c r="IK115" s="136"/>
      <c r="IL115" s="136"/>
      <c r="IM115" s="136"/>
      <c r="IN115" s="136"/>
      <c r="IO115" s="136"/>
      <c r="IP115" s="136"/>
      <c r="IQ115" s="136"/>
      <c r="IR115" s="136"/>
      <c r="IS115" s="136"/>
      <c r="IT115" s="136"/>
      <c r="IU115" s="136"/>
      <c r="IV115" s="136"/>
      <c r="IW115" s="136"/>
      <c r="IX115" s="136"/>
      <c r="IY115" s="136"/>
      <c r="IZ115" s="136"/>
      <c r="JA115" s="136"/>
      <c r="JB115" s="136"/>
      <c r="JC115" s="136"/>
      <c r="JD115" s="136"/>
      <c r="JE115" s="136"/>
      <c r="JF115" s="136"/>
      <c r="JG115" s="136"/>
      <c r="JH115" s="136"/>
      <c r="JI115" s="136"/>
      <c r="JJ115" s="136"/>
      <c r="JK115" s="136"/>
      <c r="JL115" s="136"/>
      <c r="JM115" s="136"/>
      <c r="JN115" s="136"/>
      <c r="JO115" s="136"/>
      <c r="JP115" s="136"/>
      <c r="JQ115" s="136"/>
      <c r="JR115" s="136"/>
      <c r="JS115" s="136"/>
      <c r="JT115" s="136"/>
      <c r="JU115" s="136"/>
      <c r="JV115" s="136"/>
      <c r="JW115" s="136"/>
      <c r="JX115" s="136"/>
      <c r="JY115" s="136"/>
      <c r="JZ115" s="136"/>
      <c r="KA115" s="136"/>
      <c r="KB115" s="136"/>
      <c r="KC115" s="136"/>
      <c r="KD115" s="136"/>
      <c r="KE115" s="136"/>
      <c r="KF115" s="136"/>
      <c r="KG115" s="136"/>
      <c r="KH115" s="136"/>
      <c r="KI115" s="136"/>
      <c r="KJ115" s="136"/>
      <c r="KK115" s="136"/>
      <c r="KL115" s="136"/>
      <c r="KM115" s="136"/>
      <c r="KN115" s="136"/>
      <c r="KO115" s="136"/>
      <c r="KP115" s="136"/>
      <c r="KQ115" s="136"/>
      <c r="KR115" s="136"/>
      <c r="KS115" s="136"/>
      <c r="KT115" s="136"/>
      <c r="KU115" s="136"/>
      <c r="KV115" s="136"/>
      <c r="KW115" s="136"/>
      <c r="KX115" s="136"/>
      <c r="KY115" s="136"/>
      <c r="KZ115" s="136"/>
      <c r="LA115" s="136"/>
      <c r="LB115" s="136"/>
      <c r="LC115" s="136"/>
      <c r="LD115" s="136"/>
      <c r="LE115" s="136"/>
      <c r="LF115" s="136"/>
      <c r="LG115" s="136"/>
      <c r="LH115" s="136"/>
      <c r="LI115" s="136"/>
      <c r="LJ115" s="136"/>
      <c r="LK115" s="136"/>
      <c r="LL115" s="136"/>
      <c r="LM115" s="136"/>
      <c r="LN115" s="136"/>
      <c r="LO115" s="136"/>
      <c r="LP115" s="136"/>
      <c r="LQ115" s="136"/>
      <c r="LR115" s="136"/>
      <c r="LS115" s="136"/>
      <c r="LT115" s="136"/>
      <c r="LU115" s="136"/>
      <c r="LV115" s="136"/>
      <c r="LW115" s="136"/>
      <c r="LX115" s="136"/>
      <c r="LY115" s="136"/>
      <c r="LZ115" s="136"/>
      <c r="MA115" s="136"/>
      <c r="MB115" s="136"/>
      <c r="MC115" s="136"/>
      <c r="MD115" s="136"/>
      <c r="ME115" s="136"/>
      <c r="MF115" s="136"/>
      <c r="MG115" s="136"/>
      <c r="MH115" s="136"/>
      <c r="MI115" s="136"/>
      <c r="MJ115" s="136"/>
      <c r="MK115" s="136"/>
      <c r="ML115" s="136"/>
      <c r="MM115" s="136"/>
      <c r="MN115" s="136"/>
      <c r="MO115" s="136"/>
      <c r="MP115" s="136"/>
      <c r="MQ115" s="136"/>
      <c r="MR115" s="136"/>
      <c r="MS115" s="136"/>
      <c r="MT115" s="136"/>
      <c r="MU115" s="136"/>
      <c r="MV115" s="136"/>
      <c r="MW115" s="136"/>
      <c r="MX115" s="136"/>
      <c r="MY115" s="136"/>
      <c r="MZ115" s="136"/>
      <c r="NA115" s="136"/>
      <c r="NB115" s="136"/>
      <c r="NC115" s="136"/>
      <c r="ND115" s="136"/>
      <c r="NE115" s="136"/>
      <c r="NF115" s="136"/>
      <c r="NG115" s="136"/>
      <c r="NH115" s="136"/>
      <c r="NI115" s="136"/>
      <c r="NJ115" s="136"/>
      <c r="NK115" s="136"/>
      <c r="NL115" s="136"/>
      <c r="NM115" s="136"/>
      <c r="NN115" s="136"/>
      <c r="NO115" s="136"/>
      <c r="NP115" s="136"/>
      <c r="NQ115" s="136"/>
      <c r="NR115" s="136"/>
      <c r="NS115" s="136"/>
      <c r="NT115" s="136"/>
      <c r="NU115" s="136"/>
      <c r="NV115" s="136"/>
      <c r="NW115" s="136"/>
      <c r="NX115" s="136"/>
      <c r="NY115" s="136"/>
      <c r="NZ115" s="136"/>
      <c r="OA115" s="136"/>
      <c r="OB115" s="136"/>
      <c r="OC115" s="136"/>
      <c r="OD115" s="136"/>
      <c r="OE115" s="136"/>
      <c r="OF115" s="136"/>
      <c r="OG115" s="136"/>
      <c r="OH115" s="136"/>
      <c r="OI115" s="136"/>
      <c r="OJ115" s="136"/>
      <c r="OK115" s="136"/>
      <c r="OL115" s="136"/>
      <c r="OM115" s="136"/>
      <c r="ON115" s="136"/>
      <c r="OO115" s="136"/>
      <c r="OP115" s="136"/>
      <c r="OQ115" s="136"/>
      <c r="OR115" s="136"/>
      <c r="OS115" s="136"/>
      <c r="OT115" s="136"/>
      <c r="OU115" s="136"/>
      <c r="OV115" s="136"/>
      <c r="OW115" s="136"/>
      <c r="OX115" s="136"/>
      <c r="OY115" s="136"/>
      <c r="OZ115" s="136"/>
      <c r="PA115" s="136"/>
      <c r="PB115" s="136"/>
      <c r="PC115" s="136"/>
      <c r="PD115" s="136"/>
      <c r="PE115" s="136"/>
      <c r="PF115" s="136"/>
      <c r="PG115" s="136"/>
      <c r="PH115" s="136"/>
      <c r="PI115" s="136"/>
      <c r="PJ115" s="136"/>
      <c r="PK115" s="136"/>
      <c r="PL115" s="136"/>
      <c r="PM115" s="136"/>
      <c r="PN115" s="136"/>
      <c r="PO115" s="136"/>
      <c r="PP115" s="136"/>
      <c r="PQ115" s="136"/>
      <c r="PR115" s="136"/>
      <c r="PS115" s="136"/>
      <c r="PT115" s="136"/>
      <c r="PU115" s="136"/>
      <c r="PV115" s="136"/>
      <c r="PW115" s="136"/>
      <c r="PX115" s="136"/>
      <c r="PY115" s="136"/>
      <c r="PZ115" s="136"/>
      <c r="QA115" s="136"/>
      <c r="QB115" s="136"/>
      <c r="QC115" s="136"/>
      <c r="QD115" s="136"/>
      <c r="QE115" s="136"/>
      <c r="QF115" s="136"/>
      <c r="QG115" s="136"/>
      <c r="QH115" s="136"/>
      <c r="QI115" s="136"/>
      <c r="QJ115" s="136"/>
      <c r="QK115" s="136"/>
      <c r="QL115" s="136"/>
      <c r="QM115" s="136"/>
      <c r="QN115" s="136"/>
      <c r="QO115" s="136"/>
      <c r="QP115" s="136"/>
      <c r="QQ115" s="136"/>
      <c r="QR115" s="136"/>
      <c r="QS115" s="136"/>
      <c r="QT115" s="136"/>
      <c r="QU115" s="136"/>
      <c r="QV115" s="136"/>
      <c r="QW115" s="136"/>
      <c r="QX115" s="136"/>
      <c r="QY115" s="136"/>
      <c r="QZ115" s="136"/>
      <c r="RA115" s="136"/>
      <c r="RB115" s="136"/>
      <c r="RC115" s="136"/>
      <c r="RD115" s="136"/>
      <c r="RE115" s="136"/>
      <c r="RF115" s="136"/>
      <c r="RG115" s="136"/>
      <c r="RH115" s="136"/>
      <c r="RI115" s="136"/>
      <c r="RJ115" s="136"/>
      <c r="RK115" s="136"/>
      <c r="RL115" s="136"/>
      <c r="RM115" s="136"/>
      <c r="RN115" s="136"/>
      <c r="RO115" s="136"/>
      <c r="RP115" s="136"/>
      <c r="RQ115" s="136"/>
      <c r="RR115" s="136"/>
      <c r="RS115" s="136"/>
      <c r="RT115" s="136"/>
      <c r="RU115" s="136"/>
      <c r="RV115" s="136"/>
      <c r="RW115" s="136"/>
      <c r="RX115" s="136"/>
      <c r="RY115" s="136"/>
      <c r="RZ115" s="136"/>
      <c r="SA115" s="136"/>
      <c r="SB115" s="136"/>
      <c r="SC115" s="136"/>
      <c r="SD115" s="136"/>
      <c r="SE115" s="136"/>
      <c r="SF115" s="136"/>
      <c r="SG115" s="136"/>
      <c r="SH115" s="136"/>
      <c r="SI115" s="136"/>
      <c r="SJ115" s="136"/>
      <c r="SK115" s="136"/>
      <c r="SL115" s="136"/>
      <c r="SM115" s="136"/>
      <c r="SN115" s="136"/>
      <c r="SO115" s="136"/>
      <c r="SP115" s="136"/>
      <c r="SQ115" s="136"/>
      <c r="SR115" s="136"/>
      <c r="SS115" s="136"/>
      <c r="ST115" s="136"/>
      <c r="SU115" s="136"/>
      <c r="SV115" s="136"/>
      <c r="SW115" s="136"/>
      <c r="SX115" s="136"/>
      <c r="SY115" s="136"/>
      <c r="SZ115" s="136"/>
      <c r="TA115" s="136"/>
      <c r="TB115" s="136"/>
      <c r="TC115" s="136"/>
      <c r="TD115" s="136"/>
      <c r="TE115" s="136"/>
      <c r="TF115" s="136"/>
      <c r="TG115" s="136"/>
      <c r="TH115" s="136"/>
      <c r="TI115" s="136"/>
      <c r="TJ115" s="136"/>
      <c r="TK115" s="136"/>
      <c r="TL115" s="136"/>
      <c r="TM115" s="136"/>
      <c r="TN115" s="136"/>
      <c r="TO115" s="136"/>
      <c r="TP115" s="136"/>
      <c r="TQ115" s="136"/>
      <c r="TR115" s="136"/>
      <c r="TS115" s="136"/>
      <c r="TT115" s="136"/>
      <c r="TU115" s="136"/>
      <c r="TV115" s="136"/>
      <c r="TW115" s="136"/>
      <c r="TX115" s="136"/>
      <c r="TY115" s="136"/>
      <c r="TZ115" s="136"/>
      <c r="UA115" s="136"/>
      <c r="UB115" s="136"/>
      <c r="UC115" s="136"/>
      <c r="UD115" s="136"/>
      <c r="UE115" s="136"/>
      <c r="UF115" s="136"/>
      <c r="UG115" s="136"/>
      <c r="UH115" s="136"/>
      <c r="UI115" s="136"/>
      <c r="UJ115" s="136"/>
      <c r="UK115" s="136"/>
      <c r="UL115" s="136"/>
      <c r="UM115" s="136"/>
      <c r="UN115" s="136"/>
      <c r="UO115" s="136"/>
      <c r="UP115" s="136"/>
      <c r="UQ115" s="136"/>
      <c r="UR115" s="136"/>
      <c r="US115" s="136"/>
      <c r="UT115" s="136"/>
      <c r="UU115" s="136"/>
      <c r="UV115" s="136"/>
      <c r="UW115" s="136"/>
      <c r="UX115" s="136"/>
      <c r="UY115" s="136"/>
      <c r="UZ115" s="136"/>
      <c r="VA115" s="136"/>
      <c r="VB115" s="136"/>
      <c r="VC115" s="136"/>
      <c r="VD115" s="136"/>
      <c r="VE115" s="136"/>
      <c r="VF115" s="136"/>
      <c r="VG115" s="136"/>
      <c r="VH115" s="136"/>
      <c r="VI115" s="136"/>
      <c r="VJ115" s="136"/>
      <c r="VK115" s="136"/>
      <c r="VL115" s="136"/>
      <c r="VM115" s="136"/>
      <c r="VN115" s="136"/>
      <c r="VO115" s="136"/>
      <c r="VP115" s="136"/>
      <c r="VQ115" s="136"/>
      <c r="VR115" s="136"/>
      <c r="VS115" s="136"/>
      <c r="VT115" s="136"/>
      <c r="VU115" s="136"/>
      <c r="VV115" s="136"/>
      <c r="VW115" s="136"/>
      <c r="VX115" s="136"/>
      <c r="VY115" s="136"/>
      <c r="VZ115" s="136"/>
      <c r="WA115" s="136"/>
      <c r="WB115" s="136"/>
      <c r="WC115" s="136"/>
      <c r="WD115" s="136"/>
      <c r="WE115" s="136"/>
      <c r="WF115" s="136"/>
      <c r="WG115" s="136"/>
      <c r="WH115" s="136"/>
      <c r="WI115" s="136"/>
      <c r="WJ115" s="136"/>
      <c r="WK115" s="136"/>
      <c r="WL115" s="136"/>
      <c r="WM115" s="136"/>
      <c r="WN115" s="136"/>
      <c r="WO115" s="136"/>
      <c r="WP115" s="136"/>
      <c r="WQ115" s="136"/>
      <c r="WR115" s="136"/>
      <c r="WS115" s="136"/>
      <c r="WT115" s="136"/>
      <c r="WU115" s="136"/>
      <c r="WV115" s="136"/>
      <c r="WW115" s="136"/>
      <c r="WX115" s="136"/>
      <c r="WY115" s="136"/>
      <c r="WZ115" s="136"/>
      <c r="XA115" s="136"/>
      <c r="XB115" s="136"/>
      <c r="XC115" s="136"/>
      <c r="XD115" s="136"/>
      <c r="XE115" s="136"/>
      <c r="XF115" s="136"/>
      <c r="XG115" s="136"/>
      <c r="XH115" s="136"/>
      <c r="XI115" s="136"/>
      <c r="XJ115" s="136"/>
      <c r="XK115" s="136"/>
      <c r="XL115" s="136"/>
      <c r="XM115" s="136"/>
      <c r="XN115" s="136"/>
      <c r="XO115" s="136"/>
      <c r="XP115" s="136"/>
      <c r="XQ115" s="136"/>
      <c r="XR115" s="136"/>
      <c r="XS115" s="136"/>
      <c r="XT115" s="136"/>
      <c r="XU115" s="136"/>
      <c r="XV115" s="136"/>
      <c r="XW115" s="136"/>
      <c r="XX115" s="136"/>
      <c r="XY115" s="136"/>
      <c r="XZ115" s="136"/>
      <c r="YA115" s="136"/>
      <c r="YB115" s="136"/>
      <c r="YC115" s="136"/>
      <c r="YD115" s="136"/>
      <c r="YE115" s="136"/>
      <c r="YF115" s="136"/>
      <c r="YG115" s="136"/>
      <c r="YH115" s="136"/>
      <c r="YI115" s="136"/>
      <c r="YJ115" s="136"/>
      <c r="YK115" s="136"/>
      <c r="YL115" s="136"/>
      <c r="YM115" s="136"/>
      <c r="YN115" s="136"/>
      <c r="YO115" s="136"/>
      <c r="YP115" s="136"/>
      <c r="YQ115" s="136"/>
      <c r="YR115" s="136"/>
      <c r="YS115" s="136"/>
      <c r="YT115" s="136"/>
      <c r="YU115" s="136"/>
      <c r="YV115" s="136"/>
      <c r="YW115" s="136"/>
      <c r="YX115" s="136"/>
      <c r="YY115" s="136"/>
      <c r="YZ115" s="136"/>
      <c r="ZA115" s="136"/>
      <c r="ZB115" s="136"/>
      <c r="ZC115" s="136"/>
      <c r="ZD115" s="136"/>
      <c r="ZE115" s="136"/>
      <c r="ZF115" s="136"/>
      <c r="ZG115" s="136"/>
      <c r="ZH115" s="136"/>
      <c r="ZI115" s="136"/>
      <c r="ZJ115" s="136"/>
      <c r="ZK115" s="136"/>
      <c r="ZL115" s="136"/>
      <c r="ZM115" s="136"/>
      <c r="ZN115" s="136"/>
      <c r="ZO115" s="136"/>
      <c r="ZP115" s="136"/>
      <c r="ZQ115" s="136"/>
      <c r="ZR115" s="136"/>
      <c r="ZS115" s="136"/>
      <c r="ZT115" s="136"/>
      <c r="ZU115" s="136"/>
      <c r="ZV115" s="136"/>
      <c r="ZW115" s="136"/>
      <c r="ZX115" s="136"/>
      <c r="ZY115" s="136"/>
      <c r="ZZ115" s="136"/>
      <c r="AAA115" s="136"/>
      <c r="AAB115" s="136"/>
      <c r="AAC115" s="136"/>
      <c r="AAD115" s="136"/>
      <c r="AAE115" s="136"/>
      <c r="AAF115" s="136"/>
      <c r="AAG115" s="136"/>
      <c r="AAH115" s="136"/>
      <c r="AAI115" s="136"/>
      <c r="AAJ115" s="136"/>
      <c r="AAK115" s="136"/>
      <c r="AAL115" s="136"/>
      <c r="AAM115" s="136"/>
      <c r="AAN115" s="136"/>
      <c r="AAO115" s="136"/>
      <c r="AAP115" s="136"/>
      <c r="AAQ115" s="136"/>
      <c r="AAR115" s="136"/>
      <c r="AAS115" s="136"/>
      <c r="AAT115" s="136"/>
      <c r="AAU115" s="136"/>
      <c r="AAV115" s="136"/>
      <c r="AAW115" s="136"/>
      <c r="AAX115" s="136"/>
      <c r="AAY115" s="136"/>
      <c r="AAZ115" s="136"/>
      <c r="ABA115" s="136"/>
      <c r="ABB115" s="136"/>
      <c r="ABC115" s="136"/>
      <c r="ABD115" s="136"/>
      <c r="ABE115" s="136"/>
      <c r="ABF115" s="136"/>
      <c r="ABG115" s="136"/>
      <c r="ABH115" s="136"/>
      <c r="ABI115" s="136"/>
      <c r="ABJ115" s="136"/>
      <c r="ABK115" s="136"/>
      <c r="ABL115" s="136"/>
      <c r="ABM115" s="136"/>
      <c r="ABN115" s="136"/>
      <c r="ABO115" s="136"/>
      <c r="ABP115" s="136"/>
      <c r="ABQ115" s="136"/>
      <c r="ABR115" s="136"/>
      <c r="ABS115" s="136"/>
      <c r="ABT115" s="136"/>
      <c r="ABU115" s="136"/>
      <c r="ABV115" s="136"/>
      <c r="ABW115" s="136"/>
      <c r="ABX115" s="136"/>
      <c r="ABY115" s="136"/>
      <c r="ABZ115" s="136"/>
      <c r="ACA115" s="136"/>
      <c r="ACB115" s="136"/>
      <c r="ACC115" s="136"/>
      <c r="ACD115" s="136"/>
      <c r="ACE115" s="136"/>
      <c r="ACF115" s="136"/>
      <c r="ACG115" s="136"/>
      <c r="ACH115" s="136"/>
      <c r="ACI115" s="136"/>
      <c r="ACJ115" s="136"/>
      <c r="ACK115" s="136"/>
      <c r="ACL115" s="136"/>
      <c r="ACM115" s="136"/>
      <c r="ACN115" s="136"/>
      <c r="ACO115" s="136"/>
      <c r="ACP115" s="136"/>
      <c r="ACQ115" s="136"/>
      <c r="ACR115" s="136"/>
      <c r="ACS115" s="136"/>
      <c r="ACT115" s="136"/>
      <c r="ACU115" s="136"/>
      <c r="ACV115" s="136"/>
      <c r="ACW115" s="136"/>
      <c r="ACX115" s="136"/>
      <c r="ACY115" s="136"/>
      <c r="ACZ115" s="136"/>
      <c r="ADA115" s="136"/>
      <c r="ADB115" s="136"/>
      <c r="ADC115" s="136"/>
      <c r="ADD115" s="136"/>
      <c r="ADE115" s="136"/>
      <c r="ADF115" s="136"/>
      <c r="ADG115" s="136"/>
      <c r="ADH115" s="136"/>
      <c r="ADI115" s="136"/>
      <c r="ADJ115" s="136"/>
      <c r="ADK115" s="136"/>
      <c r="ADL115" s="136"/>
      <c r="ADM115" s="136"/>
      <c r="ADN115" s="136"/>
      <c r="ADO115" s="136"/>
      <c r="ADP115" s="136"/>
      <c r="ADQ115" s="136"/>
      <c r="ADR115" s="136"/>
      <c r="ADS115" s="136"/>
      <c r="ADT115" s="136"/>
      <c r="ADU115" s="136"/>
      <c r="ADV115" s="136"/>
      <c r="ADW115" s="136"/>
      <c r="ADX115" s="136"/>
      <c r="ADY115" s="136"/>
      <c r="ADZ115" s="136"/>
      <c r="AEA115" s="136"/>
      <c r="AEB115" s="136"/>
      <c r="AEC115" s="136"/>
      <c r="AED115" s="136"/>
      <c r="AEE115" s="136"/>
      <c r="AEF115" s="136"/>
      <c r="AEG115" s="136"/>
      <c r="AEH115" s="136"/>
      <c r="AEI115" s="136"/>
      <c r="AEJ115" s="136"/>
      <c r="AEK115" s="136"/>
      <c r="AEL115" s="136"/>
      <c r="AEM115" s="136"/>
      <c r="AEN115" s="136"/>
      <c r="AEO115" s="136"/>
      <c r="AEP115" s="136"/>
      <c r="AEQ115" s="136"/>
      <c r="AER115" s="136"/>
      <c r="AES115" s="136"/>
      <c r="AET115" s="136"/>
      <c r="AEU115" s="136"/>
      <c r="AEV115" s="136"/>
      <c r="AEW115" s="136"/>
      <c r="AEX115" s="136"/>
      <c r="AEY115" s="136"/>
      <c r="AEZ115" s="136"/>
      <c r="AFA115" s="136"/>
      <c r="AFB115" s="136"/>
      <c r="AFC115" s="136"/>
      <c r="AFD115" s="136"/>
      <c r="AFE115" s="136"/>
      <c r="AFF115" s="136"/>
      <c r="AFG115" s="136"/>
      <c r="AFH115" s="136"/>
      <c r="AFI115" s="136"/>
      <c r="AFJ115" s="136"/>
      <c r="AFK115" s="136"/>
      <c r="AFL115" s="136"/>
      <c r="AFM115" s="136"/>
      <c r="AFN115" s="136"/>
      <c r="AFO115" s="136"/>
      <c r="AFP115" s="136"/>
      <c r="AFQ115" s="136"/>
      <c r="AFR115" s="136"/>
      <c r="AFS115" s="136"/>
      <c r="AFT115" s="136"/>
      <c r="AFU115" s="136"/>
      <c r="AFV115" s="136"/>
      <c r="AFW115" s="136"/>
      <c r="AFX115" s="136"/>
      <c r="AFY115" s="136"/>
      <c r="AFZ115" s="136"/>
      <c r="AGA115" s="136"/>
      <c r="AGB115" s="136"/>
      <c r="AGC115" s="136"/>
      <c r="AGD115" s="136"/>
      <c r="AGE115" s="136"/>
      <c r="AGF115" s="136"/>
      <c r="AGG115" s="136"/>
      <c r="AGH115" s="136"/>
      <c r="AGI115" s="136"/>
      <c r="AGJ115" s="136"/>
      <c r="AGK115" s="136"/>
      <c r="AGL115" s="136"/>
      <c r="AGM115" s="136"/>
      <c r="AGN115" s="136"/>
      <c r="AGO115" s="136"/>
      <c r="AGP115" s="136"/>
      <c r="AGQ115" s="136"/>
      <c r="AGR115" s="136"/>
      <c r="AGS115" s="136"/>
      <c r="AGT115" s="136"/>
      <c r="AGU115" s="136"/>
      <c r="AGV115" s="136"/>
      <c r="AGW115" s="136"/>
      <c r="AGX115" s="136"/>
      <c r="AGY115" s="136"/>
      <c r="AGZ115" s="136"/>
      <c r="AHA115" s="136"/>
      <c r="AHB115" s="136"/>
      <c r="AHC115" s="136"/>
      <c r="AHD115" s="136"/>
      <c r="AHE115" s="136"/>
      <c r="AHF115" s="136"/>
      <c r="AHG115" s="136"/>
      <c r="AHH115" s="136"/>
      <c r="AHI115" s="136"/>
      <c r="AHJ115" s="136"/>
      <c r="AHK115" s="136"/>
      <c r="AHL115" s="136"/>
      <c r="AHM115" s="136"/>
      <c r="AHN115" s="136"/>
      <c r="AHO115" s="136"/>
      <c r="AHP115" s="136"/>
      <c r="AHQ115" s="136"/>
      <c r="AHR115" s="136"/>
      <c r="AHS115" s="136"/>
      <c r="AHT115" s="136"/>
      <c r="AHU115" s="136"/>
      <c r="AHV115" s="136"/>
      <c r="AHW115" s="136"/>
      <c r="AHX115" s="136"/>
      <c r="AHY115" s="136"/>
      <c r="AHZ115" s="136"/>
      <c r="AIA115" s="136"/>
      <c r="AIB115" s="136"/>
      <c r="AIC115" s="136"/>
      <c r="AID115" s="136"/>
      <c r="AIE115" s="136"/>
      <c r="AIF115" s="136"/>
      <c r="AIG115" s="136"/>
      <c r="AIH115" s="136"/>
      <c r="AII115" s="136"/>
      <c r="AIJ115" s="136"/>
      <c r="AIK115" s="136"/>
      <c r="AIL115" s="136"/>
      <c r="AIM115" s="136"/>
      <c r="AIN115" s="136"/>
      <c r="AIO115" s="136"/>
      <c r="AIP115" s="136"/>
      <c r="AIQ115" s="136"/>
      <c r="AIR115" s="136"/>
      <c r="AIS115" s="136"/>
      <c r="AIT115" s="136"/>
      <c r="AIU115" s="136"/>
      <c r="AIV115" s="136"/>
      <c r="AIW115" s="136"/>
      <c r="AIX115" s="136"/>
      <c r="AIY115" s="136"/>
      <c r="AIZ115" s="136"/>
      <c r="AJA115" s="136"/>
      <c r="AJB115" s="136"/>
      <c r="AJC115" s="136"/>
      <c r="AJD115" s="136"/>
      <c r="AJE115" s="136"/>
      <c r="AJF115" s="136"/>
      <c r="AJG115" s="136"/>
      <c r="AJH115" s="136"/>
      <c r="AJI115" s="136"/>
      <c r="AJJ115" s="136"/>
      <c r="AJK115" s="136"/>
      <c r="AJL115" s="136"/>
      <c r="AJM115" s="136"/>
      <c r="AJN115" s="136"/>
      <c r="AJO115" s="136"/>
      <c r="AJP115" s="136"/>
      <c r="AJQ115" s="136"/>
      <c r="AJR115" s="136"/>
      <c r="AJS115" s="136"/>
      <c r="AJT115" s="136"/>
      <c r="AJU115" s="136"/>
      <c r="AJV115" s="136"/>
      <c r="AJW115" s="136"/>
      <c r="AJX115" s="136"/>
      <c r="AJY115" s="136"/>
      <c r="AJZ115" s="136"/>
      <c r="AKA115" s="136"/>
      <c r="AKB115" s="136"/>
      <c r="AKC115" s="136"/>
      <c r="AKD115" s="136"/>
      <c r="AKE115" s="136"/>
      <c r="AKF115" s="136"/>
      <c r="AKG115" s="136"/>
      <c r="AKH115" s="136"/>
      <c r="AKI115" s="136"/>
      <c r="AKJ115" s="136"/>
      <c r="AKK115" s="136"/>
      <c r="AKL115" s="136"/>
      <c r="AKM115" s="136"/>
      <c r="AKN115" s="136"/>
      <c r="AKO115" s="136"/>
      <c r="AKP115" s="136"/>
      <c r="AKQ115" s="136"/>
      <c r="AKR115" s="136"/>
      <c r="AKS115" s="136"/>
      <c r="AKT115" s="136"/>
      <c r="AKU115" s="136"/>
      <c r="AKV115" s="136"/>
      <c r="AKW115" s="136"/>
      <c r="AKX115" s="136"/>
      <c r="AKY115" s="136"/>
    </row>
    <row r="116" ht="14.25" hidden="1" spans="1:987">
      <c r="A116" s="61"/>
      <c r="B116" s="64" t="s">
        <v>5</v>
      </c>
      <c r="C116" s="170"/>
      <c r="D116" s="171"/>
      <c r="E116" s="171"/>
      <c r="F116" s="204"/>
      <c r="G116" s="170"/>
      <c r="H116" s="171"/>
      <c r="I116" s="204"/>
      <c r="J116" s="171"/>
      <c r="K116" s="171"/>
      <c r="L116" s="171"/>
      <c r="M116" s="252">
        <v>0.31</v>
      </c>
      <c r="N116" s="253">
        <v>0.61</v>
      </c>
      <c r="O116" s="254">
        <v>0.0385</v>
      </c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  <c r="AY116" s="136"/>
      <c r="AZ116" s="136"/>
      <c r="BA116" s="136"/>
      <c r="BB116" s="136"/>
      <c r="BC116" s="136"/>
      <c r="BD116" s="136"/>
      <c r="BE116" s="136"/>
      <c r="BF116" s="136"/>
      <c r="BG116" s="136"/>
      <c r="BH116" s="136"/>
      <c r="BI116" s="136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  <c r="CT116" s="136"/>
      <c r="CU116" s="136"/>
      <c r="CV116" s="136"/>
      <c r="CW116" s="136"/>
      <c r="CX116" s="136"/>
      <c r="CY116" s="136"/>
      <c r="CZ116" s="136"/>
      <c r="DA116" s="136"/>
      <c r="DB116" s="136"/>
      <c r="DC116" s="136"/>
      <c r="DD116" s="136"/>
      <c r="DE116" s="136"/>
      <c r="DF116" s="136"/>
      <c r="DG116" s="136"/>
      <c r="DH116" s="136"/>
      <c r="DI116" s="136"/>
      <c r="DJ116" s="136"/>
      <c r="DK116" s="136"/>
      <c r="DL116" s="136"/>
      <c r="DM116" s="136"/>
      <c r="DN116" s="136"/>
      <c r="DO116" s="136"/>
      <c r="DP116" s="136"/>
      <c r="DQ116" s="136"/>
      <c r="DR116" s="136"/>
      <c r="DS116" s="136"/>
      <c r="DT116" s="136"/>
      <c r="DU116" s="136"/>
      <c r="DV116" s="136"/>
      <c r="DW116" s="136"/>
      <c r="DX116" s="136"/>
      <c r="DY116" s="136"/>
      <c r="DZ116" s="136"/>
      <c r="EA116" s="136"/>
      <c r="EB116" s="136"/>
      <c r="EC116" s="136"/>
      <c r="ED116" s="136"/>
      <c r="EE116" s="136"/>
      <c r="EF116" s="136"/>
      <c r="EG116" s="136"/>
      <c r="EH116" s="136"/>
      <c r="EI116" s="136"/>
      <c r="EJ116" s="136"/>
      <c r="EK116" s="136"/>
      <c r="EL116" s="136"/>
      <c r="EM116" s="136"/>
      <c r="EN116" s="136"/>
      <c r="EO116" s="136"/>
      <c r="EP116" s="136"/>
      <c r="EQ116" s="136"/>
      <c r="ER116" s="136"/>
      <c r="ES116" s="136"/>
      <c r="ET116" s="136"/>
      <c r="EU116" s="136"/>
      <c r="EV116" s="136"/>
      <c r="EW116" s="136"/>
      <c r="EX116" s="136"/>
      <c r="EY116" s="136"/>
      <c r="EZ116" s="136"/>
      <c r="FA116" s="136"/>
      <c r="FB116" s="136"/>
      <c r="FC116" s="136"/>
      <c r="FD116" s="136"/>
      <c r="FE116" s="136"/>
      <c r="FF116" s="136"/>
      <c r="FG116" s="136"/>
      <c r="FH116" s="136"/>
      <c r="FI116" s="136"/>
      <c r="FJ116" s="136"/>
      <c r="FK116" s="136"/>
      <c r="FL116" s="136"/>
      <c r="FM116" s="136"/>
      <c r="FN116" s="136"/>
      <c r="FO116" s="136"/>
      <c r="FP116" s="136"/>
      <c r="FQ116" s="136"/>
      <c r="FR116" s="136"/>
      <c r="FS116" s="136"/>
      <c r="FT116" s="136"/>
      <c r="FU116" s="136"/>
      <c r="FV116" s="136"/>
      <c r="FW116" s="136"/>
      <c r="FX116" s="136"/>
      <c r="FY116" s="136"/>
      <c r="FZ116" s="136"/>
      <c r="GA116" s="136"/>
      <c r="GB116" s="136"/>
      <c r="GC116" s="136"/>
      <c r="GD116" s="136"/>
      <c r="GE116" s="136"/>
      <c r="GF116" s="136"/>
      <c r="GG116" s="136"/>
      <c r="GH116" s="136"/>
      <c r="GI116" s="136"/>
      <c r="GJ116" s="136"/>
      <c r="GK116" s="136"/>
      <c r="GL116" s="136"/>
      <c r="GM116" s="136"/>
      <c r="GN116" s="136"/>
      <c r="GO116" s="136"/>
      <c r="GP116" s="136"/>
      <c r="GQ116" s="136"/>
      <c r="GR116" s="136"/>
      <c r="GS116" s="136"/>
      <c r="GT116" s="136"/>
      <c r="GU116" s="136"/>
      <c r="GV116" s="136"/>
      <c r="GW116" s="136"/>
      <c r="GX116" s="136"/>
      <c r="GY116" s="136"/>
      <c r="GZ116" s="136"/>
      <c r="HA116" s="136"/>
      <c r="HB116" s="136"/>
      <c r="HC116" s="136"/>
      <c r="HD116" s="136"/>
      <c r="HE116" s="136"/>
      <c r="HF116" s="136"/>
      <c r="HG116" s="136"/>
      <c r="HH116" s="136"/>
      <c r="HI116" s="136"/>
      <c r="HJ116" s="136"/>
      <c r="HK116" s="136"/>
      <c r="HL116" s="136"/>
      <c r="HM116" s="136"/>
      <c r="HN116" s="136"/>
      <c r="HO116" s="136"/>
      <c r="HP116" s="136"/>
      <c r="HQ116" s="136"/>
      <c r="HR116" s="136"/>
      <c r="HS116" s="136"/>
      <c r="HT116" s="136"/>
      <c r="HU116" s="136"/>
      <c r="HV116" s="136"/>
      <c r="HW116" s="136"/>
      <c r="HX116" s="136"/>
      <c r="HY116" s="136"/>
      <c r="HZ116" s="136"/>
      <c r="IA116" s="136"/>
      <c r="IB116" s="136"/>
      <c r="IC116" s="136"/>
      <c r="ID116" s="136"/>
      <c r="IE116" s="136"/>
      <c r="IF116" s="136"/>
      <c r="IG116" s="136"/>
      <c r="IH116" s="136"/>
      <c r="II116" s="136"/>
      <c r="IJ116" s="136"/>
      <c r="IK116" s="136"/>
      <c r="IL116" s="136"/>
      <c r="IM116" s="136"/>
      <c r="IN116" s="136"/>
      <c r="IO116" s="136"/>
      <c r="IP116" s="136"/>
      <c r="IQ116" s="136"/>
      <c r="IR116" s="136"/>
      <c r="IS116" s="136"/>
      <c r="IT116" s="136"/>
      <c r="IU116" s="136"/>
      <c r="IV116" s="136"/>
      <c r="IW116" s="136"/>
      <c r="IX116" s="136"/>
      <c r="IY116" s="136"/>
      <c r="IZ116" s="136"/>
      <c r="JA116" s="136"/>
      <c r="JB116" s="136"/>
      <c r="JC116" s="136"/>
      <c r="JD116" s="136"/>
      <c r="JE116" s="136"/>
      <c r="JF116" s="136"/>
      <c r="JG116" s="136"/>
      <c r="JH116" s="136"/>
      <c r="JI116" s="136"/>
      <c r="JJ116" s="136"/>
      <c r="JK116" s="136"/>
      <c r="JL116" s="136"/>
      <c r="JM116" s="136"/>
      <c r="JN116" s="136"/>
      <c r="JO116" s="136"/>
      <c r="JP116" s="136"/>
      <c r="JQ116" s="136"/>
      <c r="JR116" s="136"/>
      <c r="JS116" s="136"/>
      <c r="JT116" s="136"/>
      <c r="JU116" s="136"/>
      <c r="JV116" s="136"/>
      <c r="JW116" s="136"/>
      <c r="JX116" s="136"/>
      <c r="JY116" s="136"/>
      <c r="JZ116" s="136"/>
      <c r="KA116" s="136"/>
      <c r="KB116" s="136"/>
      <c r="KC116" s="136"/>
      <c r="KD116" s="136"/>
      <c r="KE116" s="136"/>
      <c r="KF116" s="136"/>
      <c r="KG116" s="136"/>
      <c r="KH116" s="136"/>
      <c r="KI116" s="136"/>
      <c r="KJ116" s="136"/>
      <c r="KK116" s="136"/>
      <c r="KL116" s="136"/>
      <c r="KM116" s="136"/>
      <c r="KN116" s="136"/>
      <c r="KO116" s="136"/>
      <c r="KP116" s="136"/>
      <c r="KQ116" s="136"/>
      <c r="KR116" s="136"/>
      <c r="KS116" s="136"/>
      <c r="KT116" s="136"/>
      <c r="KU116" s="136"/>
      <c r="KV116" s="136"/>
      <c r="KW116" s="136"/>
      <c r="KX116" s="136"/>
      <c r="KY116" s="136"/>
      <c r="KZ116" s="136"/>
      <c r="LA116" s="136"/>
      <c r="LB116" s="136"/>
      <c r="LC116" s="136"/>
      <c r="LD116" s="136"/>
      <c r="LE116" s="136"/>
      <c r="LF116" s="136"/>
      <c r="LG116" s="136"/>
      <c r="LH116" s="136"/>
      <c r="LI116" s="136"/>
      <c r="LJ116" s="136"/>
      <c r="LK116" s="136"/>
      <c r="LL116" s="136"/>
      <c r="LM116" s="136"/>
      <c r="LN116" s="136"/>
      <c r="LO116" s="136"/>
      <c r="LP116" s="136"/>
      <c r="LQ116" s="136"/>
      <c r="LR116" s="136"/>
      <c r="LS116" s="136"/>
      <c r="LT116" s="136"/>
      <c r="LU116" s="136"/>
      <c r="LV116" s="136"/>
      <c r="LW116" s="136"/>
      <c r="LX116" s="136"/>
      <c r="LY116" s="136"/>
      <c r="LZ116" s="136"/>
      <c r="MA116" s="136"/>
      <c r="MB116" s="136"/>
      <c r="MC116" s="136"/>
      <c r="MD116" s="136"/>
      <c r="ME116" s="136"/>
      <c r="MF116" s="136"/>
      <c r="MG116" s="136"/>
      <c r="MH116" s="136"/>
      <c r="MI116" s="136"/>
      <c r="MJ116" s="136"/>
      <c r="MK116" s="136"/>
      <c r="ML116" s="136"/>
      <c r="MM116" s="136"/>
      <c r="MN116" s="136"/>
      <c r="MO116" s="136"/>
      <c r="MP116" s="136"/>
      <c r="MQ116" s="136"/>
      <c r="MR116" s="136"/>
      <c r="MS116" s="136"/>
      <c r="MT116" s="136"/>
      <c r="MU116" s="136"/>
      <c r="MV116" s="136"/>
      <c r="MW116" s="136"/>
      <c r="MX116" s="136"/>
      <c r="MY116" s="136"/>
      <c r="MZ116" s="136"/>
      <c r="NA116" s="136"/>
      <c r="NB116" s="136"/>
      <c r="NC116" s="136"/>
      <c r="ND116" s="136"/>
      <c r="NE116" s="136"/>
      <c r="NF116" s="136"/>
      <c r="NG116" s="136"/>
      <c r="NH116" s="136"/>
      <c r="NI116" s="136"/>
      <c r="NJ116" s="136"/>
      <c r="NK116" s="136"/>
      <c r="NL116" s="136"/>
      <c r="NM116" s="136"/>
      <c r="NN116" s="136"/>
      <c r="NO116" s="136"/>
      <c r="NP116" s="136"/>
      <c r="NQ116" s="136"/>
      <c r="NR116" s="136"/>
      <c r="NS116" s="136"/>
      <c r="NT116" s="136"/>
      <c r="NU116" s="136"/>
      <c r="NV116" s="136"/>
      <c r="NW116" s="136"/>
      <c r="NX116" s="136"/>
      <c r="NY116" s="136"/>
      <c r="NZ116" s="136"/>
      <c r="OA116" s="136"/>
      <c r="OB116" s="136"/>
      <c r="OC116" s="136"/>
      <c r="OD116" s="136"/>
      <c r="OE116" s="136"/>
      <c r="OF116" s="136"/>
      <c r="OG116" s="136"/>
      <c r="OH116" s="136"/>
      <c r="OI116" s="136"/>
      <c r="OJ116" s="136"/>
      <c r="OK116" s="136"/>
      <c r="OL116" s="136"/>
      <c r="OM116" s="136"/>
      <c r="ON116" s="136"/>
      <c r="OO116" s="136"/>
      <c r="OP116" s="136"/>
      <c r="OQ116" s="136"/>
      <c r="OR116" s="136"/>
      <c r="OS116" s="136"/>
      <c r="OT116" s="136"/>
      <c r="OU116" s="136"/>
      <c r="OV116" s="136"/>
      <c r="OW116" s="136"/>
      <c r="OX116" s="136"/>
      <c r="OY116" s="136"/>
      <c r="OZ116" s="136"/>
      <c r="PA116" s="136"/>
      <c r="PB116" s="136"/>
      <c r="PC116" s="136"/>
      <c r="PD116" s="136"/>
      <c r="PE116" s="136"/>
      <c r="PF116" s="136"/>
      <c r="PG116" s="136"/>
      <c r="PH116" s="136"/>
      <c r="PI116" s="136"/>
      <c r="PJ116" s="136"/>
      <c r="PK116" s="136"/>
      <c r="PL116" s="136"/>
      <c r="PM116" s="136"/>
      <c r="PN116" s="136"/>
      <c r="PO116" s="136"/>
      <c r="PP116" s="136"/>
      <c r="PQ116" s="136"/>
      <c r="PR116" s="136"/>
      <c r="PS116" s="136"/>
      <c r="PT116" s="136"/>
      <c r="PU116" s="136"/>
      <c r="PV116" s="136"/>
      <c r="PW116" s="136"/>
      <c r="PX116" s="136"/>
      <c r="PY116" s="136"/>
      <c r="PZ116" s="136"/>
      <c r="QA116" s="136"/>
      <c r="QB116" s="136"/>
      <c r="QC116" s="136"/>
      <c r="QD116" s="136"/>
      <c r="QE116" s="136"/>
      <c r="QF116" s="136"/>
      <c r="QG116" s="136"/>
      <c r="QH116" s="136"/>
      <c r="QI116" s="136"/>
      <c r="QJ116" s="136"/>
      <c r="QK116" s="136"/>
      <c r="QL116" s="136"/>
      <c r="QM116" s="136"/>
      <c r="QN116" s="136"/>
      <c r="QO116" s="136"/>
      <c r="QP116" s="136"/>
      <c r="QQ116" s="136"/>
      <c r="QR116" s="136"/>
      <c r="QS116" s="136"/>
      <c r="QT116" s="136"/>
      <c r="QU116" s="136"/>
      <c r="QV116" s="136"/>
      <c r="QW116" s="136"/>
      <c r="QX116" s="136"/>
      <c r="QY116" s="136"/>
      <c r="QZ116" s="136"/>
      <c r="RA116" s="136"/>
      <c r="RB116" s="136"/>
      <c r="RC116" s="136"/>
      <c r="RD116" s="136"/>
      <c r="RE116" s="136"/>
      <c r="RF116" s="136"/>
      <c r="RG116" s="136"/>
      <c r="RH116" s="136"/>
      <c r="RI116" s="136"/>
      <c r="RJ116" s="136"/>
      <c r="RK116" s="136"/>
      <c r="RL116" s="136"/>
      <c r="RM116" s="136"/>
      <c r="RN116" s="136"/>
      <c r="RO116" s="136"/>
      <c r="RP116" s="136"/>
      <c r="RQ116" s="136"/>
      <c r="RR116" s="136"/>
      <c r="RS116" s="136"/>
      <c r="RT116" s="136"/>
      <c r="RU116" s="136"/>
      <c r="RV116" s="136"/>
      <c r="RW116" s="136"/>
      <c r="RX116" s="136"/>
      <c r="RY116" s="136"/>
      <c r="RZ116" s="136"/>
      <c r="SA116" s="136"/>
      <c r="SB116" s="136"/>
      <c r="SC116" s="136"/>
      <c r="SD116" s="136"/>
      <c r="SE116" s="136"/>
      <c r="SF116" s="136"/>
      <c r="SG116" s="136"/>
      <c r="SH116" s="136"/>
      <c r="SI116" s="136"/>
      <c r="SJ116" s="136"/>
      <c r="SK116" s="136"/>
      <c r="SL116" s="136"/>
      <c r="SM116" s="136"/>
      <c r="SN116" s="136"/>
      <c r="SO116" s="136"/>
      <c r="SP116" s="136"/>
      <c r="SQ116" s="136"/>
      <c r="SR116" s="136"/>
      <c r="SS116" s="136"/>
      <c r="ST116" s="136"/>
      <c r="SU116" s="136"/>
      <c r="SV116" s="136"/>
      <c r="SW116" s="136"/>
      <c r="SX116" s="136"/>
      <c r="SY116" s="136"/>
      <c r="SZ116" s="136"/>
      <c r="TA116" s="136"/>
      <c r="TB116" s="136"/>
      <c r="TC116" s="136"/>
      <c r="TD116" s="136"/>
      <c r="TE116" s="136"/>
      <c r="TF116" s="136"/>
      <c r="TG116" s="136"/>
      <c r="TH116" s="136"/>
      <c r="TI116" s="136"/>
      <c r="TJ116" s="136"/>
      <c r="TK116" s="136"/>
      <c r="TL116" s="136"/>
      <c r="TM116" s="136"/>
      <c r="TN116" s="136"/>
      <c r="TO116" s="136"/>
      <c r="TP116" s="136"/>
      <c r="TQ116" s="136"/>
      <c r="TR116" s="136"/>
      <c r="TS116" s="136"/>
      <c r="TT116" s="136"/>
      <c r="TU116" s="136"/>
      <c r="TV116" s="136"/>
      <c r="TW116" s="136"/>
      <c r="TX116" s="136"/>
      <c r="TY116" s="136"/>
      <c r="TZ116" s="136"/>
      <c r="UA116" s="136"/>
      <c r="UB116" s="136"/>
      <c r="UC116" s="136"/>
      <c r="UD116" s="136"/>
      <c r="UE116" s="136"/>
      <c r="UF116" s="136"/>
      <c r="UG116" s="136"/>
      <c r="UH116" s="136"/>
      <c r="UI116" s="136"/>
      <c r="UJ116" s="136"/>
      <c r="UK116" s="136"/>
      <c r="UL116" s="136"/>
      <c r="UM116" s="136"/>
      <c r="UN116" s="136"/>
      <c r="UO116" s="136"/>
      <c r="UP116" s="136"/>
      <c r="UQ116" s="136"/>
      <c r="UR116" s="136"/>
      <c r="US116" s="136"/>
      <c r="UT116" s="136"/>
      <c r="UU116" s="136"/>
      <c r="UV116" s="136"/>
      <c r="UW116" s="136"/>
      <c r="UX116" s="136"/>
      <c r="UY116" s="136"/>
      <c r="UZ116" s="136"/>
      <c r="VA116" s="136"/>
      <c r="VB116" s="136"/>
      <c r="VC116" s="136"/>
      <c r="VD116" s="136"/>
      <c r="VE116" s="136"/>
      <c r="VF116" s="136"/>
      <c r="VG116" s="136"/>
      <c r="VH116" s="136"/>
      <c r="VI116" s="136"/>
      <c r="VJ116" s="136"/>
      <c r="VK116" s="136"/>
      <c r="VL116" s="136"/>
      <c r="VM116" s="136"/>
      <c r="VN116" s="136"/>
      <c r="VO116" s="136"/>
      <c r="VP116" s="136"/>
      <c r="VQ116" s="136"/>
      <c r="VR116" s="136"/>
      <c r="VS116" s="136"/>
      <c r="VT116" s="136"/>
      <c r="VU116" s="136"/>
      <c r="VV116" s="136"/>
      <c r="VW116" s="136"/>
      <c r="VX116" s="136"/>
      <c r="VY116" s="136"/>
      <c r="VZ116" s="136"/>
      <c r="WA116" s="136"/>
      <c r="WB116" s="136"/>
      <c r="WC116" s="136"/>
      <c r="WD116" s="136"/>
      <c r="WE116" s="136"/>
      <c r="WF116" s="136"/>
      <c r="WG116" s="136"/>
      <c r="WH116" s="136"/>
      <c r="WI116" s="136"/>
      <c r="WJ116" s="136"/>
      <c r="WK116" s="136"/>
      <c r="WL116" s="136"/>
      <c r="WM116" s="136"/>
      <c r="WN116" s="136"/>
      <c r="WO116" s="136"/>
      <c r="WP116" s="136"/>
      <c r="WQ116" s="136"/>
      <c r="WR116" s="136"/>
      <c r="WS116" s="136"/>
      <c r="WT116" s="136"/>
      <c r="WU116" s="136"/>
      <c r="WV116" s="136"/>
      <c r="WW116" s="136"/>
      <c r="WX116" s="136"/>
      <c r="WY116" s="136"/>
      <c r="WZ116" s="136"/>
      <c r="XA116" s="136"/>
      <c r="XB116" s="136"/>
      <c r="XC116" s="136"/>
      <c r="XD116" s="136"/>
      <c r="XE116" s="136"/>
      <c r="XF116" s="136"/>
      <c r="XG116" s="136"/>
      <c r="XH116" s="136"/>
      <c r="XI116" s="136"/>
      <c r="XJ116" s="136"/>
      <c r="XK116" s="136"/>
      <c r="XL116" s="136"/>
      <c r="XM116" s="136"/>
      <c r="XN116" s="136"/>
      <c r="XO116" s="136"/>
      <c r="XP116" s="136"/>
      <c r="XQ116" s="136"/>
      <c r="XR116" s="136"/>
      <c r="XS116" s="136"/>
      <c r="XT116" s="136"/>
      <c r="XU116" s="136"/>
      <c r="XV116" s="136"/>
      <c r="XW116" s="136"/>
      <c r="XX116" s="136"/>
      <c r="XY116" s="136"/>
      <c r="XZ116" s="136"/>
      <c r="YA116" s="136"/>
      <c r="YB116" s="136"/>
      <c r="YC116" s="136"/>
      <c r="YD116" s="136"/>
      <c r="YE116" s="136"/>
      <c r="YF116" s="136"/>
      <c r="YG116" s="136"/>
      <c r="YH116" s="136"/>
      <c r="YI116" s="136"/>
      <c r="YJ116" s="136"/>
      <c r="YK116" s="136"/>
      <c r="YL116" s="136"/>
      <c r="YM116" s="136"/>
      <c r="YN116" s="136"/>
      <c r="YO116" s="136"/>
      <c r="YP116" s="136"/>
      <c r="YQ116" s="136"/>
      <c r="YR116" s="136"/>
      <c r="YS116" s="136"/>
      <c r="YT116" s="136"/>
      <c r="YU116" s="136"/>
      <c r="YV116" s="136"/>
      <c r="YW116" s="136"/>
      <c r="YX116" s="136"/>
      <c r="YY116" s="136"/>
      <c r="YZ116" s="136"/>
      <c r="ZA116" s="136"/>
      <c r="ZB116" s="136"/>
      <c r="ZC116" s="136"/>
      <c r="ZD116" s="136"/>
      <c r="ZE116" s="136"/>
      <c r="ZF116" s="136"/>
      <c r="ZG116" s="136"/>
      <c r="ZH116" s="136"/>
      <c r="ZI116" s="136"/>
      <c r="ZJ116" s="136"/>
      <c r="ZK116" s="136"/>
      <c r="ZL116" s="136"/>
      <c r="ZM116" s="136"/>
      <c r="ZN116" s="136"/>
      <c r="ZO116" s="136"/>
      <c r="ZP116" s="136"/>
      <c r="ZQ116" s="136"/>
      <c r="ZR116" s="136"/>
      <c r="ZS116" s="136"/>
      <c r="ZT116" s="136"/>
      <c r="ZU116" s="136"/>
      <c r="ZV116" s="136"/>
      <c r="ZW116" s="136"/>
      <c r="ZX116" s="136"/>
      <c r="ZY116" s="136"/>
      <c r="ZZ116" s="136"/>
      <c r="AAA116" s="136"/>
      <c r="AAB116" s="136"/>
      <c r="AAC116" s="136"/>
      <c r="AAD116" s="136"/>
      <c r="AAE116" s="136"/>
      <c r="AAF116" s="136"/>
      <c r="AAG116" s="136"/>
      <c r="AAH116" s="136"/>
      <c r="AAI116" s="136"/>
      <c r="AAJ116" s="136"/>
      <c r="AAK116" s="136"/>
      <c r="AAL116" s="136"/>
      <c r="AAM116" s="136"/>
      <c r="AAN116" s="136"/>
      <c r="AAO116" s="136"/>
      <c r="AAP116" s="136"/>
      <c r="AAQ116" s="136"/>
      <c r="AAR116" s="136"/>
      <c r="AAS116" s="136"/>
      <c r="AAT116" s="136"/>
      <c r="AAU116" s="136"/>
      <c r="AAV116" s="136"/>
      <c r="AAW116" s="136"/>
      <c r="AAX116" s="136"/>
      <c r="AAY116" s="136"/>
      <c r="AAZ116" s="136"/>
      <c r="ABA116" s="136"/>
      <c r="ABB116" s="136"/>
      <c r="ABC116" s="136"/>
      <c r="ABD116" s="136"/>
      <c r="ABE116" s="136"/>
      <c r="ABF116" s="136"/>
      <c r="ABG116" s="136"/>
      <c r="ABH116" s="136"/>
      <c r="ABI116" s="136"/>
      <c r="ABJ116" s="136"/>
      <c r="ABK116" s="136"/>
      <c r="ABL116" s="136"/>
      <c r="ABM116" s="136"/>
      <c r="ABN116" s="136"/>
      <c r="ABO116" s="136"/>
      <c r="ABP116" s="136"/>
      <c r="ABQ116" s="136"/>
      <c r="ABR116" s="136"/>
      <c r="ABS116" s="136"/>
      <c r="ABT116" s="136"/>
      <c r="ABU116" s="136"/>
      <c r="ABV116" s="136"/>
      <c r="ABW116" s="136"/>
      <c r="ABX116" s="136"/>
      <c r="ABY116" s="136"/>
      <c r="ABZ116" s="136"/>
      <c r="ACA116" s="136"/>
      <c r="ACB116" s="136"/>
      <c r="ACC116" s="136"/>
      <c r="ACD116" s="136"/>
      <c r="ACE116" s="136"/>
      <c r="ACF116" s="136"/>
      <c r="ACG116" s="136"/>
      <c r="ACH116" s="136"/>
      <c r="ACI116" s="136"/>
      <c r="ACJ116" s="136"/>
      <c r="ACK116" s="136"/>
      <c r="ACL116" s="136"/>
      <c r="ACM116" s="136"/>
      <c r="ACN116" s="136"/>
      <c r="ACO116" s="136"/>
      <c r="ACP116" s="136"/>
      <c r="ACQ116" s="136"/>
      <c r="ACR116" s="136"/>
      <c r="ACS116" s="136"/>
      <c r="ACT116" s="136"/>
      <c r="ACU116" s="136"/>
      <c r="ACV116" s="136"/>
      <c r="ACW116" s="136"/>
      <c r="ACX116" s="136"/>
      <c r="ACY116" s="136"/>
      <c r="ACZ116" s="136"/>
      <c r="ADA116" s="136"/>
      <c r="ADB116" s="136"/>
      <c r="ADC116" s="136"/>
      <c r="ADD116" s="136"/>
      <c r="ADE116" s="136"/>
      <c r="ADF116" s="136"/>
      <c r="ADG116" s="136"/>
      <c r="ADH116" s="136"/>
      <c r="ADI116" s="136"/>
      <c r="ADJ116" s="136"/>
      <c r="ADK116" s="136"/>
      <c r="ADL116" s="136"/>
      <c r="ADM116" s="136"/>
      <c r="ADN116" s="136"/>
      <c r="ADO116" s="136"/>
      <c r="ADP116" s="136"/>
      <c r="ADQ116" s="136"/>
      <c r="ADR116" s="136"/>
      <c r="ADS116" s="136"/>
      <c r="ADT116" s="136"/>
      <c r="ADU116" s="136"/>
      <c r="ADV116" s="136"/>
      <c r="ADW116" s="136"/>
      <c r="ADX116" s="136"/>
      <c r="ADY116" s="136"/>
      <c r="ADZ116" s="136"/>
      <c r="AEA116" s="136"/>
      <c r="AEB116" s="136"/>
      <c r="AEC116" s="136"/>
      <c r="AED116" s="136"/>
      <c r="AEE116" s="136"/>
      <c r="AEF116" s="136"/>
      <c r="AEG116" s="136"/>
      <c r="AEH116" s="136"/>
      <c r="AEI116" s="136"/>
      <c r="AEJ116" s="136"/>
      <c r="AEK116" s="136"/>
      <c r="AEL116" s="136"/>
      <c r="AEM116" s="136"/>
      <c r="AEN116" s="136"/>
      <c r="AEO116" s="136"/>
      <c r="AEP116" s="136"/>
      <c r="AEQ116" s="136"/>
      <c r="AER116" s="136"/>
      <c r="AES116" s="136"/>
      <c r="AET116" s="136"/>
      <c r="AEU116" s="136"/>
      <c r="AEV116" s="136"/>
      <c r="AEW116" s="136"/>
      <c r="AEX116" s="136"/>
      <c r="AEY116" s="136"/>
      <c r="AEZ116" s="136"/>
      <c r="AFA116" s="136"/>
      <c r="AFB116" s="136"/>
      <c r="AFC116" s="136"/>
      <c r="AFD116" s="136"/>
      <c r="AFE116" s="136"/>
      <c r="AFF116" s="136"/>
      <c r="AFG116" s="136"/>
      <c r="AFH116" s="136"/>
      <c r="AFI116" s="136"/>
      <c r="AFJ116" s="136"/>
      <c r="AFK116" s="136"/>
      <c r="AFL116" s="136"/>
      <c r="AFM116" s="136"/>
      <c r="AFN116" s="136"/>
      <c r="AFO116" s="136"/>
      <c r="AFP116" s="136"/>
      <c r="AFQ116" s="136"/>
      <c r="AFR116" s="136"/>
      <c r="AFS116" s="136"/>
      <c r="AFT116" s="136"/>
      <c r="AFU116" s="136"/>
      <c r="AFV116" s="136"/>
      <c r="AFW116" s="136"/>
      <c r="AFX116" s="136"/>
      <c r="AFY116" s="136"/>
      <c r="AFZ116" s="136"/>
      <c r="AGA116" s="136"/>
      <c r="AGB116" s="136"/>
      <c r="AGC116" s="136"/>
      <c r="AGD116" s="136"/>
      <c r="AGE116" s="136"/>
      <c r="AGF116" s="136"/>
      <c r="AGG116" s="136"/>
      <c r="AGH116" s="136"/>
      <c r="AGI116" s="136"/>
      <c r="AGJ116" s="136"/>
      <c r="AGK116" s="136"/>
      <c r="AGL116" s="136"/>
      <c r="AGM116" s="136"/>
      <c r="AGN116" s="136"/>
      <c r="AGO116" s="136"/>
      <c r="AGP116" s="136"/>
      <c r="AGQ116" s="136"/>
      <c r="AGR116" s="136"/>
      <c r="AGS116" s="136"/>
      <c r="AGT116" s="136"/>
      <c r="AGU116" s="136"/>
      <c r="AGV116" s="136"/>
      <c r="AGW116" s="136"/>
      <c r="AGX116" s="136"/>
      <c r="AGY116" s="136"/>
      <c r="AGZ116" s="136"/>
      <c r="AHA116" s="136"/>
      <c r="AHB116" s="136"/>
      <c r="AHC116" s="136"/>
      <c r="AHD116" s="136"/>
      <c r="AHE116" s="136"/>
      <c r="AHF116" s="136"/>
      <c r="AHG116" s="136"/>
      <c r="AHH116" s="136"/>
      <c r="AHI116" s="136"/>
      <c r="AHJ116" s="136"/>
      <c r="AHK116" s="136"/>
      <c r="AHL116" s="136"/>
      <c r="AHM116" s="136"/>
      <c r="AHN116" s="136"/>
      <c r="AHO116" s="136"/>
      <c r="AHP116" s="136"/>
      <c r="AHQ116" s="136"/>
      <c r="AHR116" s="136"/>
      <c r="AHS116" s="136"/>
      <c r="AHT116" s="136"/>
      <c r="AHU116" s="136"/>
      <c r="AHV116" s="136"/>
      <c r="AHW116" s="136"/>
      <c r="AHX116" s="136"/>
      <c r="AHY116" s="136"/>
      <c r="AHZ116" s="136"/>
      <c r="AIA116" s="136"/>
      <c r="AIB116" s="136"/>
      <c r="AIC116" s="136"/>
      <c r="AID116" s="136"/>
      <c r="AIE116" s="136"/>
      <c r="AIF116" s="136"/>
      <c r="AIG116" s="136"/>
      <c r="AIH116" s="136"/>
      <c r="AII116" s="136"/>
      <c r="AIJ116" s="136"/>
      <c r="AIK116" s="136"/>
      <c r="AIL116" s="136"/>
      <c r="AIM116" s="136"/>
      <c r="AIN116" s="136"/>
      <c r="AIO116" s="136"/>
      <c r="AIP116" s="136"/>
      <c r="AIQ116" s="136"/>
      <c r="AIR116" s="136"/>
      <c r="AIS116" s="136"/>
      <c r="AIT116" s="136"/>
      <c r="AIU116" s="136"/>
      <c r="AIV116" s="136"/>
      <c r="AIW116" s="136"/>
      <c r="AIX116" s="136"/>
      <c r="AIY116" s="136"/>
      <c r="AIZ116" s="136"/>
      <c r="AJA116" s="136"/>
      <c r="AJB116" s="136"/>
      <c r="AJC116" s="136"/>
      <c r="AJD116" s="136"/>
      <c r="AJE116" s="136"/>
      <c r="AJF116" s="136"/>
      <c r="AJG116" s="136"/>
      <c r="AJH116" s="136"/>
      <c r="AJI116" s="136"/>
      <c r="AJJ116" s="136"/>
      <c r="AJK116" s="136"/>
      <c r="AJL116" s="136"/>
      <c r="AJM116" s="136"/>
      <c r="AJN116" s="136"/>
      <c r="AJO116" s="136"/>
      <c r="AJP116" s="136"/>
      <c r="AJQ116" s="136"/>
      <c r="AJR116" s="136"/>
      <c r="AJS116" s="136"/>
      <c r="AJT116" s="136"/>
      <c r="AJU116" s="136"/>
      <c r="AJV116" s="136"/>
      <c r="AJW116" s="136"/>
      <c r="AJX116" s="136"/>
      <c r="AJY116" s="136"/>
      <c r="AJZ116" s="136"/>
      <c r="AKA116" s="136"/>
      <c r="AKB116" s="136"/>
      <c r="AKC116" s="136"/>
      <c r="AKD116" s="136"/>
      <c r="AKE116" s="136"/>
      <c r="AKF116" s="136"/>
      <c r="AKG116" s="136"/>
      <c r="AKH116" s="136"/>
      <c r="AKI116" s="136"/>
      <c r="AKJ116" s="136"/>
      <c r="AKK116" s="136"/>
      <c r="AKL116" s="136"/>
      <c r="AKM116" s="136"/>
      <c r="AKN116" s="136"/>
      <c r="AKO116" s="136"/>
      <c r="AKP116" s="136"/>
      <c r="AKQ116" s="136"/>
      <c r="AKR116" s="136"/>
      <c r="AKS116" s="136"/>
      <c r="AKT116" s="136"/>
      <c r="AKU116" s="136"/>
      <c r="AKV116" s="136"/>
      <c r="AKW116" s="136"/>
      <c r="AKX116" s="136"/>
      <c r="AKY116" s="136"/>
    </row>
    <row r="117" spans="1:98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Y117" s="136"/>
      <c r="AZ117" s="136"/>
      <c r="BA117" s="136"/>
      <c r="BB117" s="136"/>
      <c r="BC117" s="136"/>
      <c r="BD117" s="136"/>
      <c r="BE117" s="136"/>
      <c r="BF117" s="136"/>
      <c r="BG117" s="136"/>
      <c r="BH117" s="136"/>
      <c r="BI117" s="136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  <c r="CT117" s="136"/>
      <c r="CU117" s="136"/>
      <c r="CV117" s="136"/>
      <c r="CW117" s="136"/>
      <c r="CX117" s="136"/>
      <c r="CY117" s="136"/>
      <c r="CZ117" s="136"/>
      <c r="DA117" s="136"/>
      <c r="DB117" s="136"/>
      <c r="DC117" s="136"/>
      <c r="DD117" s="136"/>
      <c r="DE117" s="136"/>
      <c r="DF117" s="136"/>
      <c r="DG117" s="136"/>
      <c r="DH117" s="136"/>
      <c r="DI117" s="136"/>
      <c r="DJ117" s="136"/>
      <c r="DK117" s="136"/>
      <c r="DL117" s="136"/>
      <c r="DM117" s="136"/>
      <c r="DN117" s="136"/>
      <c r="DO117" s="136"/>
      <c r="DP117" s="136"/>
      <c r="DQ117" s="136"/>
      <c r="DR117" s="136"/>
      <c r="DS117" s="136"/>
      <c r="DT117" s="136"/>
      <c r="DU117" s="136"/>
      <c r="DV117" s="136"/>
      <c r="DW117" s="136"/>
      <c r="DX117" s="136"/>
      <c r="DY117" s="136"/>
      <c r="DZ117" s="136"/>
      <c r="EA117" s="136"/>
      <c r="EB117" s="136"/>
      <c r="EC117" s="136"/>
      <c r="ED117" s="136"/>
      <c r="EE117" s="136"/>
      <c r="EF117" s="136"/>
      <c r="EG117" s="136"/>
      <c r="EH117" s="136"/>
      <c r="EI117" s="136"/>
      <c r="EJ117" s="136"/>
      <c r="EK117" s="136"/>
      <c r="EL117" s="136"/>
      <c r="EM117" s="136"/>
      <c r="EN117" s="136"/>
      <c r="EO117" s="136"/>
      <c r="EP117" s="136"/>
      <c r="EQ117" s="136"/>
      <c r="ER117" s="136"/>
      <c r="ES117" s="136"/>
      <c r="ET117" s="136"/>
      <c r="EU117" s="136"/>
      <c r="EV117" s="136"/>
      <c r="EW117" s="136"/>
      <c r="EX117" s="136"/>
      <c r="EY117" s="136"/>
      <c r="EZ117" s="136"/>
      <c r="FA117" s="136"/>
      <c r="FB117" s="136"/>
      <c r="FC117" s="136"/>
      <c r="FD117" s="136"/>
      <c r="FE117" s="136"/>
      <c r="FF117" s="136"/>
      <c r="FG117" s="136"/>
      <c r="FH117" s="136"/>
      <c r="FI117" s="136"/>
      <c r="FJ117" s="136"/>
      <c r="FK117" s="136"/>
      <c r="FL117" s="136"/>
      <c r="FM117" s="136"/>
      <c r="FN117" s="136"/>
      <c r="FO117" s="136"/>
      <c r="FP117" s="136"/>
      <c r="FQ117" s="136"/>
      <c r="FR117" s="136"/>
      <c r="FS117" s="136"/>
      <c r="FT117" s="136"/>
      <c r="FU117" s="136"/>
      <c r="FV117" s="136"/>
      <c r="FW117" s="136"/>
      <c r="FX117" s="136"/>
      <c r="FY117" s="136"/>
      <c r="FZ117" s="136"/>
      <c r="GA117" s="136"/>
      <c r="GB117" s="136"/>
      <c r="GC117" s="136"/>
      <c r="GD117" s="136"/>
      <c r="GE117" s="136"/>
      <c r="GF117" s="136"/>
      <c r="GG117" s="136"/>
      <c r="GH117" s="136"/>
      <c r="GI117" s="136"/>
      <c r="GJ117" s="136"/>
      <c r="GK117" s="136"/>
      <c r="GL117" s="136"/>
      <c r="GM117" s="136"/>
      <c r="GN117" s="136"/>
      <c r="GO117" s="136"/>
      <c r="GP117" s="136"/>
      <c r="GQ117" s="136"/>
      <c r="GR117" s="136"/>
      <c r="GS117" s="136"/>
      <c r="GT117" s="136"/>
      <c r="GU117" s="136"/>
      <c r="GV117" s="136"/>
      <c r="GW117" s="136"/>
      <c r="GX117" s="136"/>
      <c r="GY117" s="136"/>
      <c r="GZ117" s="136"/>
      <c r="HA117" s="136"/>
      <c r="HB117" s="136"/>
      <c r="HC117" s="136"/>
      <c r="HD117" s="136"/>
      <c r="HE117" s="136"/>
      <c r="HF117" s="136"/>
      <c r="HG117" s="136"/>
      <c r="HH117" s="136"/>
      <c r="HI117" s="136"/>
      <c r="HJ117" s="136"/>
      <c r="HK117" s="136"/>
      <c r="HL117" s="136"/>
      <c r="HM117" s="136"/>
      <c r="HN117" s="136"/>
      <c r="HO117" s="136"/>
      <c r="HP117" s="136"/>
      <c r="HQ117" s="136"/>
      <c r="HR117" s="136"/>
      <c r="HS117" s="136"/>
      <c r="HT117" s="136"/>
      <c r="HU117" s="136"/>
      <c r="HV117" s="136"/>
      <c r="HW117" s="136"/>
      <c r="HX117" s="136"/>
      <c r="HY117" s="136"/>
      <c r="HZ117" s="136"/>
      <c r="IA117" s="136"/>
      <c r="IB117" s="136"/>
      <c r="IC117" s="136"/>
      <c r="ID117" s="136"/>
      <c r="IE117" s="136"/>
      <c r="IF117" s="136"/>
      <c r="IG117" s="136"/>
      <c r="IH117" s="136"/>
      <c r="II117" s="136"/>
      <c r="IJ117" s="136"/>
      <c r="IK117" s="136"/>
      <c r="IL117" s="136"/>
      <c r="IM117" s="136"/>
      <c r="IN117" s="136"/>
      <c r="IO117" s="136"/>
      <c r="IP117" s="136"/>
      <c r="IQ117" s="136"/>
      <c r="IR117" s="136"/>
      <c r="IS117" s="136"/>
      <c r="IT117" s="136"/>
      <c r="IU117" s="136"/>
      <c r="IV117" s="136"/>
      <c r="IW117" s="136"/>
      <c r="IX117" s="136"/>
      <c r="IY117" s="136"/>
      <c r="IZ117" s="136"/>
      <c r="JA117" s="136"/>
      <c r="JB117" s="136"/>
      <c r="JC117" s="136"/>
      <c r="JD117" s="136"/>
      <c r="JE117" s="136"/>
      <c r="JF117" s="136"/>
      <c r="JG117" s="136"/>
      <c r="JH117" s="136"/>
      <c r="JI117" s="136"/>
      <c r="JJ117" s="136"/>
      <c r="JK117" s="136"/>
      <c r="JL117" s="136"/>
      <c r="JM117" s="136"/>
      <c r="JN117" s="136"/>
      <c r="JO117" s="136"/>
      <c r="JP117" s="136"/>
      <c r="JQ117" s="136"/>
      <c r="JR117" s="136"/>
      <c r="JS117" s="136"/>
      <c r="JT117" s="136"/>
      <c r="JU117" s="136"/>
      <c r="JV117" s="136"/>
      <c r="JW117" s="136"/>
      <c r="JX117" s="136"/>
      <c r="JY117" s="136"/>
      <c r="JZ117" s="136"/>
      <c r="KA117" s="136"/>
      <c r="KB117" s="136"/>
      <c r="KC117" s="136"/>
      <c r="KD117" s="136"/>
      <c r="KE117" s="136"/>
      <c r="KF117" s="136"/>
      <c r="KG117" s="136"/>
      <c r="KH117" s="136"/>
      <c r="KI117" s="136"/>
      <c r="KJ117" s="136"/>
      <c r="KK117" s="136"/>
      <c r="KL117" s="136"/>
      <c r="KM117" s="136"/>
      <c r="KN117" s="136"/>
      <c r="KO117" s="136"/>
      <c r="KP117" s="136"/>
      <c r="KQ117" s="136"/>
      <c r="KR117" s="136"/>
      <c r="KS117" s="136"/>
      <c r="KT117" s="136"/>
      <c r="KU117" s="136"/>
      <c r="KV117" s="136"/>
      <c r="KW117" s="136"/>
      <c r="KX117" s="136"/>
      <c r="KY117" s="136"/>
      <c r="KZ117" s="136"/>
      <c r="LA117" s="136"/>
      <c r="LB117" s="136"/>
      <c r="LC117" s="136"/>
      <c r="LD117" s="136"/>
      <c r="LE117" s="136"/>
      <c r="LF117" s="136"/>
      <c r="LG117" s="136"/>
      <c r="LH117" s="136"/>
      <c r="LI117" s="136"/>
      <c r="LJ117" s="136"/>
      <c r="LK117" s="136"/>
      <c r="LL117" s="136"/>
      <c r="LM117" s="136"/>
      <c r="LN117" s="136"/>
      <c r="LO117" s="136"/>
      <c r="LP117" s="136"/>
      <c r="LQ117" s="136"/>
      <c r="LR117" s="136"/>
      <c r="LS117" s="136"/>
      <c r="LT117" s="136"/>
      <c r="LU117" s="136"/>
      <c r="LV117" s="136"/>
      <c r="LW117" s="136"/>
      <c r="LX117" s="136"/>
      <c r="LY117" s="136"/>
      <c r="LZ117" s="136"/>
      <c r="MA117" s="136"/>
      <c r="MB117" s="136"/>
      <c r="MC117" s="136"/>
      <c r="MD117" s="136"/>
      <c r="ME117" s="136"/>
      <c r="MF117" s="136"/>
      <c r="MG117" s="136"/>
      <c r="MH117" s="136"/>
      <c r="MI117" s="136"/>
      <c r="MJ117" s="136"/>
      <c r="MK117" s="136"/>
      <c r="ML117" s="136"/>
      <c r="MM117" s="136"/>
      <c r="MN117" s="136"/>
      <c r="MO117" s="136"/>
      <c r="MP117" s="136"/>
      <c r="MQ117" s="136"/>
      <c r="MR117" s="136"/>
      <c r="MS117" s="136"/>
      <c r="MT117" s="136"/>
      <c r="MU117" s="136"/>
      <c r="MV117" s="136"/>
      <c r="MW117" s="136"/>
      <c r="MX117" s="136"/>
      <c r="MY117" s="136"/>
      <c r="MZ117" s="136"/>
      <c r="NA117" s="136"/>
      <c r="NB117" s="136"/>
      <c r="NC117" s="136"/>
      <c r="ND117" s="136"/>
      <c r="NE117" s="136"/>
      <c r="NF117" s="136"/>
      <c r="NG117" s="136"/>
      <c r="NH117" s="136"/>
      <c r="NI117" s="136"/>
      <c r="NJ117" s="136"/>
      <c r="NK117" s="136"/>
      <c r="NL117" s="136"/>
      <c r="NM117" s="136"/>
      <c r="NN117" s="136"/>
      <c r="NO117" s="136"/>
      <c r="NP117" s="136"/>
      <c r="NQ117" s="136"/>
      <c r="NR117" s="136"/>
      <c r="NS117" s="136"/>
      <c r="NT117" s="136"/>
      <c r="NU117" s="136"/>
      <c r="NV117" s="136"/>
      <c r="NW117" s="136"/>
      <c r="NX117" s="136"/>
      <c r="NY117" s="136"/>
      <c r="NZ117" s="136"/>
      <c r="OA117" s="136"/>
      <c r="OB117" s="136"/>
      <c r="OC117" s="136"/>
      <c r="OD117" s="136"/>
      <c r="OE117" s="136"/>
      <c r="OF117" s="136"/>
      <c r="OG117" s="136"/>
      <c r="OH117" s="136"/>
      <c r="OI117" s="136"/>
      <c r="OJ117" s="136"/>
      <c r="OK117" s="136"/>
      <c r="OL117" s="136"/>
      <c r="OM117" s="136"/>
      <c r="ON117" s="136"/>
      <c r="OO117" s="136"/>
      <c r="OP117" s="136"/>
      <c r="OQ117" s="136"/>
      <c r="OR117" s="136"/>
      <c r="OS117" s="136"/>
      <c r="OT117" s="136"/>
      <c r="OU117" s="136"/>
      <c r="OV117" s="136"/>
      <c r="OW117" s="136"/>
      <c r="OX117" s="136"/>
      <c r="OY117" s="136"/>
      <c r="OZ117" s="136"/>
      <c r="PA117" s="136"/>
      <c r="PB117" s="136"/>
      <c r="PC117" s="136"/>
      <c r="PD117" s="136"/>
      <c r="PE117" s="136"/>
      <c r="PF117" s="136"/>
      <c r="PG117" s="136"/>
      <c r="PH117" s="136"/>
      <c r="PI117" s="136"/>
      <c r="PJ117" s="136"/>
      <c r="PK117" s="136"/>
      <c r="PL117" s="136"/>
      <c r="PM117" s="136"/>
      <c r="PN117" s="136"/>
      <c r="PO117" s="136"/>
      <c r="PP117" s="136"/>
      <c r="PQ117" s="136"/>
      <c r="PR117" s="136"/>
      <c r="PS117" s="136"/>
      <c r="PT117" s="136"/>
      <c r="PU117" s="136"/>
      <c r="PV117" s="136"/>
      <c r="PW117" s="136"/>
      <c r="PX117" s="136"/>
      <c r="PY117" s="136"/>
      <c r="PZ117" s="136"/>
      <c r="QA117" s="136"/>
      <c r="QB117" s="136"/>
      <c r="QC117" s="136"/>
      <c r="QD117" s="136"/>
      <c r="QE117" s="136"/>
      <c r="QF117" s="136"/>
      <c r="QG117" s="136"/>
      <c r="QH117" s="136"/>
      <c r="QI117" s="136"/>
      <c r="QJ117" s="136"/>
      <c r="QK117" s="136"/>
      <c r="QL117" s="136"/>
      <c r="QM117" s="136"/>
      <c r="QN117" s="136"/>
      <c r="QO117" s="136"/>
      <c r="QP117" s="136"/>
      <c r="QQ117" s="136"/>
      <c r="QR117" s="136"/>
      <c r="QS117" s="136"/>
      <c r="QT117" s="136"/>
      <c r="QU117" s="136"/>
      <c r="QV117" s="136"/>
      <c r="QW117" s="136"/>
      <c r="QX117" s="136"/>
      <c r="QY117" s="136"/>
      <c r="QZ117" s="136"/>
      <c r="RA117" s="136"/>
      <c r="RB117" s="136"/>
      <c r="RC117" s="136"/>
      <c r="RD117" s="136"/>
      <c r="RE117" s="136"/>
      <c r="RF117" s="136"/>
      <c r="RG117" s="136"/>
      <c r="RH117" s="136"/>
      <c r="RI117" s="136"/>
      <c r="RJ117" s="136"/>
      <c r="RK117" s="136"/>
      <c r="RL117" s="136"/>
      <c r="RM117" s="136"/>
      <c r="RN117" s="136"/>
      <c r="RO117" s="136"/>
      <c r="RP117" s="136"/>
      <c r="RQ117" s="136"/>
      <c r="RR117" s="136"/>
      <c r="RS117" s="136"/>
      <c r="RT117" s="136"/>
      <c r="RU117" s="136"/>
      <c r="RV117" s="136"/>
      <c r="RW117" s="136"/>
      <c r="RX117" s="136"/>
      <c r="RY117" s="136"/>
      <c r="RZ117" s="136"/>
      <c r="SA117" s="136"/>
      <c r="SB117" s="136"/>
      <c r="SC117" s="136"/>
      <c r="SD117" s="136"/>
      <c r="SE117" s="136"/>
      <c r="SF117" s="136"/>
      <c r="SG117" s="136"/>
      <c r="SH117" s="136"/>
      <c r="SI117" s="136"/>
      <c r="SJ117" s="136"/>
      <c r="SK117" s="136"/>
      <c r="SL117" s="136"/>
      <c r="SM117" s="136"/>
      <c r="SN117" s="136"/>
      <c r="SO117" s="136"/>
      <c r="SP117" s="136"/>
      <c r="SQ117" s="136"/>
      <c r="SR117" s="136"/>
      <c r="SS117" s="136"/>
      <c r="ST117" s="136"/>
      <c r="SU117" s="136"/>
      <c r="SV117" s="136"/>
      <c r="SW117" s="136"/>
      <c r="SX117" s="136"/>
      <c r="SY117" s="136"/>
      <c r="SZ117" s="136"/>
      <c r="TA117" s="136"/>
      <c r="TB117" s="136"/>
      <c r="TC117" s="136"/>
      <c r="TD117" s="136"/>
      <c r="TE117" s="136"/>
      <c r="TF117" s="136"/>
      <c r="TG117" s="136"/>
      <c r="TH117" s="136"/>
      <c r="TI117" s="136"/>
      <c r="TJ117" s="136"/>
      <c r="TK117" s="136"/>
      <c r="TL117" s="136"/>
      <c r="TM117" s="136"/>
      <c r="TN117" s="136"/>
      <c r="TO117" s="136"/>
      <c r="TP117" s="136"/>
      <c r="TQ117" s="136"/>
      <c r="TR117" s="136"/>
      <c r="TS117" s="136"/>
      <c r="TT117" s="136"/>
      <c r="TU117" s="136"/>
      <c r="TV117" s="136"/>
      <c r="TW117" s="136"/>
      <c r="TX117" s="136"/>
      <c r="TY117" s="136"/>
      <c r="TZ117" s="136"/>
      <c r="UA117" s="136"/>
      <c r="UB117" s="136"/>
      <c r="UC117" s="136"/>
      <c r="UD117" s="136"/>
      <c r="UE117" s="136"/>
      <c r="UF117" s="136"/>
      <c r="UG117" s="136"/>
      <c r="UH117" s="136"/>
      <c r="UI117" s="136"/>
      <c r="UJ117" s="136"/>
      <c r="UK117" s="136"/>
      <c r="UL117" s="136"/>
      <c r="UM117" s="136"/>
      <c r="UN117" s="136"/>
      <c r="UO117" s="136"/>
      <c r="UP117" s="136"/>
      <c r="UQ117" s="136"/>
      <c r="UR117" s="136"/>
      <c r="US117" s="136"/>
      <c r="UT117" s="136"/>
      <c r="UU117" s="136"/>
      <c r="UV117" s="136"/>
      <c r="UW117" s="136"/>
      <c r="UX117" s="136"/>
      <c r="UY117" s="136"/>
      <c r="UZ117" s="136"/>
      <c r="VA117" s="136"/>
      <c r="VB117" s="136"/>
      <c r="VC117" s="136"/>
      <c r="VD117" s="136"/>
      <c r="VE117" s="136"/>
      <c r="VF117" s="136"/>
      <c r="VG117" s="136"/>
      <c r="VH117" s="136"/>
      <c r="VI117" s="136"/>
      <c r="VJ117" s="136"/>
      <c r="VK117" s="136"/>
      <c r="VL117" s="136"/>
      <c r="VM117" s="136"/>
      <c r="VN117" s="136"/>
      <c r="VO117" s="136"/>
      <c r="VP117" s="136"/>
      <c r="VQ117" s="136"/>
      <c r="VR117" s="136"/>
      <c r="VS117" s="136"/>
      <c r="VT117" s="136"/>
      <c r="VU117" s="136"/>
      <c r="VV117" s="136"/>
      <c r="VW117" s="136"/>
      <c r="VX117" s="136"/>
      <c r="VY117" s="136"/>
      <c r="VZ117" s="136"/>
      <c r="WA117" s="136"/>
      <c r="WB117" s="136"/>
      <c r="WC117" s="136"/>
      <c r="WD117" s="136"/>
      <c r="WE117" s="136"/>
      <c r="WF117" s="136"/>
      <c r="WG117" s="136"/>
      <c r="WH117" s="136"/>
      <c r="WI117" s="136"/>
      <c r="WJ117" s="136"/>
      <c r="WK117" s="136"/>
      <c r="WL117" s="136"/>
      <c r="WM117" s="136"/>
      <c r="WN117" s="136"/>
      <c r="WO117" s="136"/>
      <c r="WP117" s="136"/>
      <c r="WQ117" s="136"/>
      <c r="WR117" s="136"/>
      <c r="WS117" s="136"/>
      <c r="WT117" s="136"/>
      <c r="WU117" s="136"/>
      <c r="WV117" s="136"/>
      <c r="WW117" s="136"/>
      <c r="WX117" s="136"/>
      <c r="WY117" s="136"/>
      <c r="WZ117" s="136"/>
      <c r="XA117" s="136"/>
      <c r="XB117" s="136"/>
      <c r="XC117" s="136"/>
      <c r="XD117" s="136"/>
      <c r="XE117" s="136"/>
      <c r="XF117" s="136"/>
      <c r="XG117" s="136"/>
      <c r="XH117" s="136"/>
      <c r="XI117" s="136"/>
      <c r="XJ117" s="136"/>
      <c r="XK117" s="136"/>
      <c r="XL117" s="136"/>
      <c r="XM117" s="136"/>
      <c r="XN117" s="136"/>
      <c r="XO117" s="136"/>
      <c r="XP117" s="136"/>
      <c r="XQ117" s="136"/>
      <c r="XR117" s="136"/>
      <c r="XS117" s="136"/>
      <c r="XT117" s="136"/>
      <c r="XU117" s="136"/>
      <c r="XV117" s="136"/>
      <c r="XW117" s="136"/>
      <c r="XX117" s="136"/>
      <c r="XY117" s="136"/>
      <c r="XZ117" s="136"/>
      <c r="YA117" s="136"/>
      <c r="YB117" s="136"/>
      <c r="YC117" s="136"/>
      <c r="YD117" s="136"/>
      <c r="YE117" s="136"/>
      <c r="YF117" s="136"/>
      <c r="YG117" s="136"/>
      <c r="YH117" s="136"/>
      <c r="YI117" s="136"/>
      <c r="YJ117" s="136"/>
      <c r="YK117" s="136"/>
      <c r="YL117" s="136"/>
      <c r="YM117" s="136"/>
      <c r="YN117" s="136"/>
      <c r="YO117" s="136"/>
      <c r="YP117" s="136"/>
      <c r="YQ117" s="136"/>
      <c r="YR117" s="136"/>
      <c r="YS117" s="136"/>
      <c r="YT117" s="136"/>
      <c r="YU117" s="136"/>
      <c r="YV117" s="136"/>
      <c r="YW117" s="136"/>
      <c r="YX117" s="136"/>
      <c r="YY117" s="136"/>
      <c r="YZ117" s="136"/>
      <c r="ZA117" s="136"/>
      <c r="ZB117" s="136"/>
      <c r="ZC117" s="136"/>
      <c r="ZD117" s="136"/>
      <c r="ZE117" s="136"/>
      <c r="ZF117" s="136"/>
      <c r="ZG117" s="136"/>
      <c r="ZH117" s="136"/>
      <c r="ZI117" s="136"/>
      <c r="ZJ117" s="136"/>
      <c r="ZK117" s="136"/>
      <c r="ZL117" s="136"/>
      <c r="ZM117" s="136"/>
      <c r="ZN117" s="136"/>
      <c r="ZO117" s="136"/>
      <c r="ZP117" s="136"/>
      <c r="ZQ117" s="136"/>
      <c r="ZR117" s="136"/>
      <c r="ZS117" s="136"/>
      <c r="ZT117" s="136"/>
      <c r="ZU117" s="136"/>
      <c r="ZV117" s="136"/>
      <c r="ZW117" s="136"/>
      <c r="ZX117" s="136"/>
      <c r="ZY117" s="136"/>
      <c r="ZZ117" s="136"/>
      <c r="AAA117" s="136"/>
      <c r="AAB117" s="136"/>
      <c r="AAC117" s="136"/>
      <c r="AAD117" s="136"/>
      <c r="AAE117" s="136"/>
      <c r="AAF117" s="136"/>
      <c r="AAG117" s="136"/>
      <c r="AAH117" s="136"/>
      <c r="AAI117" s="136"/>
      <c r="AAJ117" s="136"/>
      <c r="AAK117" s="136"/>
      <c r="AAL117" s="136"/>
      <c r="AAM117" s="136"/>
      <c r="AAN117" s="136"/>
      <c r="AAO117" s="136"/>
      <c r="AAP117" s="136"/>
      <c r="AAQ117" s="136"/>
      <c r="AAR117" s="136"/>
      <c r="AAS117" s="136"/>
      <c r="AAT117" s="136"/>
      <c r="AAU117" s="136"/>
      <c r="AAV117" s="136"/>
      <c r="AAW117" s="136"/>
      <c r="AAX117" s="136"/>
      <c r="AAY117" s="136"/>
      <c r="AAZ117" s="136"/>
      <c r="ABA117" s="136"/>
      <c r="ABB117" s="136"/>
      <c r="ABC117" s="136"/>
      <c r="ABD117" s="136"/>
      <c r="ABE117" s="136"/>
      <c r="ABF117" s="136"/>
      <c r="ABG117" s="136"/>
      <c r="ABH117" s="136"/>
      <c r="ABI117" s="136"/>
      <c r="ABJ117" s="136"/>
      <c r="ABK117" s="136"/>
      <c r="ABL117" s="136"/>
      <c r="ABM117" s="136"/>
      <c r="ABN117" s="136"/>
      <c r="ABO117" s="136"/>
      <c r="ABP117" s="136"/>
      <c r="ABQ117" s="136"/>
      <c r="ABR117" s="136"/>
      <c r="ABS117" s="136"/>
      <c r="ABT117" s="136"/>
      <c r="ABU117" s="136"/>
      <c r="ABV117" s="136"/>
      <c r="ABW117" s="136"/>
      <c r="ABX117" s="136"/>
      <c r="ABY117" s="136"/>
      <c r="ABZ117" s="136"/>
      <c r="ACA117" s="136"/>
      <c r="ACB117" s="136"/>
      <c r="ACC117" s="136"/>
      <c r="ACD117" s="136"/>
      <c r="ACE117" s="136"/>
      <c r="ACF117" s="136"/>
      <c r="ACG117" s="136"/>
      <c r="ACH117" s="136"/>
      <c r="ACI117" s="136"/>
      <c r="ACJ117" s="136"/>
      <c r="ACK117" s="136"/>
      <c r="ACL117" s="136"/>
      <c r="ACM117" s="136"/>
      <c r="ACN117" s="136"/>
      <c r="ACO117" s="136"/>
      <c r="ACP117" s="136"/>
      <c r="ACQ117" s="136"/>
      <c r="ACR117" s="136"/>
      <c r="ACS117" s="136"/>
      <c r="ACT117" s="136"/>
      <c r="ACU117" s="136"/>
      <c r="ACV117" s="136"/>
      <c r="ACW117" s="136"/>
      <c r="ACX117" s="136"/>
      <c r="ACY117" s="136"/>
      <c r="ACZ117" s="136"/>
      <c r="ADA117" s="136"/>
      <c r="ADB117" s="136"/>
      <c r="ADC117" s="136"/>
      <c r="ADD117" s="136"/>
      <c r="ADE117" s="136"/>
      <c r="ADF117" s="136"/>
      <c r="ADG117" s="136"/>
      <c r="ADH117" s="136"/>
      <c r="ADI117" s="136"/>
      <c r="ADJ117" s="136"/>
      <c r="ADK117" s="136"/>
      <c r="ADL117" s="136"/>
      <c r="ADM117" s="136"/>
      <c r="ADN117" s="136"/>
      <c r="ADO117" s="136"/>
      <c r="ADP117" s="136"/>
      <c r="ADQ117" s="136"/>
      <c r="ADR117" s="136"/>
      <c r="ADS117" s="136"/>
      <c r="ADT117" s="136"/>
      <c r="ADU117" s="136"/>
      <c r="ADV117" s="136"/>
      <c r="ADW117" s="136"/>
      <c r="ADX117" s="136"/>
      <c r="ADY117" s="136"/>
      <c r="ADZ117" s="136"/>
      <c r="AEA117" s="136"/>
      <c r="AEB117" s="136"/>
      <c r="AEC117" s="136"/>
      <c r="AED117" s="136"/>
      <c r="AEE117" s="136"/>
      <c r="AEF117" s="136"/>
      <c r="AEG117" s="136"/>
      <c r="AEH117" s="136"/>
      <c r="AEI117" s="136"/>
      <c r="AEJ117" s="136"/>
      <c r="AEK117" s="136"/>
      <c r="AEL117" s="136"/>
      <c r="AEM117" s="136"/>
      <c r="AEN117" s="136"/>
      <c r="AEO117" s="136"/>
      <c r="AEP117" s="136"/>
      <c r="AEQ117" s="136"/>
      <c r="AER117" s="136"/>
      <c r="AES117" s="136"/>
      <c r="AET117" s="136"/>
      <c r="AEU117" s="136"/>
      <c r="AEV117" s="136"/>
      <c r="AEW117" s="136"/>
      <c r="AEX117" s="136"/>
      <c r="AEY117" s="136"/>
      <c r="AEZ117" s="136"/>
      <c r="AFA117" s="136"/>
      <c r="AFB117" s="136"/>
      <c r="AFC117" s="136"/>
      <c r="AFD117" s="136"/>
      <c r="AFE117" s="136"/>
      <c r="AFF117" s="136"/>
      <c r="AFG117" s="136"/>
      <c r="AFH117" s="136"/>
      <c r="AFI117" s="136"/>
      <c r="AFJ117" s="136"/>
      <c r="AFK117" s="136"/>
      <c r="AFL117" s="136"/>
      <c r="AFM117" s="136"/>
      <c r="AFN117" s="136"/>
      <c r="AFO117" s="136"/>
      <c r="AFP117" s="136"/>
      <c r="AFQ117" s="136"/>
      <c r="AFR117" s="136"/>
      <c r="AFS117" s="136"/>
      <c r="AFT117" s="136"/>
      <c r="AFU117" s="136"/>
      <c r="AFV117" s="136"/>
      <c r="AFW117" s="136"/>
      <c r="AFX117" s="136"/>
      <c r="AFY117" s="136"/>
      <c r="AFZ117" s="136"/>
      <c r="AGA117" s="136"/>
      <c r="AGB117" s="136"/>
      <c r="AGC117" s="136"/>
      <c r="AGD117" s="136"/>
      <c r="AGE117" s="136"/>
      <c r="AGF117" s="136"/>
      <c r="AGG117" s="136"/>
      <c r="AGH117" s="136"/>
      <c r="AGI117" s="136"/>
      <c r="AGJ117" s="136"/>
      <c r="AGK117" s="136"/>
      <c r="AGL117" s="136"/>
      <c r="AGM117" s="136"/>
      <c r="AGN117" s="136"/>
      <c r="AGO117" s="136"/>
      <c r="AGP117" s="136"/>
      <c r="AGQ117" s="136"/>
      <c r="AGR117" s="136"/>
      <c r="AGS117" s="136"/>
      <c r="AGT117" s="136"/>
      <c r="AGU117" s="136"/>
      <c r="AGV117" s="136"/>
      <c r="AGW117" s="136"/>
      <c r="AGX117" s="136"/>
      <c r="AGY117" s="136"/>
      <c r="AGZ117" s="136"/>
      <c r="AHA117" s="136"/>
      <c r="AHB117" s="136"/>
      <c r="AHC117" s="136"/>
      <c r="AHD117" s="136"/>
      <c r="AHE117" s="136"/>
      <c r="AHF117" s="136"/>
      <c r="AHG117" s="136"/>
      <c r="AHH117" s="136"/>
      <c r="AHI117" s="136"/>
      <c r="AHJ117" s="136"/>
      <c r="AHK117" s="136"/>
      <c r="AHL117" s="136"/>
      <c r="AHM117" s="136"/>
      <c r="AHN117" s="136"/>
      <c r="AHO117" s="136"/>
      <c r="AHP117" s="136"/>
      <c r="AHQ117" s="136"/>
      <c r="AHR117" s="136"/>
      <c r="AHS117" s="136"/>
      <c r="AHT117" s="136"/>
      <c r="AHU117" s="136"/>
      <c r="AHV117" s="136"/>
      <c r="AHW117" s="136"/>
      <c r="AHX117" s="136"/>
      <c r="AHY117" s="136"/>
      <c r="AHZ117" s="136"/>
      <c r="AIA117" s="136"/>
      <c r="AIB117" s="136"/>
      <c r="AIC117" s="136"/>
      <c r="AID117" s="136"/>
      <c r="AIE117" s="136"/>
      <c r="AIF117" s="136"/>
      <c r="AIG117" s="136"/>
      <c r="AIH117" s="136"/>
      <c r="AII117" s="136"/>
      <c r="AIJ117" s="136"/>
      <c r="AIK117" s="136"/>
      <c r="AIL117" s="136"/>
      <c r="AIM117" s="136"/>
      <c r="AIN117" s="136"/>
      <c r="AIO117" s="136"/>
      <c r="AIP117" s="136"/>
      <c r="AIQ117" s="136"/>
      <c r="AIR117" s="136"/>
      <c r="AIS117" s="136"/>
      <c r="AIT117" s="136"/>
      <c r="AIU117" s="136"/>
      <c r="AIV117" s="136"/>
      <c r="AIW117" s="136"/>
      <c r="AIX117" s="136"/>
      <c r="AIY117" s="136"/>
      <c r="AIZ117" s="136"/>
      <c r="AJA117" s="136"/>
      <c r="AJB117" s="136"/>
      <c r="AJC117" s="136"/>
      <c r="AJD117" s="136"/>
      <c r="AJE117" s="136"/>
      <c r="AJF117" s="136"/>
      <c r="AJG117" s="136"/>
      <c r="AJH117" s="136"/>
      <c r="AJI117" s="136"/>
      <c r="AJJ117" s="136"/>
      <c r="AJK117" s="136"/>
      <c r="AJL117" s="136"/>
      <c r="AJM117" s="136"/>
      <c r="AJN117" s="136"/>
      <c r="AJO117" s="136"/>
      <c r="AJP117" s="136"/>
      <c r="AJQ117" s="136"/>
      <c r="AJR117" s="136"/>
      <c r="AJS117" s="136"/>
      <c r="AJT117" s="136"/>
      <c r="AJU117" s="136"/>
      <c r="AJV117" s="136"/>
      <c r="AJW117" s="136"/>
      <c r="AJX117" s="136"/>
      <c r="AJY117" s="136"/>
      <c r="AJZ117" s="136"/>
      <c r="AKA117" s="136"/>
      <c r="AKB117" s="136"/>
      <c r="AKC117" s="136"/>
      <c r="AKD117" s="136"/>
      <c r="AKE117" s="136"/>
      <c r="AKF117" s="136"/>
      <c r="AKG117" s="136"/>
      <c r="AKH117" s="136"/>
      <c r="AKI117" s="136"/>
      <c r="AKJ117" s="136"/>
      <c r="AKK117" s="136"/>
      <c r="AKL117" s="136"/>
      <c r="AKM117" s="136"/>
      <c r="AKN117" s="136"/>
      <c r="AKO117" s="136"/>
      <c r="AKP117" s="136"/>
      <c r="AKQ117" s="136"/>
      <c r="AKR117" s="136"/>
      <c r="AKS117" s="136"/>
      <c r="AKT117" s="136"/>
      <c r="AKU117" s="136"/>
      <c r="AKV117" s="136"/>
      <c r="AKW117" s="136"/>
      <c r="AKX117" s="136"/>
      <c r="AKY117" s="136"/>
    </row>
    <row r="118" spans="1:987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Y118" s="136"/>
      <c r="AZ118" s="136"/>
      <c r="BA118" s="136"/>
      <c r="BB118" s="136"/>
      <c r="BC118" s="136"/>
      <c r="BD118" s="136"/>
      <c r="BE118" s="136"/>
      <c r="BF118" s="136"/>
      <c r="BG118" s="136"/>
      <c r="BH118" s="136"/>
      <c r="BI118" s="136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  <c r="CT118" s="136"/>
      <c r="CU118" s="136"/>
      <c r="CV118" s="136"/>
      <c r="CW118" s="136"/>
      <c r="CX118" s="136"/>
      <c r="CY118" s="136"/>
      <c r="CZ118" s="136"/>
      <c r="DA118" s="136"/>
      <c r="DB118" s="136"/>
      <c r="DC118" s="136"/>
      <c r="DD118" s="136"/>
      <c r="DE118" s="136"/>
      <c r="DF118" s="136"/>
      <c r="DG118" s="136"/>
      <c r="DH118" s="136"/>
      <c r="DI118" s="136"/>
      <c r="DJ118" s="136"/>
      <c r="DK118" s="136"/>
      <c r="DL118" s="136"/>
      <c r="DM118" s="136"/>
      <c r="DN118" s="136"/>
      <c r="DO118" s="136"/>
      <c r="DP118" s="136"/>
      <c r="DQ118" s="136"/>
      <c r="DR118" s="136"/>
      <c r="DS118" s="136"/>
      <c r="DT118" s="136"/>
      <c r="DU118" s="136"/>
      <c r="DV118" s="136"/>
      <c r="DW118" s="136"/>
      <c r="DX118" s="136"/>
      <c r="DY118" s="136"/>
      <c r="DZ118" s="136"/>
      <c r="EA118" s="136"/>
      <c r="EB118" s="136"/>
      <c r="EC118" s="136"/>
      <c r="ED118" s="136"/>
      <c r="EE118" s="136"/>
      <c r="EF118" s="136"/>
      <c r="EG118" s="136"/>
      <c r="EH118" s="136"/>
      <c r="EI118" s="136"/>
      <c r="EJ118" s="136"/>
      <c r="EK118" s="136"/>
      <c r="EL118" s="136"/>
      <c r="EM118" s="136"/>
      <c r="EN118" s="136"/>
      <c r="EO118" s="136"/>
      <c r="EP118" s="136"/>
      <c r="EQ118" s="136"/>
      <c r="ER118" s="136"/>
      <c r="ES118" s="136"/>
      <c r="ET118" s="136"/>
      <c r="EU118" s="136"/>
      <c r="EV118" s="136"/>
      <c r="EW118" s="136"/>
      <c r="EX118" s="136"/>
      <c r="EY118" s="136"/>
      <c r="EZ118" s="136"/>
      <c r="FA118" s="136"/>
      <c r="FB118" s="136"/>
      <c r="FC118" s="136"/>
      <c r="FD118" s="136"/>
      <c r="FE118" s="136"/>
      <c r="FF118" s="136"/>
      <c r="FG118" s="136"/>
      <c r="FH118" s="136"/>
      <c r="FI118" s="136"/>
      <c r="FJ118" s="136"/>
      <c r="FK118" s="136"/>
      <c r="FL118" s="136"/>
      <c r="FM118" s="136"/>
      <c r="FN118" s="136"/>
      <c r="FO118" s="136"/>
      <c r="FP118" s="136"/>
      <c r="FQ118" s="136"/>
      <c r="FR118" s="136"/>
      <c r="FS118" s="136"/>
      <c r="FT118" s="136"/>
      <c r="FU118" s="136"/>
      <c r="FV118" s="136"/>
      <c r="FW118" s="136"/>
      <c r="FX118" s="136"/>
      <c r="FY118" s="136"/>
      <c r="FZ118" s="136"/>
      <c r="GA118" s="136"/>
      <c r="GB118" s="136"/>
      <c r="GC118" s="136"/>
      <c r="GD118" s="136"/>
      <c r="GE118" s="136"/>
      <c r="GF118" s="136"/>
      <c r="GG118" s="136"/>
      <c r="GH118" s="136"/>
      <c r="GI118" s="136"/>
      <c r="GJ118" s="136"/>
      <c r="GK118" s="136"/>
      <c r="GL118" s="136"/>
      <c r="GM118" s="136"/>
      <c r="GN118" s="136"/>
      <c r="GO118" s="136"/>
      <c r="GP118" s="136"/>
      <c r="GQ118" s="136"/>
      <c r="GR118" s="136"/>
      <c r="GS118" s="136"/>
      <c r="GT118" s="136"/>
      <c r="GU118" s="136"/>
      <c r="GV118" s="136"/>
      <c r="GW118" s="136"/>
      <c r="GX118" s="136"/>
      <c r="GY118" s="136"/>
      <c r="GZ118" s="136"/>
      <c r="HA118" s="136"/>
      <c r="HB118" s="136"/>
      <c r="HC118" s="136"/>
      <c r="HD118" s="136"/>
      <c r="HE118" s="136"/>
      <c r="HF118" s="136"/>
      <c r="HG118" s="136"/>
      <c r="HH118" s="136"/>
      <c r="HI118" s="136"/>
      <c r="HJ118" s="136"/>
      <c r="HK118" s="136"/>
      <c r="HL118" s="136"/>
      <c r="HM118" s="136"/>
      <c r="HN118" s="136"/>
      <c r="HO118" s="136"/>
      <c r="HP118" s="136"/>
      <c r="HQ118" s="136"/>
      <c r="HR118" s="136"/>
      <c r="HS118" s="136"/>
      <c r="HT118" s="136"/>
      <c r="HU118" s="136"/>
      <c r="HV118" s="136"/>
      <c r="HW118" s="136"/>
      <c r="HX118" s="136"/>
      <c r="HY118" s="136"/>
      <c r="HZ118" s="136"/>
      <c r="IA118" s="136"/>
      <c r="IB118" s="136"/>
      <c r="IC118" s="136"/>
      <c r="ID118" s="136"/>
      <c r="IE118" s="136"/>
      <c r="IF118" s="136"/>
      <c r="IG118" s="136"/>
      <c r="IH118" s="136"/>
      <c r="II118" s="136"/>
      <c r="IJ118" s="136"/>
      <c r="IK118" s="136"/>
      <c r="IL118" s="136"/>
      <c r="IM118" s="136"/>
      <c r="IN118" s="136"/>
      <c r="IO118" s="136"/>
      <c r="IP118" s="136"/>
      <c r="IQ118" s="136"/>
      <c r="IR118" s="136"/>
      <c r="IS118" s="136"/>
      <c r="IT118" s="136"/>
      <c r="IU118" s="136"/>
      <c r="IV118" s="136"/>
      <c r="IW118" s="136"/>
      <c r="IX118" s="136"/>
      <c r="IY118" s="136"/>
      <c r="IZ118" s="136"/>
      <c r="JA118" s="136"/>
      <c r="JB118" s="136"/>
      <c r="JC118" s="136"/>
      <c r="JD118" s="136"/>
      <c r="JE118" s="136"/>
      <c r="JF118" s="136"/>
      <c r="JG118" s="136"/>
      <c r="JH118" s="136"/>
      <c r="JI118" s="136"/>
      <c r="JJ118" s="136"/>
      <c r="JK118" s="136"/>
      <c r="JL118" s="136"/>
      <c r="JM118" s="136"/>
      <c r="JN118" s="136"/>
      <c r="JO118" s="136"/>
      <c r="JP118" s="136"/>
      <c r="JQ118" s="136"/>
      <c r="JR118" s="136"/>
      <c r="JS118" s="136"/>
      <c r="JT118" s="136"/>
      <c r="JU118" s="136"/>
      <c r="JV118" s="136"/>
      <c r="JW118" s="136"/>
      <c r="JX118" s="136"/>
      <c r="JY118" s="136"/>
      <c r="JZ118" s="136"/>
      <c r="KA118" s="136"/>
      <c r="KB118" s="136"/>
      <c r="KC118" s="136"/>
      <c r="KD118" s="136"/>
      <c r="KE118" s="136"/>
      <c r="KF118" s="136"/>
      <c r="KG118" s="136"/>
      <c r="KH118" s="136"/>
      <c r="KI118" s="136"/>
      <c r="KJ118" s="136"/>
      <c r="KK118" s="136"/>
      <c r="KL118" s="136"/>
      <c r="KM118" s="136"/>
      <c r="KN118" s="136"/>
      <c r="KO118" s="136"/>
      <c r="KP118" s="136"/>
      <c r="KQ118" s="136"/>
      <c r="KR118" s="136"/>
      <c r="KS118" s="136"/>
      <c r="KT118" s="136"/>
      <c r="KU118" s="136"/>
      <c r="KV118" s="136"/>
      <c r="KW118" s="136"/>
      <c r="KX118" s="136"/>
      <c r="KY118" s="136"/>
      <c r="KZ118" s="136"/>
      <c r="LA118" s="136"/>
      <c r="LB118" s="136"/>
      <c r="LC118" s="136"/>
      <c r="LD118" s="136"/>
      <c r="LE118" s="136"/>
      <c r="LF118" s="136"/>
      <c r="LG118" s="136"/>
      <c r="LH118" s="136"/>
      <c r="LI118" s="136"/>
      <c r="LJ118" s="136"/>
      <c r="LK118" s="136"/>
      <c r="LL118" s="136"/>
      <c r="LM118" s="136"/>
      <c r="LN118" s="136"/>
      <c r="LO118" s="136"/>
      <c r="LP118" s="136"/>
      <c r="LQ118" s="136"/>
      <c r="LR118" s="136"/>
      <c r="LS118" s="136"/>
      <c r="LT118" s="136"/>
      <c r="LU118" s="136"/>
      <c r="LV118" s="136"/>
      <c r="LW118" s="136"/>
      <c r="LX118" s="136"/>
      <c r="LY118" s="136"/>
      <c r="LZ118" s="136"/>
      <c r="MA118" s="136"/>
      <c r="MB118" s="136"/>
      <c r="MC118" s="136"/>
      <c r="MD118" s="136"/>
      <c r="ME118" s="136"/>
      <c r="MF118" s="136"/>
      <c r="MG118" s="136"/>
      <c r="MH118" s="136"/>
      <c r="MI118" s="136"/>
      <c r="MJ118" s="136"/>
      <c r="MK118" s="136"/>
      <c r="ML118" s="136"/>
      <c r="MM118" s="136"/>
      <c r="MN118" s="136"/>
      <c r="MO118" s="136"/>
      <c r="MP118" s="136"/>
      <c r="MQ118" s="136"/>
      <c r="MR118" s="136"/>
      <c r="MS118" s="136"/>
      <c r="MT118" s="136"/>
      <c r="MU118" s="136"/>
      <c r="MV118" s="136"/>
      <c r="MW118" s="136"/>
      <c r="MX118" s="136"/>
      <c r="MY118" s="136"/>
      <c r="MZ118" s="136"/>
      <c r="NA118" s="136"/>
      <c r="NB118" s="136"/>
      <c r="NC118" s="136"/>
      <c r="ND118" s="136"/>
      <c r="NE118" s="136"/>
      <c r="NF118" s="136"/>
      <c r="NG118" s="136"/>
      <c r="NH118" s="136"/>
      <c r="NI118" s="136"/>
      <c r="NJ118" s="136"/>
      <c r="NK118" s="136"/>
      <c r="NL118" s="136"/>
      <c r="NM118" s="136"/>
      <c r="NN118" s="136"/>
      <c r="NO118" s="136"/>
      <c r="NP118" s="136"/>
      <c r="NQ118" s="136"/>
      <c r="NR118" s="136"/>
      <c r="NS118" s="136"/>
      <c r="NT118" s="136"/>
      <c r="NU118" s="136"/>
      <c r="NV118" s="136"/>
      <c r="NW118" s="136"/>
      <c r="NX118" s="136"/>
      <c r="NY118" s="136"/>
      <c r="NZ118" s="136"/>
      <c r="OA118" s="136"/>
      <c r="OB118" s="136"/>
      <c r="OC118" s="136"/>
      <c r="OD118" s="136"/>
      <c r="OE118" s="136"/>
      <c r="OF118" s="136"/>
      <c r="OG118" s="136"/>
      <c r="OH118" s="136"/>
      <c r="OI118" s="136"/>
      <c r="OJ118" s="136"/>
      <c r="OK118" s="136"/>
      <c r="OL118" s="136"/>
      <c r="OM118" s="136"/>
      <c r="ON118" s="136"/>
      <c r="OO118" s="136"/>
      <c r="OP118" s="136"/>
      <c r="OQ118" s="136"/>
      <c r="OR118" s="136"/>
      <c r="OS118" s="136"/>
      <c r="OT118" s="136"/>
      <c r="OU118" s="136"/>
      <c r="OV118" s="136"/>
      <c r="OW118" s="136"/>
      <c r="OX118" s="136"/>
      <c r="OY118" s="136"/>
      <c r="OZ118" s="136"/>
      <c r="PA118" s="136"/>
      <c r="PB118" s="136"/>
      <c r="PC118" s="136"/>
      <c r="PD118" s="136"/>
      <c r="PE118" s="136"/>
      <c r="PF118" s="136"/>
      <c r="PG118" s="136"/>
      <c r="PH118" s="136"/>
      <c r="PI118" s="136"/>
      <c r="PJ118" s="136"/>
      <c r="PK118" s="136"/>
      <c r="PL118" s="136"/>
      <c r="PM118" s="136"/>
      <c r="PN118" s="136"/>
      <c r="PO118" s="136"/>
      <c r="PP118" s="136"/>
      <c r="PQ118" s="136"/>
      <c r="PR118" s="136"/>
      <c r="PS118" s="136"/>
      <c r="PT118" s="136"/>
      <c r="PU118" s="136"/>
      <c r="PV118" s="136"/>
      <c r="PW118" s="136"/>
      <c r="PX118" s="136"/>
      <c r="PY118" s="136"/>
      <c r="PZ118" s="136"/>
      <c r="QA118" s="136"/>
      <c r="QB118" s="136"/>
      <c r="QC118" s="136"/>
      <c r="QD118" s="136"/>
      <c r="QE118" s="136"/>
      <c r="QF118" s="136"/>
      <c r="QG118" s="136"/>
      <c r="QH118" s="136"/>
      <c r="QI118" s="136"/>
      <c r="QJ118" s="136"/>
      <c r="QK118" s="136"/>
      <c r="QL118" s="136"/>
      <c r="QM118" s="136"/>
      <c r="QN118" s="136"/>
      <c r="QO118" s="136"/>
      <c r="QP118" s="136"/>
      <c r="QQ118" s="136"/>
      <c r="QR118" s="136"/>
      <c r="QS118" s="136"/>
      <c r="QT118" s="136"/>
      <c r="QU118" s="136"/>
      <c r="QV118" s="136"/>
      <c r="QW118" s="136"/>
      <c r="QX118" s="136"/>
      <c r="QY118" s="136"/>
      <c r="QZ118" s="136"/>
      <c r="RA118" s="136"/>
      <c r="RB118" s="136"/>
      <c r="RC118" s="136"/>
      <c r="RD118" s="136"/>
      <c r="RE118" s="136"/>
      <c r="RF118" s="136"/>
      <c r="RG118" s="136"/>
      <c r="RH118" s="136"/>
      <c r="RI118" s="136"/>
      <c r="RJ118" s="136"/>
      <c r="RK118" s="136"/>
      <c r="RL118" s="136"/>
      <c r="RM118" s="136"/>
      <c r="RN118" s="136"/>
      <c r="RO118" s="136"/>
      <c r="RP118" s="136"/>
      <c r="RQ118" s="136"/>
      <c r="RR118" s="136"/>
      <c r="RS118" s="136"/>
      <c r="RT118" s="136"/>
      <c r="RU118" s="136"/>
      <c r="RV118" s="136"/>
      <c r="RW118" s="136"/>
      <c r="RX118" s="136"/>
      <c r="RY118" s="136"/>
      <c r="RZ118" s="136"/>
      <c r="SA118" s="136"/>
      <c r="SB118" s="136"/>
      <c r="SC118" s="136"/>
      <c r="SD118" s="136"/>
      <c r="SE118" s="136"/>
      <c r="SF118" s="136"/>
      <c r="SG118" s="136"/>
      <c r="SH118" s="136"/>
      <c r="SI118" s="136"/>
      <c r="SJ118" s="136"/>
      <c r="SK118" s="136"/>
      <c r="SL118" s="136"/>
      <c r="SM118" s="136"/>
      <c r="SN118" s="136"/>
      <c r="SO118" s="136"/>
      <c r="SP118" s="136"/>
      <c r="SQ118" s="136"/>
      <c r="SR118" s="136"/>
      <c r="SS118" s="136"/>
      <c r="ST118" s="136"/>
      <c r="SU118" s="136"/>
      <c r="SV118" s="136"/>
      <c r="SW118" s="136"/>
      <c r="SX118" s="136"/>
      <c r="SY118" s="136"/>
      <c r="SZ118" s="136"/>
      <c r="TA118" s="136"/>
      <c r="TB118" s="136"/>
      <c r="TC118" s="136"/>
      <c r="TD118" s="136"/>
      <c r="TE118" s="136"/>
      <c r="TF118" s="136"/>
      <c r="TG118" s="136"/>
      <c r="TH118" s="136"/>
      <c r="TI118" s="136"/>
      <c r="TJ118" s="136"/>
      <c r="TK118" s="136"/>
      <c r="TL118" s="136"/>
      <c r="TM118" s="136"/>
      <c r="TN118" s="136"/>
      <c r="TO118" s="136"/>
      <c r="TP118" s="136"/>
      <c r="TQ118" s="136"/>
      <c r="TR118" s="136"/>
      <c r="TS118" s="136"/>
      <c r="TT118" s="136"/>
      <c r="TU118" s="136"/>
      <c r="TV118" s="136"/>
      <c r="TW118" s="136"/>
      <c r="TX118" s="136"/>
      <c r="TY118" s="136"/>
      <c r="TZ118" s="136"/>
      <c r="UA118" s="136"/>
      <c r="UB118" s="136"/>
      <c r="UC118" s="136"/>
      <c r="UD118" s="136"/>
      <c r="UE118" s="136"/>
      <c r="UF118" s="136"/>
      <c r="UG118" s="136"/>
      <c r="UH118" s="136"/>
      <c r="UI118" s="136"/>
      <c r="UJ118" s="136"/>
      <c r="UK118" s="136"/>
      <c r="UL118" s="136"/>
      <c r="UM118" s="136"/>
      <c r="UN118" s="136"/>
      <c r="UO118" s="136"/>
      <c r="UP118" s="136"/>
      <c r="UQ118" s="136"/>
      <c r="UR118" s="136"/>
      <c r="US118" s="136"/>
      <c r="UT118" s="136"/>
      <c r="UU118" s="136"/>
      <c r="UV118" s="136"/>
      <c r="UW118" s="136"/>
      <c r="UX118" s="136"/>
      <c r="UY118" s="136"/>
      <c r="UZ118" s="136"/>
      <c r="VA118" s="136"/>
      <c r="VB118" s="136"/>
      <c r="VC118" s="136"/>
      <c r="VD118" s="136"/>
      <c r="VE118" s="136"/>
      <c r="VF118" s="136"/>
      <c r="VG118" s="136"/>
      <c r="VH118" s="136"/>
      <c r="VI118" s="136"/>
      <c r="VJ118" s="136"/>
      <c r="VK118" s="136"/>
      <c r="VL118" s="136"/>
      <c r="VM118" s="136"/>
      <c r="VN118" s="136"/>
      <c r="VO118" s="136"/>
      <c r="VP118" s="136"/>
      <c r="VQ118" s="136"/>
      <c r="VR118" s="136"/>
      <c r="VS118" s="136"/>
      <c r="VT118" s="136"/>
      <c r="VU118" s="136"/>
      <c r="VV118" s="136"/>
      <c r="VW118" s="136"/>
      <c r="VX118" s="136"/>
      <c r="VY118" s="136"/>
      <c r="VZ118" s="136"/>
      <c r="WA118" s="136"/>
      <c r="WB118" s="136"/>
      <c r="WC118" s="136"/>
      <c r="WD118" s="136"/>
      <c r="WE118" s="136"/>
      <c r="WF118" s="136"/>
      <c r="WG118" s="136"/>
      <c r="WH118" s="136"/>
      <c r="WI118" s="136"/>
      <c r="WJ118" s="136"/>
      <c r="WK118" s="136"/>
      <c r="WL118" s="136"/>
      <c r="WM118" s="136"/>
      <c r="WN118" s="136"/>
      <c r="WO118" s="136"/>
      <c r="WP118" s="136"/>
      <c r="WQ118" s="136"/>
      <c r="WR118" s="136"/>
      <c r="WS118" s="136"/>
      <c r="WT118" s="136"/>
      <c r="WU118" s="136"/>
      <c r="WV118" s="136"/>
      <c r="WW118" s="136"/>
      <c r="WX118" s="136"/>
      <c r="WY118" s="136"/>
      <c r="WZ118" s="136"/>
      <c r="XA118" s="136"/>
      <c r="XB118" s="136"/>
      <c r="XC118" s="136"/>
      <c r="XD118" s="136"/>
      <c r="XE118" s="136"/>
      <c r="XF118" s="136"/>
      <c r="XG118" s="136"/>
      <c r="XH118" s="136"/>
      <c r="XI118" s="136"/>
      <c r="XJ118" s="136"/>
      <c r="XK118" s="136"/>
      <c r="XL118" s="136"/>
      <c r="XM118" s="136"/>
      <c r="XN118" s="136"/>
      <c r="XO118" s="136"/>
      <c r="XP118" s="136"/>
      <c r="XQ118" s="136"/>
      <c r="XR118" s="136"/>
      <c r="XS118" s="136"/>
      <c r="XT118" s="136"/>
      <c r="XU118" s="136"/>
      <c r="XV118" s="136"/>
      <c r="XW118" s="136"/>
      <c r="XX118" s="136"/>
      <c r="XY118" s="136"/>
      <c r="XZ118" s="136"/>
      <c r="YA118" s="136"/>
      <c r="YB118" s="136"/>
      <c r="YC118" s="136"/>
      <c r="YD118" s="136"/>
      <c r="YE118" s="136"/>
      <c r="YF118" s="136"/>
      <c r="YG118" s="136"/>
      <c r="YH118" s="136"/>
      <c r="YI118" s="136"/>
      <c r="YJ118" s="136"/>
      <c r="YK118" s="136"/>
      <c r="YL118" s="136"/>
      <c r="YM118" s="136"/>
      <c r="YN118" s="136"/>
      <c r="YO118" s="136"/>
      <c r="YP118" s="136"/>
      <c r="YQ118" s="136"/>
      <c r="YR118" s="136"/>
      <c r="YS118" s="136"/>
      <c r="YT118" s="136"/>
      <c r="YU118" s="136"/>
      <c r="YV118" s="136"/>
      <c r="YW118" s="136"/>
      <c r="YX118" s="136"/>
      <c r="YY118" s="136"/>
      <c r="YZ118" s="136"/>
      <c r="ZA118" s="136"/>
      <c r="ZB118" s="136"/>
      <c r="ZC118" s="136"/>
      <c r="ZD118" s="136"/>
      <c r="ZE118" s="136"/>
      <c r="ZF118" s="136"/>
      <c r="ZG118" s="136"/>
      <c r="ZH118" s="136"/>
      <c r="ZI118" s="136"/>
      <c r="ZJ118" s="136"/>
      <c r="ZK118" s="136"/>
      <c r="ZL118" s="136"/>
      <c r="ZM118" s="136"/>
      <c r="ZN118" s="136"/>
      <c r="ZO118" s="136"/>
      <c r="ZP118" s="136"/>
      <c r="ZQ118" s="136"/>
      <c r="ZR118" s="136"/>
      <c r="ZS118" s="136"/>
      <c r="ZT118" s="136"/>
      <c r="ZU118" s="136"/>
      <c r="ZV118" s="136"/>
      <c r="ZW118" s="136"/>
      <c r="ZX118" s="136"/>
      <c r="ZY118" s="136"/>
      <c r="ZZ118" s="136"/>
      <c r="AAA118" s="136"/>
      <c r="AAB118" s="136"/>
      <c r="AAC118" s="136"/>
      <c r="AAD118" s="136"/>
      <c r="AAE118" s="136"/>
      <c r="AAF118" s="136"/>
      <c r="AAG118" s="136"/>
      <c r="AAH118" s="136"/>
      <c r="AAI118" s="136"/>
      <c r="AAJ118" s="136"/>
      <c r="AAK118" s="136"/>
      <c r="AAL118" s="136"/>
      <c r="AAM118" s="136"/>
      <c r="AAN118" s="136"/>
      <c r="AAO118" s="136"/>
      <c r="AAP118" s="136"/>
      <c r="AAQ118" s="136"/>
      <c r="AAR118" s="136"/>
      <c r="AAS118" s="136"/>
      <c r="AAT118" s="136"/>
      <c r="AAU118" s="136"/>
      <c r="AAV118" s="136"/>
      <c r="AAW118" s="136"/>
      <c r="AAX118" s="136"/>
      <c r="AAY118" s="136"/>
      <c r="AAZ118" s="136"/>
      <c r="ABA118" s="136"/>
      <c r="ABB118" s="136"/>
      <c r="ABC118" s="136"/>
      <c r="ABD118" s="136"/>
      <c r="ABE118" s="136"/>
      <c r="ABF118" s="136"/>
      <c r="ABG118" s="136"/>
      <c r="ABH118" s="136"/>
      <c r="ABI118" s="136"/>
      <c r="ABJ118" s="136"/>
      <c r="ABK118" s="136"/>
      <c r="ABL118" s="136"/>
      <c r="ABM118" s="136"/>
      <c r="ABN118" s="136"/>
      <c r="ABO118" s="136"/>
      <c r="ABP118" s="136"/>
      <c r="ABQ118" s="136"/>
      <c r="ABR118" s="136"/>
      <c r="ABS118" s="136"/>
      <c r="ABT118" s="136"/>
      <c r="ABU118" s="136"/>
      <c r="ABV118" s="136"/>
      <c r="ABW118" s="136"/>
      <c r="ABX118" s="136"/>
      <c r="ABY118" s="136"/>
      <c r="ABZ118" s="136"/>
      <c r="ACA118" s="136"/>
      <c r="ACB118" s="136"/>
      <c r="ACC118" s="136"/>
      <c r="ACD118" s="136"/>
      <c r="ACE118" s="136"/>
      <c r="ACF118" s="136"/>
      <c r="ACG118" s="136"/>
      <c r="ACH118" s="136"/>
      <c r="ACI118" s="136"/>
      <c r="ACJ118" s="136"/>
      <c r="ACK118" s="136"/>
      <c r="ACL118" s="136"/>
      <c r="ACM118" s="136"/>
      <c r="ACN118" s="136"/>
      <c r="ACO118" s="136"/>
      <c r="ACP118" s="136"/>
      <c r="ACQ118" s="136"/>
      <c r="ACR118" s="136"/>
      <c r="ACS118" s="136"/>
      <c r="ACT118" s="136"/>
      <c r="ACU118" s="136"/>
      <c r="ACV118" s="136"/>
      <c r="ACW118" s="136"/>
      <c r="ACX118" s="136"/>
      <c r="ACY118" s="136"/>
      <c r="ACZ118" s="136"/>
      <c r="ADA118" s="136"/>
      <c r="ADB118" s="136"/>
      <c r="ADC118" s="136"/>
      <c r="ADD118" s="136"/>
      <c r="ADE118" s="136"/>
      <c r="ADF118" s="136"/>
      <c r="ADG118" s="136"/>
      <c r="ADH118" s="136"/>
      <c r="ADI118" s="136"/>
      <c r="ADJ118" s="136"/>
      <c r="ADK118" s="136"/>
      <c r="ADL118" s="136"/>
      <c r="ADM118" s="136"/>
      <c r="ADN118" s="136"/>
      <c r="ADO118" s="136"/>
      <c r="ADP118" s="136"/>
      <c r="ADQ118" s="136"/>
      <c r="ADR118" s="136"/>
      <c r="ADS118" s="136"/>
      <c r="ADT118" s="136"/>
      <c r="ADU118" s="136"/>
      <c r="ADV118" s="136"/>
      <c r="ADW118" s="136"/>
      <c r="ADX118" s="136"/>
      <c r="ADY118" s="136"/>
      <c r="ADZ118" s="136"/>
      <c r="AEA118" s="136"/>
      <c r="AEB118" s="136"/>
      <c r="AEC118" s="136"/>
      <c r="AED118" s="136"/>
      <c r="AEE118" s="136"/>
      <c r="AEF118" s="136"/>
      <c r="AEG118" s="136"/>
      <c r="AEH118" s="136"/>
      <c r="AEI118" s="136"/>
      <c r="AEJ118" s="136"/>
      <c r="AEK118" s="136"/>
      <c r="AEL118" s="136"/>
      <c r="AEM118" s="136"/>
      <c r="AEN118" s="136"/>
      <c r="AEO118" s="136"/>
      <c r="AEP118" s="136"/>
      <c r="AEQ118" s="136"/>
      <c r="AER118" s="136"/>
      <c r="AES118" s="136"/>
      <c r="AET118" s="136"/>
      <c r="AEU118" s="136"/>
      <c r="AEV118" s="136"/>
      <c r="AEW118" s="136"/>
      <c r="AEX118" s="136"/>
      <c r="AEY118" s="136"/>
      <c r="AEZ118" s="136"/>
      <c r="AFA118" s="136"/>
      <c r="AFB118" s="136"/>
      <c r="AFC118" s="136"/>
      <c r="AFD118" s="136"/>
      <c r="AFE118" s="136"/>
      <c r="AFF118" s="136"/>
      <c r="AFG118" s="136"/>
      <c r="AFH118" s="136"/>
      <c r="AFI118" s="136"/>
      <c r="AFJ118" s="136"/>
      <c r="AFK118" s="136"/>
      <c r="AFL118" s="136"/>
      <c r="AFM118" s="136"/>
      <c r="AFN118" s="136"/>
      <c r="AFO118" s="136"/>
      <c r="AFP118" s="136"/>
      <c r="AFQ118" s="136"/>
      <c r="AFR118" s="136"/>
      <c r="AFS118" s="136"/>
      <c r="AFT118" s="136"/>
      <c r="AFU118" s="136"/>
      <c r="AFV118" s="136"/>
      <c r="AFW118" s="136"/>
      <c r="AFX118" s="136"/>
      <c r="AFY118" s="136"/>
      <c r="AFZ118" s="136"/>
      <c r="AGA118" s="136"/>
      <c r="AGB118" s="136"/>
      <c r="AGC118" s="136"/>
      <c r="AGD118" s="136"/>
      <c r="AGE118" s="136"/>
      <c r="AGF118" s="136"/>
      <c r="AGG118" s="136"/>
      <c r="AGH118" s="136"/>
      <c r="AGI118" s="136"/>
      <c r="AGJ118" s="136"/>
      <c r="AGK118" s="136"/>
      <c r="AGL118" s="136"/>
      <c r="AGM118" s="136"/>
      <c r="AGN118" s="136"/>
      <c r="AGO118" s="136"/>
      <c r="AGP118" s="136"/>
      <c r="AGQ118" s="136"/>
      <c r="AGR118" s="136"/>
      <c r="AGS118" s="136"/>
      <c r="AGT118" s="136"/>
      <c r="AGU118" s="136"/>
      <c r="AGV118" s="136"/>
      <c r="AGW118" s="136"/>
      <c r="AGX118" s="136"/>
      <c r="AGY118" s="136"/>
      <c r="AGZ118" s="136"/>
      <c r="AHA118" s="136"/>
      <c r="AHB118" s="136"/>
      <c r="AHC118" s="136"/>
      <c r="AHD118" s="136"/>
      <c r="AHE118" s="136"/>
      <c r="AHF118" s="136"/>
      <c r="AHG118" s="136"/>
      <c r="AHH118" s="136"/>
      <c r="AHI118" s="136"/>
      <c r="AHJ118" s="136"/>
      <c r="AHK118" s="136"/>
      <c r="AHL118" s="136"/>
      <c r="AHM118" s="136"/>
      <c r="AHN118" s="136"/>
      <c r="AHO118" s="136"/>
      <c r="AHP118" s="136"/>
      <c r="AHQ118" s="136"/>
      <c r="AHR118" s="136"/>
      <c r="AHS118" s="136"/>
      <c r="AHT118" s="136"/>
      <c r="AHU118" s="136"/>
      <c r="AHV118" s="136"/>
      <c r="AHW118" s="136"/>
      <c r="AHX118" s="136"/>
      <c r="AHY118" s="136"/>
      <c r="AHZ118" s="136"/>
      <c r="AIA118" s="136"/>
      <c r="AIB118" s="136"/>
      <c r="AIC118" s="136"/>
      <c r="AID118" s="136"/>
      <c r="AIE118" s="136"/>
      <c r="AIF118" s="136"/>
      <c r="AIG118" s="136"/>
      <c r="AIH118" s="136"/>
      <c r="AII118" s="136"/>
      <c r="AIJ118" s="136"/>
      <c r="AIK118" s="136"/>
      <c r="AIL118" s="136"/>
      <c r="AIM118" s="136"/>
      <c r="AIN118" s="136"/>
      <c r="AIO118" s="136"/>
      <c r="AIP118" s="136"/>
      <c r="AIQ118" s="136"/>
      <c r="AIR118" s="136"/>
      <c r="AIS118" s="136"/>
      <c r="AIT118" s="136"/>
      <c r="AIU118" s="136"/>
      <c r="AIV118" s="136"/>
      <c r="AIW118" s="136"/>
      <c r="AIX118" s="136"/>
      <c r="AIY118" s="136"/>
      <c r="AIZ118" s="136"/>
      <c r="AJA118" s="136"/>
      <c r="AJB118" s="136"/>
      <c r="AJC118" s="136"/>
      <c r="AJD118" s="136"/>
      <c r="AJE118" s="136"/>
      <c r="AJF118" s="136"/>
      <c r="AJG118" s="136"/>
      <c r="AJH118" s="136"/>
      <c r="AJI118" s="136"/>
      <c r="AJJ118" s="136"/>
      <c r="AJK118" s="136"/>
      <c r="AJL118" s="136"/>
      <c r="AJM118" s="136"/>
      <c r="AJN118" s="136"/>
      <c r="AJO118" s="136"/>
      <c r="AJP118" s="136"/>
      <c r="AJQ118" s="136"/>
      <c r="AJR118" s="136"/>
      <c r="AJS118" s="136"/>
      <c r="AJT118" s="136"/>
      <c r="AJU118" s="136"/>
      <c r="AJV118" s="136"/>
      <c r="AJW118" s="136"/>
      <c r="AJX118" s="136"/>
      <c r="AJY118" s="136"/>
      <c r="AJZ118" s="136"/>
      <c r="AKA118" s="136"/>
      <c r="AKB118" s="136"/>
      <c r="AKC118" s="136"/>
      <c r="AKD118" s="136"/>
      <c r="AKE118" s="136"/>
      <c r="AKF118" s="136"/>
      <c r="AKG118" s="136"/>
      <c r="AKH118" s="136"/>
      <c r="AKI118" s="136"/>
      <c r="AKJ118" s="136"/>
      <c r="AKK118" s="136"/>
      <c r="AKL118" s="136"/>
      <c r="AKM118" s="136"/>
      <c r="AKN118" s="136"/>
      <c r="AKO118" s="136"/>
      <c r="AKP118" s="136"/>
      <c r="AKQ118" s="136"/>
      <c r="AKR118" s="136"/>
      <c r="AKS118" s="136"/>
      <c r="AKT118" s="136"/>
      <c r="AKU118" s="136"/>
      <c r="AKV118" s="136"/>
      <c r="AKW118" s="136"/>
      <c r="AKX118" s="136"/>
      <c r="AKY118" s="136"/>
    </row>
    <row r="119" spans="1:987">
      <c r="A119" s="154">
        <v>43988</v>
      </c>
      <c r="B119" s="136" t="s">
        <v>380</v>
      </c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Y119" s="136"/>
      <c r="AZ119" s="136"/>
      <c r="BA119" s="136"/>
      <c r="BB119" s="136"/>
      <c r="BC119" s="136"/>
      <c r="BD119" s="136"/>
      <c r="BE119" s="136"/>
      <c r="BF119" s="136"/>
      <c r="BG119" s="136"/>
      <c r="BH119" s="136"/>
      <c r="BI119" s="136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  <c r="CT119" s="136"/>
      <c r="CU119" s="136"/>
      <c r="CV119" s="136"/>
      <c r="CW119" s="136"/>
      <c r="CX119" s="136"/>
      <c r="CY119" s="136"/>
      <c r="CZ119" s="136"/>
      <c r="DA119" s="136"/>
      <c r="DB119" s="136"/>
      <c r="DC119" s="136"/>
      <c r="DD119" s="136"/>
      <c r="DE119" s="136"/>
      <c r="DF119" s="136"/>
      <c r="DG119" s="136"/>
      <c r="DH119" s="136"/>
      <c r="DI119" s="136"/>
      <c r="DJ119" s="136"/>
      <c r="DK119" s="136"/>
      <c r="DL119" s="136"/>
      <c r="DM119" s="136"/>
      <c r="DN119" s="136"/>
      <c r="DO119" s="136"/>
      <c r="DP119" s="136"/>
      <c r="DQ119" s="136"/>
      <c r="DR119" s="136"/>
      <c r="DS119" s="136"/>
      <c r="DT119" s="136"/>
      <c r="DU119" s="136"/>
      <c r="DV119" s="136"/>
      <c r="DW119" s="136"/>
      <c r="DX119" s="136"/>
      <c r="DY119" s="136"/>
      <c r="DZ119" s="136"/>
      <c r="EA119" s="136"/>
      <c r="EB119" s="136"/>
      <c r="EC119" s="136"/>
      <c r="ED119" s="136"/>
      <c r="EE119" s="136"/>
      <c r="EF119" s="136"/>
      <c r="EG119" s="136"/>
      <c r="EH119" s="136"/>
      <c r="EI119" s="136"/>
      <c r="EJ119" s="136"/>
      <c r="EK119" s="136"/>
      <c r="EL119" s="136"/>
      <c r="EM119" s="136"/>
      <c r="EN119" s="136"/>
      <c r="EO119" s="136"/>
      <c r="EP119" s="136"/>
      <c r="EQ119" s="136"/>
      <c r="ER119" s="136"/>
      <c r="ES119" s="136"/>
      <c r="ET119" s="136"/>
      <c r="EU119" s="136"/>
      <c r="EV119" s="136"/>
      <c r="EW119" s="136"/>
      <c r="EX119" s="136"/>
      <c r="EY119" s="136"/>
      <c r="EZ119" s="136"/>
      <c r="FA119" s="136"/>
      <c r="FB119" s="136"/>
      <c r="FC119" s="136"/>
      <c r="FD119" s="136"/>
      <c r="FE119" s="136"/>
      <c r="FF119" s="136"/>
      <c r="FG119" s="136"/>
      <c r="FH119" s="136"/>
      <c r="FI119" s="136"/>
      <c r="FJ119" s="136"/>
      <c r="FK119" s="136"/>
      <c r="FL119" s="136"/>
      <c r="FM119" s="136"/>
      <c r="FN119" s="136"/>
      <c r="FO119" s="136"/>
      <c r="FP119" s="136"/>
      <c r="FQ119" s="136"/>
      <c r="FR119" s="136"/>
      <c r="FS119" s="136"/>
      <c r="FT119" s="136"/>
      <c r="FU119" s="136"/>
      <c r="FV119" s="136"/>
      <c r="FW119" s="136"/>
      <c r="FX119" s="136"/>
      <c r="FY119" s="136"/>
      <c r="FZ119" s="136"/>
      <c r="GA119" s="136"/>
      <c r="GB119" s="136"/>
      <c r="GC119" s="136"/>
      <c r="GD119" s="136"/>
      <c r="GE119" s="136"/>
      <c r="GF119" s="136"/>
      <c r="GG119" s="136"/>
      <c r="GH119" s="136"/>
      <c r="GI119" s="136"/>
      <c r="GJ119" s="136"/>
      <c r="GK119" s="136"/>
      <c r="GL119" s="136"/>
      <c r="GM119" s="136"/>
      <c r="GN119" s="136"/>
      <c r="GO119" s="136"/>
      <c r="GP119" s="136"/>
      <c r="GQ119" s="136"/>
      <c r="GR119" s="136"/>
      <c r="GS119" s="136"/>
      <c r="GT119" s="136"/>
      <c r="GU119" s="136"/>
      <c r="GV119" s="136"/>
      <c r="GW119" s="136"/>
      <c r="GX119" s="136"/>
      <c r="GY119" s="136"/>
      <c r="GZ119" s="136"/>
      <c r="HA119" s="136"/>
      <c r="HB119" s="136"/>
      <c r="HC119" s="136"/>
      <c r="HD119" s="136"/>
      <c r="HE119" s="136"/>
      <c r="HF119" s="136"/>
      <c r="HG119" s="136"/>
      <c r="HH119" s="136"/>
      <c r="HI119" s="136"/>
      <c r="HJ119" s="136"/>
      <c r="HK119" s="136"/>
      <c r="HL119" s="136"/>
      <c r="HM119" s="136"/>
      <c r="HN119" s="136"/>
      <c r="HO119" s="136"/>
      <c r="HP119" s="136"/>
      <c r="HQ119" s="136"/>
      <c r="HR119" s="136"/>
      <c r="HS119" s="136"/>
      <c r="HT119" s="136"/>
      <c r="HU119" s="136"/>
      <c r="HV119" s="136"/>
      <c r="HW119" s="136"/>
      <c r="HX119" s="136"/>
      <c r="HY119" s="136"/>
      <c r="HZ119" s="136"/>
      <c r="IA119" s="136"/>
      <c r="IB119" s="136"/>
      <c r="IC119" s="136"/>
      <c r="ID119" s="136"/>
      <c r="IE119" s="136"/>
      <c r="IF119" s="136"/>
      <c r="IG119" s="136"/>
      <c r="IH119" s="136"/>
      <c r="II119" s="136"/>
      <c r="IJ119" s="136"/>
      <c r="IK119" s="136"/>
      <c r="IL119" s="136"/>
      <c r="IM119" s="136"/>
      <c r="IN119" s="136"/>
      <c r="IO119" s="136"/>
      <c r="IP119" s="136"/>
      <c r="IQ119" s="136"/>
      <c r="IR119" s="136"/>
      <c r="IS119" s="136"/>
      <c r="IT119" s="136"/>
      <c r="IU119" s="136"/>
      <c r="IV119" s="136"/>
      <c r="IW119" s="136"/>
      <c r="IX119" s="136"/>
      <c r="IY119" s="136"/>
      <c r="IZ119" s="136"/>
      <c r="JA119" s="136"/>
      <c r="JB119" s="136"/>
      <c r="JC119" s="136"/>
      <c r="JD119" s="136"/>
      <c r="JE119" s="136"/>
      <c r="JF119" s="136"/>
      <c r="JG119" s="136"/>
      <c r="JH119" s="136"/>
      <c r="JI119" s="136"/>
      <c r="JJ119" s="136"/>
      <c r="JK119" s="136"/>
      <c r="JL119" s="136"/>
      <c r="JM119" s="136"/>
      <c r="JN119" s="136"/>
      <c r="JO119" s="136"/>
      <c r="JP119" s="136"/>
      <c r="JQ119" s="136"/>
      <c r="JR119" s="136"/>
      <c r="JS119" s="136"/>
      <c r="JT119" s="136"/>
      <c r="JU119" s="136"/>
      <c r="JV119" s="136"/>
      <c r="JW119" s="136"/>
      <c r="JX119" s="136"/>
      <c r="JY119" s="136"/>
      <c r="JZ119" s="136"/>
      <c r="KA119" s="136"/>
      <c r="KB119" s="136"/>
      <c r="KC119" s="136"/>
      <c r="KD119" s="136"/>
      <c r="KE119" s="136"/>
      <c r="KF119" s="136"/>
      <c r="KG119" s="136"/>
      <c r="KH119" s="136"/>
      <c r="KI119" s="136"/>
      <c r="KJ119" s="136"/>
      <c r="KK119" s="136"/>
      <c r="KL119" s="136"/>
      <c r="KM119" s="136"/>
      <c r="KN119" s="136"/>
      <c r="KO119" s="136"/>
      <c r="KP119" s="136"/>
      <c r="KQ119" s="136"/>
      <c r="KR119" s="136"/>
      <c r="KS119" s="136"/>
      <c r="KT119" s="136"/>
      <c r="KU119" s="136"/>
      <c r="KV119" s="136"/>
      <c r="KW119" s="136"/>
      <c r="KX119" s="136"/>
      <c r="KY119" s="136"/>
      <c r="KZ119" s="136"/>
      <c r="LA119" s="136"/>
      <c r="LB119" s="136"/>
      <c r="LC119" s="136"/>
      <c r="LD119" s="136"/>
      <c r="LE119" s="136"/>
      <c r="LF119" s="136"/>
      <c r="LG119" s="136"/>
      <c r="LH119" s="136"/>
      <c r="LI119" s="136"/>
      <c r="LJ119" s="136"/>
      <c r="LK119" s="136"/>
      <c r="LL119" s="136"/>
      <c r="LM119" s="136"/>
      <c r="LN119" s="136"/>
      <c r="LO119" s="136"/>
      <c r="LP119" s="136"/>
      <c r="LQ119" s="136"/>
      <c r="LR119" s="136"/>
      <c r="LS119" s="136"/>
      <c r="LT119" s="136"/>
      <c r="LU119" s="136"/>
      <c r="LV119" s="136"/>
      <c r="LW119" s="136"/>
      <c r="LX119" s="136"/>
      <c r="LY119" s="136"/>
      <c r="LZ119" s="136"/>
      <c r="MA119" s="136"/>
      <c r="MB119" s="136"/>
      <c r="MC119" s="136"/>
      <c r="MD119" s="136"/>
      <c r="ME119" s="136"/>
      <c r="MF119" s="136"/>
      <c r="MG119" s="136"/>
      <c r="MH119" s="136"/>
      <c r="MI119" s="136"/>
      <c r="MJ119" s="136"/>
      <c r="MK119" s="136"/>
      <c r="ML119" s="136"/>
      <c r="MM119" s="136"/>
      <c r="MN119" s="136"/>
      <c r="MO119" s="136"/>
      <c r="MP119" s="136"/>
      <c r="MQ119" s="136"/>
      <c r="MR119" s="136"/>
      <c r="MS119" s="136"/>
      <c r="MT119" s="136"/>
      <c r="MU119" s="136"/>
      <c r="MV119" s="136"/>
      <c r="MW119" s="136"/>
      <c r="MX119" s="136"/>
      <c r="MY119" s="136"/>
      <c r="MZ119" s="136"/>
      <c r="NA119" s="136"/>
      <c r="NB119" s="136"/>
      <c r="NC119" s="136"/>
      <c r="ND119" s="136"/>
      <c r="NE119" s="136"/>
      <c r="NF119" s="136"/>
      <c r="NG119" s="136"/>
      <c r="NH119" s="136"/>
      <c r="NI119" s="136"/>
      <c r="NJ119" s="136"/>
      <c r="NK119" s="136"/>
      <c r="NL119" s="136"/>
      <c r="NM119" s="136"/>
      <c r="NN119" s="136"/>
      <c r="NO119" s="136"/>
      <c r="NP119" s="136"/>
      <c r="NQ119" s="136"/>
      <c r="NR119" s="136"/>
      <c r="NS119" s="136"/>
      <c r="NT119" s="136"/>
      <c r="NU119" s="136"/>
      <c r="NV119" s="136"/>
      <c r="NW119" s="136"/>
      <c r="NX119" s="136"/>
      <c r="NY119" s="136"/>
      <c r="NZ119" s="136"/>
      <c r="OA119" s="136"/>
      <c r="OB119" s="136"/>
      <c r="OC119" s="136"/>
      <c r="OD119" s="136"/>
      <c r="OE119" s="136"/>
      <c r="OF119" s="136"/>
      <c r="OG119" s="136"/>
      <c r="OH119" s="136"/>
      <c r="OI119" s="136"/>
      <c r="OJ119" s="136"/>
      <c r="OK119" s="136"/>
      <c r="OL119" s="136"/>
      <c r="OM119" s="136"/>
      <c r="ON119" s="136"/>
      <c r="OO119" s="136"/>
      <c r="OP119" s="136"/>
      <c r="OQ119" s="136"/>
      <c r="OR119" s="136"/>
      <c r="OS119" s="136"/>
      <c r="OT119" s="136"/>
      <c r="OU119" s="136"/>
      <c r="OV119" s="136"/>
      <c r="OW119" s="136"/>
      <c r="OX119" s="136"/>
      <c r="OY119" s="136"/>
      <c r="OZ119" s="136"/>
      <c r="PA119" s="136"/>
      <c r="PB119" s="136"/>
      <c r="PC119" s="136"/>
      <c r="PD119" s="136"/>
      <c r="PE119" s="136"/>
      <c r="PF119" s="136"/>
      <c r="PG119" s="136"/>
      <c r="PH119" s="136"/>
      <c r="PI119" s="136"/>
      <c r="PJ119" s="136"/>
      <c r="PK119" s="136"/>
      <c r="PL119" s="136"/>
      <c r="PM119" s="136"/>
      <c r="PN119" s="136"/>
      <c r="PO119" s="136"/>
      <c r="PP119" s="136"/>
      <c r="PQ119" s="136"/>
      <c r="PR119" s="136"/>
      <c r="PS119" s="136"/>
      <c r="PT119" s="136"/>
      <c r="PU119" s="136"/>
      <c r="PV119" s="136"/>
      <c r="PW119" s="136"/>
      <c r="PX119" s="136"/>
      <c r="PY119" s="136"/>
      <c r="PZ119" s="136"/>
      <c r="QA119" s="136"/>
      <c r="QB119" s="136"/>
      <c r="QC119" s="136"/>
      <c r="QD119" s="136"/>
      <c r="QE119" s="136"/>
      <c r="QF119" s="136"/>
      <c r="QG119" s="136"/>
      <c r="QH119" s="136"/>
      <c r="QI119" s="136"/>
      <c r="QJ119" s="136"/>
      <c r="QK119" s="136"/>
      <c r="QL119" s="136"/>
      <c r="QM119" s="136"/>
      <c r="QN119" s="136"/>
      <c r="QO119" s="136"/>
      <c r="QP119" s="136"/>
      <c r="QQ119" s="136"/>
      <c r="QR119" s="136"/>
      <c r="QS119" s="136"/>
      <c r="QT119" s="136"/>
      <c r="QU119" s="136"/>
      <c r="QV119" s="136"/>
      <c r="QW119" s="136"/>
      <c r="QX119" s="136"/>
      <c r="QY119" s="136"/>
      <c r="QZ119" s="136"/>
      <c r="RA119" s="136"/>
      <c r="RB119" s="136"/>
      <c r="RC119" s="136"/>
      <c r="RD119" s="136"/>
      <c r="RE119" s="136"/>
      <c r="RF119" s="136"/>
      <c r="RG119" s="136"/>
      <c r="RH119" s="136"/>
      <c r="RI119" s="136"/>
      <c r="RJ119" s="136"/>
      <c r="RK119" s="136"/>
      <c r="RL119" s="136"/>
      <c r="RM119" s="136"/>
      <c r="RN119" s="136"/>
      <c r="RO119" s="136"/>
      <c r="RP119" s="136"/>
      <c r="RQ119" s="136"/>
      <c r="RR119" s="136"/>
      <c r="RS119" s="136"/>
      <c r="RT119" s="136"/>
      <c r="RU119" s="136"/>
      <c r="RV119" s="136"/>
      <c r="RW119" s="136"/>
      <c r="RX119" s="136"/>
      <c r="RY119" s="136"/>
      <c r="RZ119" s="136"/>
      <c r="SA119" s="136"/>
      <c r="SB119" s="136"/>
      <c r="SC119" s="136"/>
      <c r="SD119" s="136"/>
      <c r="SE119" s="136"/>
      <c r="SF119" s="136"/>
      <c r="SG119" s="136"/>
      <c r="SH119" s="136"/>
      <c r="SI119" s="136"/>
      <c r="SJ119" s="136"/>
      <c r="SK119" s="136"/>
      <c r="SL119" s="136"/>
      <c r="SM119" s="136"/>
      <c r="SN119" s="136"/>
      <c r="SO119" s="136"/>
      <c r="SP119" s="136"/>
      <c r="SQ119" s="136"/>
      <c r="SR119" s="136"/>
      <c r="SS119" s="136"/>
      <c r="ST119" s="136"/>
      <c r="SU119" s="136"/>
      <c r="SV119" s="136"/>
      <c r="SW119" s="136"/>
      <c r="SX119" s="136"/>
      <c r="SY119" s="136"/>
      <c r="SZ119" s="136"/>
      <c r="TA119" s="136"/>
      <c r="TB119" s="136"/>
      <c r="TC119" s="136"/>
      <c r="TD119" s="136"/>
      <c r="TE119" s="136"/>
      <c r="TF119" s="136"/>
      <c r="TG119" s="136"/>
      <c r="TH119" s="136"/>
      <c r="TI119" s="136"/>
      <c r="TJ119" s="136"/>
      <c r="TK119" s="136"/>
      <c r="TL119" s="136"/>
      <c r="TM119" s="136"/>
      <c r="TN119" s="136"/>
      <c r="TO119" s="136"/>
      <c r="TP119" s="136"/>
      <c r="TQ119" s="136"/>
      <c r="TR119" s="136"/>
      <c r="TS119" s="136"/>
      <c r="TT119" s="136"/>
      <c r="TU119" s="136"/>
      <c r="TV119" s="136"/>
      <c r="TW119" s="136"/>
      <c r="TX119" s="136"/>
      <c r="TY119" s="136"/>
      <c r="TZ119" s="136"/>
      <c r="UA119" s="136"/>
      <c r="UB119" s="136"/>
      <c r="UC119" s="136"/>
      <c r="UD119" s="136"/>
      <c r="UE119" s="136"/>
      <c r="UF119" s="136"/>
      <c r="UG119" s="136"/>
      <c r="UH119" s="136"/>
      <c r="UI119" s="136"/>
      <c r="UJ119" s="136"/>
      <c r="UK119" s="136"/>
      <c r="UL119" s="136"/>
      <c r="UM119" s="136"/>
      <c r="UN119" s="136"/>
      <c r="UO119" s="136"/>
      <c r="UP119" s="136"/>
      <c r="UQ119" s="136"/>
      <c r="UR119" s="136"/>
      <c r="US119" s="136"/>
      <c r="UT119" s="136"/>
      <c r="UU119" s="136"/>
      <c r="UV119" s="136"/>
      <c r="UW119" s="136"/>
      <c r="UX119" s="136"/>
      <c r="UY119" s="136"/>
      <c r="UZ119" s="136"/>
      <c r="VA119" s="136"/>
      <c r="VB119" s="136"/>
      <c r="VC119" s="136"/>
      <c r="VD119" s="136"/>
      <c r="VE119" s="136"/>
      <c r="VF119" s="136"/>
      <c r="VG119" s="136"/>
      <c r="VH119" s="136"/>
      <c r="VI119" s="136"/>
      <c r="VJ119" s="136"/>
      <c r="VK119" s="136"/>
      <c r="VL119" s="136"/>
      <c r="VM119" s="136"/>
      <c r="VN119" s="136"/>
      <c r="VO119" s="136"/>
      <c r="VP119" s="136"/>
      <c r="VQ119" s="136"/>
      <c r="VR119" s="136"/>
      <c r="VS119" s="136"/>
      <c r="VT119" s="136"/>
      <c r="VU119" s="136"/>
      <c r="VV119" s="136"/>
      <c r="VW119" s="136"/>
      <c r="VX119" s="136"/>
      <c r="VY119" s="136"/>
      <c r="VZ119" s="136"/>
      <c r="WA119" s="136"/>
      <c r="WB119" s="136"/>
      <c r="WC119" s="136"/>
      <c r="WD119" s="136"/>
      <c r="WE119" s="136"/>
      <c r="WF119" s="136"/>
      <c r="WG119" s="136"/>
      <c r="WH119" s="136"/>
      <c r="WI119" s="136"/>
      <c r="WJ119" s="136"/>
      <c r="WK119" s="136"/>
      <c r="WL119" s="136"/>
      <c r="WM119" s="136"/>
      <c r="WN119" s="136"/>
      <c r="WO119" s="136"/>
      <c r="WP119" s="136"/>
      <c r="WQ119" s="136"/>
      <c r="WR119" s="136"/>
      <c r="WS119" s="136"/>
      <c r="WT119" s="136"/>
      <c r="WU119" s="136"/>
      <c r="WV119" s="136"/>
      <c r="WW119" s="136"/>
      <c r="WX119" s="136"/>
      <c r="WY119" s="136"/>
      <c r="WZ119" s="136"/>
      <c r="XA119" s="136"/>
      <c r="XB119" s="136"/>
      <c r="XC119" s="136"/>
      <c r="XD119" s="136"/>
      <c r="XE119" s="136"/>
      <c r="XF119" s="136"/>
      <c r="XG119" s="136"/>
      <c r="XH119" s="136"/>
      <c r="XI119" s="136"/>
      <c r="XJ119" s="136"/>
      <c r="XK119" s="136"/>
      <c r="XL119" s="136"/>
      <c r="XM119" s="136"/>
      <c r="XN119" s="136"/>
      <c r="XO119" s="136"/>
      <c r="XP119" s="136"/>
      <c r="XQ119" s="136"/>
      <c r="XR119" s="136"/>
      <c r="XS119" s="136"/>
      <c r="XT119" s="136"/>
      <c r="XU119" s="136"/>
      <c r="XV119" s="136"/>
      <c r="XW119" s="136"/>
      <c r="XX119" s="136"/>
      <c r="XY119" s="136"/>
      <c r="XZ119" s="136"/>
      <c r="YA119" s="136"/>
      <c r="YB119" s="136"/>
      <c r="YC119" s="136"/>
      <c r="YD119" s="136"/>
      <c r="YE119" s="136"/>
      <c r="YF119" s="136"/>
      <c r="YG119" s="136"/>
      <c r="YH119" s="136"/>
      <c r="YI119" s="136"/>
      <c r="YJ119" s="136"/>
      <c r="YK119" s="136"/>
      <c r="YL119" s="136"/>
      <c r="YM119" s="136"/>
      <c r="YN119" s="136"/>
      <c r="YO119" s="136"/>
      <c r="YP119" s="136"/>
      <c r="YQ119" s="136"/>
      <c r="YR119" s="136"/>
      <c r="YS119" s="136"/>
      <c r="YT119" s="136"/>
      <c r="YU119" s="136"/>
      <c r="YV119" s="136"/>
      <c r="YW119" s="136"/>
      <c r="YX119" s="136"/>
      <c r="YY119" s="136"/>
      <c r="YZ119" s="136"/>
      <c r="ZA119" s="136"/>
      <c r="ZB119" s="136"/>
      <c r="ZC119" s="136"/>
      <c r="ZD119" s="136"/>
      <c r="ZE119" s="136"/>
      <c r="ZF119" s="136"/>
      <c r="ZG119" s="136"/>
      <c r="ZH119" s="136"/>
      <c r="ZI119" s="136"/>
      <c r="ZJ119" s="136"/>
      <c r="ZK119" s="136"/>
      <c r="ZL119" s="136"/>
      <c r="ZM119" s="136"/>
      <c r="ZN119" s="136"/>
      <c r="ZO119" s="136"/>
      <c r="ZP119" s="136"/>
      <c r="ZQ119" s="136"/>
      <c r="ZR119" s="136"/>
      <c r="ZS119" s="136"/>
      <c r="ZT119" s="136"/>
      <c r="ZU119" s="136"/>
      <c r="ZV119" s="136"/>
      <c r="ZW119" s="136"/>
      <c r="ZX119" s="136"/>
      <c r="ZY119" s="136"/>
      <c r="ZZ119" s="136"/>
      <c r="AAA119" s="136"/>
      <c r="AAB119" s="136"/>
      <c r="AAC119" s="136"/>
      <c r="AAD119" s="136"/>
      <c r="AAE119" s="136"/>
      <c r="AAF119" s="136"/>
      <c r="AAG119" s="136"/>
      <c r="AAH119" s="136"/>
      <c r="AAI119" s="136"/>
      <c r="AAJ119" s="136"/>
      <c r="AAK119" s="136"/>
      <c r="AAL119" s="136"/>
      <c r="AAM119" s="136"/>
      <c r="AAN119" s="136"/>
      <c r="AAO119" s="136"/>
      <c r="AAP119" s="136"/>
      <c r="AAQ119" s="136"/>
      <c r="AAR119" s="136"/>
      <c r="AAS119" s="136"/>
      <c r="AAT119" s="136"/>
      <c r="AAU119" s="136"/>
      <c r="AAV119" s="136"/>
      <c r="AAW119" s="136"/>
      <c r="AAX119" s="136"/>
      <c r="AAY119" s="136"/>
      <c r="AAZ119" s="136"/>
      <c r="ABA119" s="136"/>
      <c r="ABB119" s="136"/>
      <c r="ABC119" s="136"/>
      <c r="ABD119" s="136"/>
      <c r="ABE119" s="136"/>
      <c r="ABF119" s="136"/>
      <c r="ABG119" s="136"/>
      <c r="ABH119" s="136"/>
      <c r="ABI119" s="136"/>
      <c r="ABJ119" s="136"/>
      <c r="ABK119" s="136"/>
      <c r="ABL119" s="136"/>
      <c r="ABM119" s="136"/>
      <c r="ABN119" s="136"/>
      <c r="ABO119" s="136"/>
      <c r="ABP119" s="136"/>
      <c r="ABQ119" s="136"/>
      <c r="ABR119" s="136"/>
      <c r="ABS119" s="136"/>
      <c r="ABT119" s="136"/>
      <c r="ABU119" s="136"/>
      <c r="ABV119" s="136"/>
      <c r="ABW119" s="136"/>
      <c r="ABX119" s="136"/>
      <c r="ABY119" s="136"/>
      <c r="ABZ119" s="136"/>
      <c r="ACA119" s="136"/>
      <c r="ACB119" s="136"/>
      <c r="ACC119" s="136"/>
      <c r="ACD119" s="136"/>
      <c r="ACE119" s="136"/>
      <c r="ACF119" s="136"/>
      <c r="ACG119" s="136"/>
      <c r="ACH119" s="136"/>
      <c r="ACI119" s="136"/>
      <c r="ACJ119" s="136"/>
      <c r="ACK119" s="136"/>
      <c r="ACL119" s="136"/>
      <c r="ACM119" s="136"/>
      <c r="ACN119" s="136"/>
      <c r="ACO119" s="136"/>
      <c r="ACP119" s="136"/>
      <c r="ACQ119" s="136"/>
      <c r="ACR119" s="136"/>
      <c r="ACS119" s="136"/>
      <c r="ACT119" s="136"/>
      <c r="ACU119" s="136"/>
      <c r="ACV119" s="136"/>
      <c r="ACW119" s="136"/>
      <c r="ACX119" s="136"/>
      <c r="ACY119" s="136"/>
      <c r="ACZ119" s="136"/>
      <c r="ADA119" s="136"/>
      <c r="ADB119" s="136"/>
      <c r="ADC119" s="136"/>
      <c r="ADD119" s="136"/>
      <c r="ADE119" s="136"/>
      <c r="ADF119" s="136"/>
      <c r="ADG119" s="136"/>
      <c r="ADH119" s="136"/>
      <c r="ADI119" s="136"/>
      <c r="ADJ119" s="136"/>
      <c r="ADK119" s="136"/>
      <c r="ADL119" s="136"/>
      <c r="ADM119" s="136"/>
      <c r="ADN119" s="136"/>
      <c r="ADO119" s="136"/>
      <c r="ADP119" s="136"/>
      <c r="ADQ119" s="136"/>
      <c r="ADR119" s="136"/>
      <c r="ADS119" s="136"/>
      <c r="ADT119" s="136"/>
      <c r="ADU119" s="136"/>
      <c r="ADV119" s="136"/>
      <c r="ADW119" s="136"/>
      <c r="ADX119" s="136"/>
      <c r="ADY119" s="136"/>
      <c r="ADZ119" s="136"/>
      <c r="AEA119" s="136"/>
      <c r="AEB119" s="136"/>
      <c r="AEC119" s="136"/>
      <c r="AED119" s="136"/>
      <c r="AEE119" s="136"/>
      <c r="AEF119" s="136"/>
      <c r="AEG119" s="136"/>
      <c r="AEH119" s="136"/>
      <c r="AEI119" s="136"/>
      <c r="AEJ119" s="136"/>
      <c r="AEK119" s="136"/>
      <c r="AEL119" s="136"/>
      <c r="AEM119" s="136"/>
      <c r="AEN119" s="136"/>
      <c r="AEO119" s="136"/>
      <c r="AEP119" s="136"/>
      <c r="AEQ119" s="136"/>
      <c r="AER119" s="136"/>
      <c r="AES119" s="136"/>
      <c r="AET119" s="136"/>
      <c r="AEU119" s="136"/>
      <c r="AEV119" s="136"/>
      <c r="AEW119" s="136"/>
      <c r="AEX119" s="136"/>
      <c r="AEY119" s="136"/>
      <c r="AEZ119" s="136"/>
      <c r="AFA119" s="136"/>
      <c r="AFB119" s="136"/>
      <c r="AFC119" s="136"/>
      <c r="AFD119" s="136"/>
      <c r="AFE119" s="136"/>
      <c r="AFF119" s="136"/>
      <c r="AFG119" s="136"/>
      <c r="AFH119" s="136"/>
      <c r="AFI119" s="136"/>
      <c r="AFJ119" s="136"/>
      <c r="AFK119" s="136"/>
      <c r="AFL119" s="136"/>
      <c r="AFM119" s="136"/>
      <c r="AFN119" s="136"/>
      <c r="AFO119" s="136"/>
      <c r="AFP119" s="136"/>
      <c r="AFQ119" s="136"/>
      <c r="AFR119" s="136"/>
      <c r="AFS119" s="136"/>
      <c r="AFT119" s="136"/>
      <c r="AFU119" s="136"/>
      <c r="AFV119" s="136"/>
      <c r="AFW119" s="136"/>
      <c r="AFX119" s="136"/>
      <c r="AFY119" s="136"/>
      <c r="AFZ119" s="136"/>
      <c r="AGA119" s="136"/>
      <c r="AGB119" s="136"/>
      <c r="AGC119" s="136"/>
      <c r="AGD119" s="136"/>
      <c r="AGE119" s="136"/>
      <c r="AGF119" s="136"/>
      <c r="AGG119" s="136"/>
      <c r="AGH119" s="136"/>
      <c r="AGI119" s="136"/>
      <c r="AGJ119" s="136"/>
      <c r="AGK119" s="136"/>
      <c r="AGL119" s="136"/>
      <c r="AGM119" s="136"/>
      <c r="AGN119" s="136"/>
      <c r="AGO119" s="136"/>
      <c r="AGP119" s="136"/>
      <c r="AGQ119" s="136"/>
      <c r="AGR119" s="136"/>
      <c r="AGS119" s="136"/>
      <c r="AGT119" s="136"/>
      <c r="AGU119" s="136"/>
      <c r="AGV119" s="136"/>
      <c r="AGW119" s="136"/>
      <c r="AGX119" s="136"/>
      <c r="AGY119" s="136"/>
      <c r="AGZ119" s="136"/>
      <c r="AHA119" s="136"/>
      <c r="AHB119" s="136"/>
      <c r="AHC119" s="136"/>
      <c r="AHD119" s="136"/>
      <c r="AHE119" s="136"/>
      <c r="AHF119" s="136"/>
      <c r="AHG119" s="136"/>
      <c r="AHH119" s="136"/>
      <c r="AHI119" s="136"/>
      <c r="AHJ119" s="136"/>
      <c r="AHK119" s="136"/>
      <c r="AHL119" s="136"/>
      <c r="AHM119" s="136"/>
      <c r="AHN119" s="136"/>
      <c r="AHO119" s="136"/>
      <c r="AHP119" s="136"/>
      <c r="AHQ119" s="136"/>
      <c r="AHR119" s="136"/>
      <c r="AHS119" s="136"/>
      <c r="AHT119" s="136"/>
      <c r="AHU119" s="136"/>
      <c r="AHV119" s="136"/>
      <c r="AHW119" s="136"/>
      <c r="AHX119" s="136"/>
      <c r="AHY119" s="136"/>
      <c r="AHZ119" s="136"/>
      <c r="AIA119" s="136"/>
      <c r="AIB119" s="136"/>
      <c r="AIC119" s="136"/>
      <c r="AID119" s="136"/>
      <c r="AIE119" s="136"/>
      <c r="AIF119" s="136"/>
      <c r="AIG119" s="136"/>
      <c r="AIH119" s="136"/>
      <c r="AII119" s="136"/>
      <c r="AIJ119" s="136"/>
      <c r="AIK119" s="136"/>
      <c r="AIL119" s="136"/>
      <c r="AIM119" s="136"/>
      <c r="AIN119" s="136"/>
      <c r="AIO119" s="136"/>
      <c r="AIP119" s="136"/>
      <c r="AIQ119" s="136"/>
      <c r="AIR119" s="136"/>
      <c r="AIS119" s="136"/>
      <c r="AIT119" s="136"/>
      <c r="AIU119" s="136"/>
      <c r="AIV119" s="136"/>
      <c r="AIW119" s="136"/>
      <c r="AIX119" s="136"/>
      <c r="AIY119" s="136"/>
      <c r="AIZ119" s="136"/>
      <c r="AJA119" s="136"/>
      <c r="AJB119" s="136"/>
      <c r="AJC119" s="136"/>
      <c r="AJD119" s="136"/>
      <c r="AJE119" s="136"/>
      <c r="AJF119" s="136"/>
      <c r="AJG119" s="136"/>
      <c r="AJH119" s="136"/>
      <c r="AJI119" s="136"/>
      <c r="AJJ119" s="136"/>
      <c r="AJK119" s="136"/>
      <c r="AJL119" s="136"/>
      <c r="AJM119" s="136"/>
      <c r="AJN119" s="136"/>
      <c r="AJO119" s="136"/>
      <c r="AJP119" s="136"/>
      <c r="AJQ119" s="136"/>
      <c r="AJR119" s="136"/>
      <c r="AJS119" s="136"/>
      <c r="AJT119" s="136"/>
      <c r="AJU119" s="136"/>
      <c r="AJV119" s="136"/>
      <c r="AJW119" s="136"/>
      <c r="AJX119" s="136"/>
      <c r="AJY119" s="136"/>
      <c r="AJZ119" s="136"/>
      <c r="AKA119" s="136"/>
      <c r="AKB119" s="136"/>
      <c r="AKC119" s="136"/>
      <c r="AKD119" s="136"/>
      <c r="AKE119" s="136"/>
      <c r="AKF119" s="136"/>
      <c r="AKG119" s="136"/>
      <c r="AKH119" s="136"/>
      <c r="AKI119" s="136"/>
      <c r="AKJ119" s="136"/>
      <c r="AKK119" s="136"/>
      <c r="AKL119" s="136"/>
      <c r="AKM119" s="136"/>
      <c r="AKN119" s="136"/>
      <c r="AKO119" s="136"/>
      <c r="AKP119" s="136"/>
      <c r="AKQ119" s="136"/>
      <c r="AKR119" s="136"/>
      <c r="AKS119" s="136"/>
      <c r="AKT119" s="136"/>
      <c r="AKU119" s="136"/>
      <c r="AKV119" s="136"/>
      <c r="AKW119" s="136"/>
      <c r="AKX119" s="136"/>
      <c r="AKY119" s="136"/>
    </row>
    <row r="120" hidden="1" spans="1:987">
      <c r="A120" s="42"/>
      <c r="B120" s="43"/>
      <c r="C120" s="44" t="s">
        <v>25</v>
      </c>
      <c r="D120" s="44"/>
      <c r="E120" s="44"/>
      <c r="F120" s="44"/>
      <c r="G120" s="44" t="s">
        <v>10</v>
      </c>
      <c r="H120" s="44"/>
      <c r="I120" s="44"/>
      <c r="J120" s="44" t="s">
        <v>11</v>
      </c>
      <c r="K120" s="44"/>
      <c r="L120" s="44"/>
      <c r="M120" s="116" t="s">
        <v>12</v>
      </c>
      <c r="N120" s="116"/>
      <c r="O120" s="11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36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  <c r="CT120" s="136"/>
      <c r="CU120" s="136"/>
      <c r="CV120" s="136"/>
      <c r="CW120" s="136"/>
      <c r="CX120" s="136"/>
      <c r="CY120" s="136"/>
      <c r="CZ120" s="136"/>
      <c r="DA120" s="136"/>
      <c r="DB120" s="136"/>
      <c r="DC120" s="136"/>
      <c r="DD120" s="136"/>
      <c r="DE120" s="136"/>
      <c r="DF120" s="136"/>
      <c r="DG120" s="136"/>
      <c r="DH120" s="136"/>
      <c r="DI120" s="136"/>
      <c r="DJ120" s="136"/>
      <c r="DK120" s="136"/>
      <c r="DL120" s="136"/>
      <c r="DM120" s="136"/>
      <c r="DN120" s="136"/>
      <c r="DO120" s="136"/>
      <c r="DP120" s="136"/>
      <c r="DQ120" s="136"/>
      <c r="DR120" s="136"/>
      <c r="DS120" s="136"/>
      <c r="DT120" s="136"/>
      <c r="DU120" s="136"/>
      <c r="DV120" s="136"/>
      <c r="DW120" s="136"/>
      <c r="DX120" s="136"/>
      <c r="DY120" s="136"/>
      <c r="DZ120" s="136"/>
      <c r="EA120" s="136"/>
      <c r="EB120" s="136"/>
      <c r="EC120" s="136"/>
      <c r="ED120" s="136"/>
      <c r="EE120" s="136"/>
      <c r="EF120" s="136"/>
      <c r="EG120" s="136"/>
      <c r="EH120" s="136"/>
      <c r="EI120" s="136"/>
      <c r="EJ120" s="136"/>
      <c r="EK120" s="136"/>
      <c r="EL120" s="136"/>
      <c r="EM120" s="136"/>
      <c r="EN120" s="136"/>
      <c r="EO120" s="136"/>
      <c r="EP120" s="136"/>
      <c r="EQ120" s="136"/>
      <c r="ER120" s="136"/>
      <c r="ES120" s="136"/>
      <c r="ET120" s="136"/>
      <c r="EU120" s="136"/>
      <c r="EV120" s="136"/>
      <c r="EW120" s="136"/>
      <c r="EX120" s="136"/>
      <c r="EY120" s="136"/>
      <c r="EZ120" s="136"/>
      <c r="FA120" s="136"/>
      <c r="FB120" s="136"/>
      <c r="FC120" s="136"/>
      <c r="FD120" s="136"/>
      <c r="FE120" s="136"/>
      <c r="FF120" s="136"/>
      <c r="FG120" s="136"/>
      <c r="FH120" s="136"/>
      <c r="FI120" s="136"/>
      <c r="FJ120" s="136"/>
      <c r="FK120" s="136"/>
      <c r="FL120" s="136"/>
      <c r="FM120" s="136"/>
      <c r="FN120" s="136"/>
      <c r="FO120" s="136"/>
      <c r="FP120" s="136"/>
      <c r="FQ120" s="136"/>
      <c r="FR120" s="136"/>
      <c r="FS120" s="136"/>
      <c r="FT120" s="136"/>
      <c r="FU120" s="136"/>
      <c r="FV120" s="136"/>
      <c r="FW120" s="136"/>
      <c r="FX120" s="136"/>
      <c r="FY120" s="136"/>
      <c r="FZ120" s="136"/>
      <c r="GA120" s="136"/>
      <c r="GB120" s="136"/>
      <c r="GC120" s="136"/>
      <c r="GD120" s="136"/>
      <c r="GE120" s="136"/>
      <c r="GF120" s="136"/>
      <c r="GG120" s="136"/>
      <c r="GH120" s="136"/>
      <c r="GI120" s="136"/>
      <c r="GJ120" s="136"/>
      <c r="GK120" s="136"/>
      <c r="GL120" s="136"/>
      <c r="GM120" s="136"/>
      <c r="GN120" s="136"/>
      <c r="GO120" s="136"/>
      <c r="GP120" s="136"/>
      <c r="GQ120" s="136"/>
      <c r="GR120" s="136"/>
      <c r="GS120" s="136"/>
      <c r="GT120" s="136"/>
      <c r="GU120" s="136"/>
      <c r="GV120" s="136"/>
      <c r="GW120" s="136"/>
      <c r="GX120" s="136"/>
      <c r="GY120" s="136"/>
      <c r="GZ120" s="136"/>
      <c r="HA120" s="136"/>
      <c r="HB120" s="136"/>
      <c r="HC120" s="136"/>
      <c r="HD120" s="136"/>
      <c r="HE120" s="136"/>
      <c r="HF120" s="136"/>
      <c r="HG120" s="136"/>
      <c r="HH120" s="136"/>
      <c r="HI120" s="136"/>
      <c r="HJ120" s="136"/>
      <c r="HK120" s="136"/>
      <c r="HL120" s="136"/>
      <c r="HM120" s="136"/>
      <c r="HN120" s="136"/>
      <c r="HO120" s="136"/>
      <c r="HP120" s="136"/>
      <c r="HQ120" s="136"/>
      <c r="HR120" s="136"/>
      <c r="HS120" s="136"/>
      <c r="HT120" s="136"/>
      <c r="HU120" s="136"/>
      <c r="HV120" s="136"/>
      <c r="HW120" s="136"/>
      <c r="HX120" s="136"/>
      <c r="HY120" s="136"/>
      <c r="HZ120" s="136"/>
      <c r="IA120" s="136"/>
      <c r="IB120" s="136"/>
      <c r="IC120" s="136"/>
      <c r="ID120" s="136"/>
      <c r="IE120" s="136"/>
      <c r="IF120" s="136"/>
      <c r="IG120" s="136"/>
      <c r="IH120" s="136"/>
      <c r="II120" s="136"/>
      <c r="IJ120" s="136"/>
      <c r="IK120" s="136"/>
      <c r="IL120" s="136"/>
      <c r="IM120" s="136"/>
      <c r="IN120" s="136"/>
      <c r="IO120" s="136"/>
      <c r="IP120" s="136"/>
      <c r="IQ120" s="136"/>
      <c r="IR120" s="136"/>
      <c r="IS120" s="136"/>
      <c r="IT120" s="136"/>
      <c r="IU120" s="136"/>
      <c r="IV120" s="136"/>
      <c r="IW120" s="136"/>
      <c r="IX120" s="136"/>
      <c r="IY120" s="136"/>
      <c r="IZ120" s="136"/>
      <c r="JA120" s="136"/>
      <c r="JB120" s="136"/>
      <c r="JC120" s="136"/>
      <c r="JD120" s="136"/>
      <c r="JE120" s="136"/>
      <c r="JF120" s="136"/>
      <c r="JG120" s="136"/>
      <c r="JH120" s="136"/>
      <c r="JI120" s="136"/>
      <c r="JJ120" s="136"/>
      <c r="JK120" s="136"/>
      <c r="JL120" s="136"/>
      <c r="JM120" s="136"/>
      <c r="JN120" s="136"/>
      <c r="JO120" s="136"/>
      <c r="JP120" s="136"/>
      <c r="JQ120" s="136"/>
      <c r="JR120" s="136"/>
      <c r="JS120" s="136"/>
      <c r="JT120" s="136"/>
      <c r="JU120" s="136"/>
      <c r="JV120" s="136"/>
      <c r="JW120" s="136"/>
      <c r="JX120" s="136"/>
      <c r="JY120" s="136"/>
      <c r="JZ120" s="136"/>
      <c r="KA120" s="136"/>
      <c r="KB120" s="136"/>
      <c r="KC120" s="136"/>
      <c r="KD120" s="136"/>
      <c r="KE120" s="136"/>
      <c r="KF120" s="136"/>
      <c r="KG120" s="136"/>
      <c r="KH120" s="136"/>
      <c r="KI120" s="136"/>
      <c r="KJ120" s="136"/>
      <c r="KK120" s="136"/>
      <c r="KL120" s="136"/>
      <c r="KM120" s="136"/>
      <c r="KN120" s="136"/>
      <c r="KO120" s="136"/>
      <c r="KP120" s="136"/>
      <c r="KQ120" s="136"/>
      <c r="KR120" s="136"/>
      <c r="KS120" s="136"/>
      <c r="KT120" s="136"/>
      <c r="KU120" s="136"/>
      <c r="KV120" s="136"/>
      <c r="KW120" s="136"/>
      <c r="KX120" s="136"/>
      <c r="KY120" s="136"/>
      <c r="KZ120" s="136"/>
      <c r="LA120" s="136"/>
      <c r="LB120" s="136"/>
      <c r="LC120" s="136"/>
      <c r="LD120" s="136"/>
      <c r="LE120" s="136"/>
      <c r="LF120" s="136"/>
      <c r="LG120" s="136"/>
      <c r="LH120" s="136"/>
      <c r="LI120" s="136"/>
      <c r="LJ120" s="136"/>
      <c r="LK120" s="136"/>
      <c r="LL120" s="136"/>
      <c r="LM120" s="136"/>
      <c r="LN120" s="136"/>
      <c r="LO120" s="136"/>
      <c r="LP120" s="136"/>
      <c r="LQ120" s="136"/>
      <c r="LR120" s="136"/>
      <c r="LS120" s="136"/>
      <c r="LT120" s="136"/>
      <c r="LU120" s="136"/>
      <c r="LV120" s="136"/>
      <c r="LW120" s="136"/>
      <c r="LX120" s="136"/>
      <c r="LY120" s="136"/>
      <c r="LZ120" s="136"/>
      <c r="MA120" s="136"/>
      <c r="MB120" s="136"/>
      <c r="MC120" s="136"/>
      <c r="MD120" s="136"/>
      <c r="ME120" s="136"/>
      <c r="MF120" s="136"/>
      <c r="MG120" s="136"/>
      <c r="MH120" s="136"/>
      <c r="MI120" s="136"/>
      <c r="MJ120" s="136"/>
      <c r="MK120" s="136"/>
      <c r="ML120" s="136"/>
      <c r="MM120" s="136"/>
      <c r="MN120" s="136"/>
      <c r="MO120" s="136"/>
      <c r="MP120" s="136"/>
      <c r="MQ120" s="136"/>
      <c r="MR120" s="136"/>
      <c r="MS120" s="136"/>
      <c r="MT120" s="136"/>
      <c r="MU120" s="136"/>
      <c r="MV120" s="136"/>
      <c r="MW120" s="136"/>
      <c r="MX120" s="136"/>
      <c r="MY120" s="136"/>
      <c r="MZ120" s="136"/>
      <c r="NA120" s="136"/>
      <c r="NB120" s="136"/>
      <c r="NC120" s="136"/>
      <c r="ND120" s="136"/>
      <c r="NE120" s="136"/>
      <c r="NF120" s="136"/>
      <c r="NG120" s="136"/>
      <c r="NH120" s="136"/>
      <c r="NI120" s="136"/>
      <c r="NJ120" s="136"/>
      <c r="NK120" s="136"/>
      <c r="NL120" s="136"/>
      <c r="NM120" s="136"/>
      <c r="NN120" s="136"/>
      <c r="NO120" s="136"/>
      <c r="NP120" s="136"/>
      <c r="NQ120" s="136"/>
      <c r="NR120" s="136"/>
      <c r="NS120" s="136"/>
      <c r="NT120" s="136"/>
      <c r="NU120" s="136"/>
      <c r="NV120" s="136"/>
      <c r="NW120" s="136"/>
      <c r="NX120" s="136"/>
      <c r="NY120" s="136"/>
      <c r="NZ120" s="136"/>
      <c r="OA120" s="136"/>
      <c r="OB120" s="136"/>
      <c r="OC120" s="136"/>
      <c r="OD120" s="136"/>
      <c r="OE120" s="136"/>
      <c r="OF120" s="136"/>
      <c r="OG120" s="136"/>
      <c r="OH120" s="136"/>
      <c r="OI120" s="136"/>
      <c r="OJ120" s="136"/>
      <c r="OK120" s="136"/>
      <c r="OL120" s="136"/>
      <c r="OM120" s="136"/>
      <c r="ON120" s="136"/>
      <c r="OO120" s="136"/>
      <c r="OP120" s="136"/>
      <c r="OQ120" s="136"/>
      <c r="OR120" s="136"/>
      <c r="OS120" s="136"/>
      <c r="OT120" s="136"/>
      <c r="OU120" s="136"/>
      <c r="OV120" s="136"/>
      <c r="OW120" s="136"/>
      <c r="OX120" s="136"/>
      <c r="OY120" s="136"/>
      <c r="OZ120" s="136"/>
      <c r="PA120" s="136"/>
      <c r="PB120" s="136"/>
      <c r="PC120" s="136"/>
      <c r="PD120" s="136"/>
      <c r="PE120" s="136"/>
      <c r="PF120" s="136"/>
      <c r="PG120" s="136"/>
      <c r="PH120" s="136"/>
      <c r="PI120" s="136"/>
      <c r="PJ120" s="136"/>
      <c r="PK120" s="136"/>
      <c r="PL120" s="136"/>
      <c r="PM120" s="136"/>
      <c r="PN120" s="136"/>
      <c r="PO120" s="136"/>
      <c r="PP120" s="136"/>
      <c r="PQ120" s="136"/>
      <c r="PR120" s="136"/>
      <c r="PS120" s="136"/>
      <c r="PT120" s="136"/>
      <c r="PU120" s="136"/>
      <c r="PV120" s="136"/>
      <c r="PW120" s="136"/>
      <c r="PX120" s="136"/>
      <c r="PY120" s="136"/>
      <c r="PZ120" s="136"/>
      <c r="QA120" s="136"/>
      <c r="QB120" s="136"/>
      <c r="QC120" s="136"/>
      <c r="QD120" s="136"/>
      <c r="QE120" s="136"/>
      <c r="QF120" s="136"/>
      <c r="QG120" s="136"/>
      <c r="QH120" s="136"/>
      <c r="QI120" s="136"/>
      <c r="QJ120" s="136"/>
      <c r="QK120" s="136"/>
      <c r="QL120" s="136"/>
      <c r="QM120" s="136"/>
      <c r="QN120" s="136"/>
      <c r="QO120" s="136"/>
      <c r="QP120" s="136"/>
      <c r="QQ120" s="136"/>
      <c r="QR120" s="136"/>
      <c r="QS120" s="136"/>
      <c r="QT120" s="136"/>
      <c r="QU120" s="136"/>
      <c r="QV120" s="136"/>
      <c r="QW120" s="136"/>
      <c r="QX120" s="136"/>
      <c r="QY120" s="136"/>
      <c r="QZ120" s="136"/>
      <c r="RA120" s="136"/>
      <c r="RB120" s="136"/>
      <c r="RC120" s="136"/>
      <c r="RD120" s="136"/>
      <c r="RE120" s="136"/>
      <c r="RF120" s="136"/>
      <c r="RG120" s="136"/>
      <c r="RH120" s="136"/>
      <c r="RI120" s="136"/>
      <c r="RJ120" s="136"/>
      <c r="RK120" s="136"/>
      <c r="RL120" s="136"/>
      <c r="RM120" s="136"/>
      <c r="RN120" s="136"/>
      <c r="RO120" s="136"/>
      <c r="RP120" s="136"/>
      <c r="RQ120" s="136"/>
      <c r="RR120" s="136"/>
      <c r="RS120" s="136"/>
      <c r="RT120" s="136"/>
      <c r="RU120" s="136"/>
      <c r="RV120" s="136"/>
      <c r="RW120" s="136"/>
      <c r="RX120" s="136"/>
      <c r="RY120" s="136"/>
      <c r="RZ120" s="136"/>
      <c r="SA120" s="136"/>
      <c r="SB120" s="136"/>
      <c r="SC120" s="136"/>
      <c r="SD120" s="136"/>
      <c r="SE120" s="136"/>
      <c r="SF120" s="136"/>
      <c r="SG120" s="136"/>
      <c r="SH120" s="136"/>
      <c r="SI120" s="136"/>
      <c r="SJ120" s="136"/>
      <c r="SK120" s="136"/>
      <c r="SL120" s="136"/>
      <c r="SM120" s="136"/>
      <c r="SN120" s="136"/>
      <c r="SO120" s="136"/>
      <c r="SP120" s="136"/>
      <c r="SQ120" s="136"/>
      <c r="SR120" s="136"/>
      <c r="SS120" s="136"/>
      <c r="ST120" s="136"/>
      <c r="SU120" s="136"/>
      <c r="SV120" s="136"/>
      <c r="SW120" s="136"/>
      <c r="SX120" s="136"/>
      <c r="SY120" s="136"/>
      <c r="SZ120" s="136"/>
      <c r="TA120" s="136"/>
      <c r="TB120" s="136"/>
      <c r="TC120" s="136"/>
      <c r="TD120" s="136"/>
      <c r="TE120" s="136"/>
      <c r="TF120" s="136"/>
      <c r="TG120" s="136"/>
      <c r="TH120" s="136"/>
      <c r="TI120" s="136"/>
      <c r="TJ120" s="136"/>
      <c r="TK120" s="136"/>
      <c r="TL120" s="136"/>
      <c r="TM120" s="136"/>
      <c r="TN120" s="136"/>
      <c r="TO120" s="136"/>
      <c r="TP120" s="136"/>
      <c r="TQ120" s="136"/>
      <c r="TR120" s="136"/>
      <c r="TS120" s="136"/>
      <c r="TT120" s="136"/>
      <c r="TU120" s="136"/>
      <c r="TV120" s="136"/>
      <c r="TW120" s="136"/>
      <c r="TX120" s="136"/>
      <c r="TY120" s="136"/>
      <c r="TZ120" s="136"/>
      <c r="UA120" s="136"/>
      <c r="UB120" s="136"/>
      <c r="UC120" s="136"/>
      <c r="UD120" s="136"/>
      <c r="UE120" s="136"/>
      <c r="UF120" s="136"/>
      <c r="UG120" s="136"/>
      <c r="UH120" s="136"/>
      <c r="UI120" s="136"/>
      <c r="UJ120" s="136"/>
      <c r="UK120" s="136"/>
      <c r="UL120" s="136"/>
      <c r="UM120" s="136"/>
      <c r="UN120" s="136"/>
      <c r="UO120" s="136"/>
      <c r="UP120" s="136"/>
      <c r="UQ120" s="136"/>
      <c r="UR120" s="136"/>
      <c r="US120" s="136"/>
      <c r="UT120" s="136"/>
      <c r="UU120" s="136"/>
      <c r="UV120" s="136"/>
      <c r="UW120" s="136"/>
      <c r="UX120" s="136"/>
      <c r="UY120" s="136"/>
      <c r="UZ120" s="136"/>
      <c r="VA120" s="136"/>
      <c r="VB120" s="136"/>
      <c r="VC120" s="136"/>
      <c r="VD120" s="136"/>
      <c r="VE120" s="136"/>
      <c r="VF120" s="136"/>
      <c r="VG120" s="136"/>
      <c r="VH120" s="136"/>
      <c r="VI120" s="136"/>
      <c r="VJ120" s="136"/>
      <c r="VK120" s="136"/>
      <c r="VL120" s="136"/>
      <c r="VM120" s="136"/>
      <c r="VN120" s="136"/>
      <c r="VO120" s="136"/>
      <c r="VP120" s="136"/>
      <c r="VQ120" s="136"/>
      <c r="VR120" s="136"/>
      <c r="VS120" s="136"/>
      <c r="VT120" s="136"/>
      <c r="VU120" s="136"/>
      <c r="VV120" s="136"/>
      <c r="VW120" s="136"/>
      <c r="VX120" s="136"/>
      <c r="VY120" s="136"/>
      <c r="VZ120" s="136"/>
      <c r="WA120" s="136"/>
      <c r="WB120" s="136"/>
      <c r="WC120" s="136"/>
      <c r="WD120" s="136"/>
      <c r="WE120" s="136"/>
      <c r="WF120" s="136"/>
      <c r="WG120" s="136"/>
      <c r="WH120" s="136"/>
      <c r="WI120" s="136"/>
      <c r="WJ120" s="136"/>
      <c r="WK120" s="136"/>
      <c r="WL120" s="136"/>
      <c r="WM120" s="136"/>
      <c r="WN120" s="136"/>
      <c r="WO120" s="136"/>
      <c r="WP120" s="136"/>
      <c r="WQ120" s="136"/>
      <c r="WR120" s="136"/>
      <c r="WS120" s="136"/>
      <c r="WT120" s="136"/>
      <c r="WU120" s="136"/>
      <c r="WV120" s="136"/>
      <c r="WW120" s="136"/>
      <c r="WX120" s="136"/>
      <c r="WY120" s="136"/>
      <c r="WZ120" s="136"/>
      <c r="XA120" s="136"/>
      <c r="XB120" s="136"/>
      <c r="XC120" s="136"/>
      <c r="XD120" s="136"/>
      <c r="XE120" s="136"/>
      <c r="XF120" s="136"/>
      <c r="XG120" s="136"/>
      <c r="XH120" s="136"/>
      <c r="XI120" s="136"/>
      <c r="XJ120" s="136"/>
      <c r="XK120" s="136"/>
      <c r="XL120" s="136"/>
      <c r="XM120" s="136"/>
      <c r="XN120" s="136"/>
      <c r="XO120" s="136"/>
      <c r="XP120" s="136"/>
      <c r="XQ120" s="136"/>
      <c r="XR120" s="136"/>
      <c r="XS120" s="136"/>
      <c r="XT120" s="136"/>
      <c r="XU120" s="136"/>
      <c r="XV120" s="136"/>
      <c r="XW120" s="136"/>
      <c r="XX120" s="136"/>
      <c r="XY120" s="136"/>
      <c r="XZ120" s="136"/>
      <c r="YA120" s="136"/>
      <c r="YB120" s="136"/>
      <c r="YC120" s="136"/>
      <c r="YD120" s="136"/>
      <c r="YE120" s="136"/>
      <c r="YF120" s="136"/>
      <c r="YG120" s="136"/>
      <c r="YH120" s="136"/>
      <c r="YI120" s="136"/>
      <c r="YJ120" s="136"/>
      <c r="YK120" s="136"/>
      <c r="YL120" s="136"/>
      <c r="YM120" s="136"/>
      <c r="YN120" s="136"/>
      <c r="YO120" s="136"/>
      <c r="YP120" s="136"/>
      <c r="YQ120" s="136"/>
      <c r="YR120" s="136"/>
      <c r="YS120" s="136"/>
      <c r="YT120" s="136"/>
      <c r="YU120" s="136"/>
      <c r="YV120" s="136"/>
      <c r="YW120" s="136"/>
      <c r="YX120" s="136"/>
      <c r="YY120" s="136"/>
      <c r="YZ120" s="136"/>
      <c r="ZA120" s="136"/>
      <c r="ZB120" s="136"/>
      <c r="ZC120" s="136"/>
      <c r="ZD120" s="136"/>
      <c r="ZE120" s="136"/>
      <c r="ZF120" s="136"/>
      <c r="ZG120" s="136"/>
      <c r="ZH120" s="136"/>
      <c r="ZI120" s="136"/>
      <c r="ZJ120" s="136"/>
      <c r="ZK120" s="136"/>
      <c r="ZL120" s="136"/>
      <c r="ZM120" s="136"/>
      <c r="ZN120" s="136"/>
      <c r="ZO120" s="136"/>
      <c r="ZP120" s="136"/>
      <c r="ZQ120" s="136"/>
      <c r="ZR120" s="136"/>
      <c r="ZS120" s="136"/>
      <c r="ZT120" s="136"/>
      <c r="ZU120" s="136"/>
      <c r="ZV120" s="136"/>
      <c r="ZW120" s="136"/>
      <c r="ZX120" s="136"/>
      <c r="ZY120" s="136"/>
      <c r="ZZ120" s="136"/>
      <c r="AAA120" s="136"/>
      <c r="AAB120" s="136"/>
      <c r="AAC120" s="136"/>
      <c r="AAD120" s="136"/>
      <c r="AAE120" s="136"/>
      <c r="AAF120" s="136"/>
      <c r="AAG120" s="136"/>
      <c r="AAH120" s="136"/>
      <c r="AAI120" s="136"/>
      <c r="AAJ120" s="136"/>
      <c r="AAK120" s="136"/>
      <c r="AAL120" s="136"/>
      <c r="AAM120" s="136"/>
      <c r="AAN120" s="136"/>
      <c r="AAO120" s="136"/>
      <c r="AAP120" s="136"/>
      <c r="AAQ120" s="136"/>
      <c r="AAR120" s="136"/>
      <c r="AAS120" s="136"/>
      <c r="AAT120" s="136"/>
      <c r="AAU120" s="136"/>
      <c r="AAV120" s="136"/>
      <c r="AAW120" s="136"/>
      <c r="AAX120" s="136"/>
      <c r="AAY120" s="136"/>
      <c r="AAZ120" s="136"/>
      <c r="ABA120" s="136"/>
      <c r="ABB120" s="136"/>
      <c r="ABC120" s="136"/>
      <c r="ABD120" s="136"/>
      <c r="ABE120" s="136"/>
      <c r="ABF120" s="136"/>
      <c r="ABG120" s="136"/>
      <c r="ABH120" s="136"/>
      <c r="ABI120" s="136"/>
      <c r="ABJ120" s="136"/>
      <c r="ABK120" s="136"/>
      <c r="ABL120" s="136"/>
      <c r="ABM120" s="136"/>
      <c r="ABN120" s="136"/>
      <c r="ABO120" s="136"/>
      <c r="ABP120" s="136"/>
      <c r="ABQ120" s="136"/>
      <c r="ABR120" s="136"/>
      <c r="ABS120" s="136"/>
      <c r="ABT120" s="136"/>
      <c r="ABU120" s="136"/>
      <c r="ABV120" s="136"/>
      <c r="ABW120" s="136"/>
      <c r="ABX120" s="136"/>
      <c r="ABY120" s="136"/>
      <c r="ABZ120" s="136"/>
      <c r="ACA120" s="136"/>
      <c r="ACB120" s="136"/>
      <c r="ACC120" s="136"/>
      <c r="ACD120" s="136"/>
      <c r="ACE120" s="136"/>
      <c r="ACF120" s="136"/>
      <c r="ACG120" s="136"/>
      <c r="ACH120" s="136"/>
      <c r="ACI120" s="136"/>
      <c r="ACJ120" s="136"/>
      <c r="ACK120" s="136"/>
      <c r="ACL120" s="136"/>
      <c r="ACM120" s="136"/>
      <c r="ACN120" s="136"/>
      <c r="ACO120" s="136"/>
      <c r="ACP120" s="136"/>
      <c r="ACQ120" s="136"/>
      <c r="ACR120" s="136"/>
      <c r="ACS120" s="136"/>
      <c r="ACT120" s="136"/>
      <c r="ACU120" s="136"/>
      <c r="ACV120" s="136"/>
      <c r="ACW120" s="136"/>
      <c r="ACX120" s="136"/>
      <c r="ACY120" s="136"/>
      <c r="ACZ120" s="136"/>
      <c r="ADA120" s="136"/>
      <c r="ADB120" s="136"/>
      <c r="ADC120" s="136"/>
      <c r="ADD120" s="136"/>
      <c r="ADE120" s="136"/>
      <c r="ADF120" s="136"/>
      <c r="ADG120" s="136"/>
      <c r="ADH120" s="136"/>
      <c r="ADI120" s="136"/>
      <c r="ADJ120" s="136"/>
      <c r="ADK120" s="136"/>
      <c r="ADL120" s="136"/>
      <c r="ADM120" s="136"/>
      <c r="ADN120" s="136"/>
      <c r="ADO120" s="136"/>
      <c r="ADP120" s="136"/>
      <c r="ADQ120" s="136"/>
      <c r="ADR120" s="136"/>
      <c r="ADS120" s="136"/>
      <c r="ADT120" s="136"/>
      <c r="ADU120" s="136"/>
      <c r="ADV120" s="136"/>
      <c r="ADW120" s="136"/>
      <c r="ADX120" s="136"/>
      <c r="ADY120" s="136"/>
      <c r="ADZ120" s="136"/>
      <c r="AEA120" s="136"/>
      <c r="AEB120" s="136"/>
      <c r="AEC120" s="136"/>
      <c r="AED120" s="136"/>
      <c r="AEE120" s="136"/>
      <c r="AEF120" s="136"/>
      <c r="AEG120" s="136"/>
      <c r="AEH120" s="136"/>
      <c r="AEI120" s="136"/>
      <c r="AEJ120" s="136"/>
      <c r="AEK120" s="136"/>
      <c r="AEL120" s="136"/>
      <c r="AEM120" s="136"/>
      <c r="AEN120" s="136"/>
      <c r="AEO120" s="136"/>
      <c r="AEP120" s="136"/>
      <c r="AEQ120" s="136"/>
      <c r="AER120" s="136"/>
      <c r="AES120" s="136"/>
      <c r="AET120" s="136"/>
      <c r="AEU120" s="136"/>
      <c r="AEV120" s="136"/>
      <c r="AEW120" s="136"/>
      <c r="AEX120" s="136"/>
      <c r="AEY120" s="136"/>
      <c r="AEZ120" s="136"/>
      <c r="AFA120" s="136"/>
      <c r="AFB120" s="136"/>
      <c r="AFC120" s="136"/>
      <c r="AFD120" s="136"/>
      <c r="AFE120" s="136"/>
      <c r="AFF120" s="136"/>
      <c r="AFG120" s="136"/>
      <c r="AFH120" s="136"/>
      <c r="AFI120" s="136"/>
      <c r="AFJ120" s="136"/>
      <c r="AFK120" s="136"/>
      <c r="AFL120" s="136"/>
      <c r="AFM120" s="136"/>
      <c r="AFN120" s="136"/>
      <c r="AFO120" s="136"/>
      <c r="AFP120" s="136"/>
      <c r="AFQ120" s="136"/>
      <c r="AFR120" s="136"/>
      <c r="AFS120" s="136"/>
      <c r="AFT120" s="136"/>
      <c r="AFU120" s="136"/>
      <c r="AFV120" s="136"/>
      <c r="AFW120" s="136"/>
      <c r="AFX120" s="136"/>
      <c r="AFY120" s="136"/>
      <c r="AFZ120" s="136"/>
      <c r="AGA120" s="136"/>
      <c r="AGB120" s="136"/>
      <c r="AGC120" s="136"/>
      <c r="AGD120" s="136"/>
      <c r="AGE120" s="136"/>
      <c r="AGF120" s="136"/>
      <c r="AGG120" s="136"/>
      <c r="AGH120" s="136"/>
      <c r="AGI120" s="136"/>
      <c r="AGJ120" s="136"/>
      <c r="AGK120" s="136"/>
      <c r="AGL120" s="136"/>
      <c r="AGM120" s="136"/>
      <c r="AGN120" s="136"/>
      <c r="AGO120" s="136"/>
      <c r="AGP120" s="136"/>
      <c r="AGQ120" s="136"/>
      <c r="AGR120" s="136"/>
      <c r="AGS120" s="136"/>
      <c r="AGT120" s="136"/>
      <c r="AGU120" s="136"/>
      <c r="AGV120" s="136"/>
      <c r="AGW120" s="136"/>
      <c r="AGX120" s="136"/>
      <c r="AGY120" s="136"/>
      <c r="AGZ120" s="136"/>
      <c r="AHA120" s="136"/>
      <c r="AHB120" s="136"/>
      <c r="AHC120" s="136"/>
      <c r="AHD120" s="136"/>
      <c r="AHE120" s="136"/>
      <c r="AHF120" s="136"/>
      <c r="AHG120" s="136"/>
      <c r="AHH120" s="136"/>
      <c r="AHI120" s="136"/>
      <c r="AHJ120" s="136"/>
      <c r="AHK120" s="136"/>
      <c r="AHL120" s="136"/>
      <c r="AHM120" s="136"/>
      <c r="AHN120" s="136"/>
      <c r="AHO120" s="136"/>
      <c r="AHP120" s="136"/>
      <c r="AHQ120" s="136"/>
      <c r="AHR120" s="136"/>
      <c r="AHS120" s="136"/>
      <c r="AHT120" s="136"/>
      <c r="AHU120" s="136"/>
      <c r="AHV120" s="136"/>
      <c r="AHW120" s="136"/>
      <c r="AHX120" s="136"/>
      <c r="AHY120" s="136"/>
      <c r="AHZ120" s="136"/>
      <c r="AIA120" s="136"/>
      <c r="AIB120" s="136"/>
      <c r="AIC120" s="136"/>
      <c r="AID120" s="136"/>
      <c r="AIE120" s="136"/>
      <c r="AIF120" s="136"/>
      <c r="AIG120" s="136"/>
      <c r="AIH120" s="136"/>
      <c r="AII120" s="136"/>
      <c r="AIJ120" s="136"/>
      <c r="AIK120" s="136"/>
      <c r="AIL120" s="136"/>
      <c r="AIM120" s="136"/>
      <c r="AIN120" s="136"/>
      <c r="AIO120" s="136"/>
      <c r="AIP120" s="136"/>
      <c r="AIQ120" s="136"/>
      <c r="AIR120" s="136"/>
      <c r="AIS120" s="136"/>
      <c r="AIT120" s="136"/>
      <c r="AIU120" s="136"/>
      <c r="AIV120" s="136"/>
      <c r="AIW120" s="136"/>
      <c r="AIX120" s="136"/>
      <c r="AIY120" s="136"/>
      <c r="AIZ120" s="136"/>
      <c r="AJA120" s="136"/>
      <c r="AJB120" s="136"/>
      <c r="AJC120" s="136"/>
      <c r="AJD120" s="136"/>
      <c r="AJE120" s="136"/>
      <c r="AJF120" s="136"/>
      <c r="AJG120" s="136"/>
      <c r="AJH120" s="136"/>
      <c r="AJI120" s="136"/>
      <c r="AJJ120" s="136"/>
      <c r="AJK120" s="136"/>
      <c r="AJL120" s="136"/>
      <c r="AJM120" s="136"/>
      <c r="AJN120" s="136"/>
      <c r="AJO120" s="136"/>
      <c r="AJP120" s="136"/>
      <c r="AJQ120" s="136"/>
      <c r="AJR120" s="136"/>
      <c r="AJS120" s="136"/>
      <c r="AJT120" s="136"/>
      <c r="AJU120" s="136"/>
      <c r="AJV120" s="136"/>
      <c r="AJW120" s="136"/>
      <c r="AJX120" s="136"/>
      <c r="AJY120" s="136"/>
      <c r="AJZ120" s="136"/>
      <c r="AKA120" s="136"/>
      <c r="AKB120" s="136"/>
      <c r="AKC120" s="136"/>
      <c r="AKD120" s="136"/>
      <c r="AKE120" s="136"/>
      <c r="AKF120" s="136"/>
      <c r="AKG120" s="136"/>
      <c r="AKH120" s="136"/>
      <c r="AKI120" s="136"/>
      <c r="AKJ120" s="136"/>
      <c r="AKK120" s="136"/>
      <c r="AKL120" s="136"/>
      <c r="AKM120" s="136"/>
      <c r="AKN120" s="136"/>
      <c r="AKO120" s="136"/>
      <c r="AKP120" s="136"/>
      <c r="AKQ120" s="136"/>
      <c r="AKR120" s="136"/>
      <c r="AKS120" s="136"/>
      <c r="AKT120" s="136"/>
      <c r="AKU120" s="136"/>
      <c r="AKV120" s="136"/>
      <c r="AKW120" s="136"/>
      <c r="AKX120" s="136"/>
      <c r="AKY120" s="136"/>
    </row>
    <row r="121" ht="14.25" hidden="1" spans="1:987">
      <c r="A121" s="45"/>
      <c r="B121" s="46"/>
      <c r="C121" s="46" t="s">
        <v>306</v>
      </c>
      <c r="D121" s="46" t="s">
        <v>4</v>
      </c>
      <c r="E121" s="46" t="s">
        <v>5</v>
      </c>
      <c r="F121" s="46" t="s">
        <v>6</v>
      </c>
      <c r="G121" s="46" t="s">
        <v>306</v>
      </c>
      <c r="H121" s="46" t="s">
        <v>4</v>
      </c>
      <c r="I121" s="46" t="s">
        <v>5</v>
      </c>
      <c r="J121" s="46" t="s">
        <v>306</v>
      </c>
      <c r="K121" s="46" t="s">
        <v>4</v>
      </c>
      <c r="L121" s="46" t="s">
        <v>5</v>
      </c>
      <c r="M121" s="46" t="s">
        <v>306</v>
      </c>
      <c r="N121" s="46" t="s">
        <v>4</v>
      </c>
      <c r="O121" s="117" t="s">
        <v>5</v>
      </c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Y121" s="136"/>
      <c r="AZ121" s="136"/>
      <c r="BA121" s="136"/>
      <c r="BB121" s="136"/>
      <c r="BC121" s="136"/>
      <c r="BD121" s="136"/>
      <c r="BE121" s="136"/>
      <c r="BF121" s="136"/>
      <c r="BG121" s="136"/>
      <c r="BH121" s="136"/>
      <c r="BI121" s="136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  <c r="CT121" s="136"/>
      <c r="CU121" s="136"/>
      <c r="CV121" s="136"/>
      <c r="CW121" s="136"/>
      <c r="CX121" s="136"/>
      <c r="CY121" s="136"/>
      <c r="CZ121" s="136"/>
      <c r="DA121" s="136"/>
      <c r="DB121" s="136"/>
      <c r="DC121" s="136"/>
      <c r="DD121" s="136"/>
      <c r="DE121" s="136"/>
      <c r="DF121" s="136"/>
      <c r="DG121" s="136"/>
      <c r="DH121" s="136"/>
      <c r="DI121" s="136"/>
      <c r="DJ121" s="136"/>
      <c r="DK121" s="136"/>
      <c r="DL121" s="136"/>
      <c r="DM121" s="136"/>
      <c r="DN121" s="136"/>
      <c r="DO121" s="136"/>
      <c r="DP121" s="136"/>
      <c r="DQ121" s="136"/>
      <c r="DR121" s="136"/>
      <c r="DS121" s="136"/>
      <c r="DT121" s="136"/>
      <c r="DU121" s="136"/>
      <c r="DV121" s="136"/>
      <c r="DW121" s="136"/>
      <c r="DX121" s="136"/>
      <c r="DY121" s="136"/>
      <c r="DZ121" s="136"/>
      <c r="EA121" s="136"/>
      <c r="EB121" s="136"/>
      <c r="EC121" s="136"/>
      <c r="ED121" s="136"/>
      <c r="EE121" s="136"/>
      <c r="EF121" s="136"/>
      <c r="EG121" s="136"/>
      <c r="EH121" s="136"/>
      <c r="EI121" s="136"/>
      <c r="EJ121" s="136"/>
      <c r="EK121" s="136"/>
      <c r="EL121" s="136"/>
      <c r="EM121" s="136"/>
      <c r="EN121" s="136"/>
      <c r="EO121" s="136"/>
      <c r="EP121" s="136"/>
      <c r="EQ121" s="136"/>
      <c r="ER121" s="136"/>
      <c r="ES121" s="136"/>
      <c r="ET121" s="136"/>
      <c r="EU121" s="136"/>
      <c r="EV121" s="136"/>
      <c r="EW121" s="136"/>
      <c r="EX121" s="136"/>
      <c r="EY121" s="136"/>
      <c r="EZ121" s="136"/>
      <c r="FA121" s="136"/>
      <c r="FB121" s="136"/>
      <c r="FC121" s="136"/>
      <c r="FD121" s="136"/>
      <c r="FE121" s="136"/>
      <c r="FF121" s="136"/>
      <c r="FG121" s="136"/>
      <c r="FH121" s="136"/>
      <c r="FI121" s="136"/>
      <c r="FJ121" s="136"/>
      <c r="FK121" s="136"/>
      <c r="FL121" s="136"/>
      <c r="FM121" s="136"/>
      <c r="FN121" s="136"/>
      <c r="FO121" s="136"/>
      <c r="FP121" s="136"/>
      <c r="FQ121" s="136"/>
      <c r="FR121" s="136"/>
      <c r="FS121" s="136"/>
      <c r="FT121" s="136"/>
      <c r="FU121" s="136"/>
      <c r="FV121" s="136"/>
      <c r="FW121" s="136"/>
      <c r="FX121" s="136"/>
      <c r="FY121" s="136"/>
      <c r="FZ121" s="136"/>
      <c r="GA121" s="136"/>
      <c r="GB121" s="136"/>
      <c r="GC121" s="136"/>
      <c r="GD121" s="136"/>
      <c r="GE121" s="136"/>
      <c r="GF121" s="136"/>
      <c r="GG121" s="136"/>
      <c r="GH121" s="136"/>
      <c r="GI121" s="136"/>
      <c r="GJ121" s="136"/>
      <c r="GK121" s="136"/>
      <c r="GL121" s="136"/>
      <c r="GM121" s="136"/>
      <c r="GN121" s="136"/>
      <c r="GO121" s="136"/>
      <c r="GP121" s="136"/>
      <c r="GQ121" s="136"/>
      <c r="GR121" s="136"/>
      <c r="GS121" s="136"/>
      <c r="GT121" s="136"/>
      <c r="GU121" s="136"/>
      <c r="GV121" s="136"/>
      <c r="GW121" s="136"/>
      <c r="GX121" s="136"/>
      <c r="GY121" s="136"/>
      <c r="GZ121" s="136"/>
      <c r="HA121" s="136"/>
      <c r="HB121" s="136"/>
      <c r="HC121" s="136"/>
      <c r="HD121" s="136"/>
      <c r="HE121" s="136"/>
      <c r="HF121" s="136"/>
      <c r="HG121" s="136"/>
      <c r="HH121" s="136"/>
      <c r="HI121" s="136"/>
      <c r="HJ121" s="136"/>
      <c r="HK121" s="136"/>
      <c r="HL121" s="136"/>
      <c r="HM121" s="136"/>
      <c r="HN121" s="136"/>
      <c r="HO121" s="136"/>
      <c r="HP121" s="136"/>
      <c r="HQ121" s="136"/>
      <c r="HR121" s="136"/>
      <c r="HS121" s="136"/>
      <c r="HT121" s="136"/>
      <c r="HU121" s="136"/>
      <c r="HV121" s="136"/>
      <c r="HW121" s="136"/>
      <c r="HX121" s="136"/>
      <c r="HY121" s="136"/>
      <c r="HZ121" s="136"/>
      <c r="IA121" s="136"/>
      <c r="IB121" s="136"/>
      <c r="IC121" s="136"/>
      <c r="ID121" s="136"/>
      <c r="IE121" s="136"/>
      <c r="IF121" s="136"/>
      <c r="IG121" s="136"/>
      <c r="IH121" s="136"/>
      <c r="II121" s="136"/>
      <c r="IJ121" s="136"/>
      <c r="IK121" s="136"/>
      <c r="IL121" s="136"/>
      <c r="IM121" s="136"/>
      <c r="IN121" s="136"/>
      <c r="IO121" s="136"/>
      <c r="IP121" s="136"/>
      <c r="IQ121" s="136"/>
      <c r="IR121" s="136"/>
      <c r="IS121" s="136"/>
      <c r="IT121" s="136"/>
      <c r="IU121" s="136"/>
      <c r="IV121" s="136"/>
      <c r="IW121" s="136"/>
      <c r="IX121" s="136"/>
      <c r="IY121" s="136"/>
      <c r="IZ121" s="136"/>
      <c r="JA121" s="136"/>
      <c r="JB121" s="136"/>
      <c r="JC121" s="136"/>
      <c r="JD121" s="136"/>
      <c r="JE121" s="136"/>
      <c r="JF121" s="136"/>
      <c r="JG121" s="136"/>
      <c r="JH121" s="136"/>
      <c r="JI121" s="136"/>
      <c r="JJ121" s="136"/>
      <c r="JK121" s="136"/>
      <c r="JL121" s="136"/>
      <c r="JM121" s="136"/>
      <c r="JN121" s="136"/>
      <c r="JO121" s="136"/>
      <c r="JP121" s="136"/>
      <c r="JQ121" s="136"/>
      <c r="JR121" s="136"/>
      <c r="JS121" s="136"/>
      <c r="JT121" s="136"/>
      <c r="JU121" s="136"/>
      <c r="JV121" s="136"/>
      <c r="JW121" s="136"/>
      <c r="JX121" s="136"/>
      <c r="JY121" s="136"/>
      <c r="JZ121" s="136"/>
      <c r="KA121" s="136"/>
      <c r="KB121" s="136"/>
      <c r="KC121" s="136"/>
      <c r="KD121" s="136"/>
      <c r="KE121" s="136"/>
      <c r="KF121" s="136"/>
      <c r="KG121" s="136"/>
      <c r="KH121" s="136"/>
      <c r="KI121" s="136"/>
      <c r="KJ121" s="136"/>
      <c r="KK121" s="136"/>
      <c r="KL121" s="136"/>
      <c r="KM121" s="136"/>
      <c r="KN121" s="136"/>
      <c r="KO121" s="136"/>
      <c r="KP121" s="136"/>
      <c r="KQ121" s="136"/>
      <c r="KR121" s="136"/>
      <c r="KS121" s="136"/>
      <c r="KT121" s="136"/>
      <c r="KU121" s="136"/>
      <c r="KV121" s="136"/>
      <c r="KW121" s="136"/>
      <c r="KX121" s="136"/>
      <c r="KY121" s="136"/>
      <c r="KZ121" s="136"/>
      <c r="LA121" s="136"/>
      <c r="LB121" s="136"/>
      <c r="LC121" s="136"/>
      <c r="LD121" s="136"/>
      <c r="LE121" s="136"/>
      <c r="LF121" s="136"/>
      <c r="LG121" s="136"/>
      <c r="LH121" s="136"/>
      <c r="LI121" s="136"/>
      <c r="LJ121" s="136"/>
      <c r="LK121" s="136"/>
      <c r="LL121" s="136"/>
      <c r="LM121" s="136"/>
      <c r="LN121" s="136"/>
      <c r="LO121" s="136"/>
      <c r="LP121" s="136"/>
      <c r="LQ121" s="136"/>
      <c r="LR121" s="136"/>
      <c r="LS121" s="136"/>
      <c r="LT121" s="136"/>
      <c r="LU121" s="136"/>
      <c r="LV121" s="136"/>
      <c r="LW121" s="136"/>
      <c r="LX121" s="136"/>
      <c r="LY121" s="136"/>
      <c r="LZ121" s="136"/>
      <c r="MA121" s="136"/>
      <c r="MB121" s="136"/>
      <c r="MC121" s="136"/>
      <c r="MD121" s="136"/>
      <c r="ME121" s="136"/>
      <c r="MF121" s="136"/>
      <c r="MG121" s="136"/>
      <c r="MH121" s="136"/>
      <c r="MI121" s="136"/>
      <c r="MJ121" s="136"/>
      <c r="MK121" s="136"/>
      <c r="ML121" s="136"/>
      <c r="MM121" s="136"/>
      <c r="MN121" s="136"/>
      <c r="MO121" s="136"/>
      <c r="MP121" s="136"/>
      <c r="MQ121" s="136"/>
      <c r="MR121" s="136"/>
      <c r="MS121" s="136"/>
      <c r="MT121" s="136"/>
      <c r="MU121" s="136"/>
      <c r="MV121" s="136"/>
      <c r="MW121" s="136"/>
      <c r="MX121" s="136"/>
      <c r="MY121" s="136"/>
      <c r="MZ121" s="136"/>
      <c r="NA121" s="136"/>
      <c r="NB121" s="136"/>
      <c r="NC121" s="136"/>
      <c r="ND121" s="136"/>
      <c r="NE121" s="136"/>
      <c r="NF121" s="136"/>
      <c r="NG121" s="136"/>
      <c r="NH121" s="136"/>
      <c r="NI121" s="136"/>
      <c r="NJ121" s="136"/>
      <c r="NK121" s="136"/>
      <c r="NL121" s="136"/>
      <c r="NM121" s="136"/>
      <c r="NN121" s="136"/>
      <c r="NO121" s="136"/>
      <c r="NP121" s="136"/>
      <c r="NQ121" s="136"/>
      <c r="NR121" s="136"/>
      <c r="NS121" s="136"/>
      <c r="NT121" s="136"/>
      <c r="NU121" s="136"/>
      <c r="NV121" s="136"/>
      <c r="NW121" s="136"/>
      <c r="NX121" s="136"/>
      <c r="NY121" s="136"/>
      <c r="NZ121" s="136"/>
      <c r="OA121" s="136"/>
      <c r="OB121" s="136"/>
      <c r="OC121" s="136"/>
      <c r="OD121" s="136"/>
      <c r="OE121" s="136"/>
      <c r="OF121" s="136"/>
      <c r="OG121" s="136"/>
      <c r="OH121" s="136"/>
      <c r="OI121" s="136"/>
      <c r="OJ121" s="136"/>
      <c r="OK121" s="136"/>
      <c r="OL121" s="136"/>
      <c r="OM121" s="136"/>
      <c r="ON121" s="136"/>
      <c r="OO121" s="136"/>
      <c r="OP121" s="136"/>
      <c r="OQ121" s="136"/>
      <c r="OR121" s="136"/>
      <c r="OS121" s="136"/>
      <c r="OT121" s="136"/>
      <c r="OU121" s="136"/>
      <c r="OV121" s="136"/>
      <c r="OW121" s="136"/>
      <c r="OX121" s="136"/>
      <c r="OY121" s="136"/>
      <c r="OZ121" s="136"/>
      <c r="PA121" s="136"/>
      <c r="PB121" s="136"/>
      <c r="PC121" s="136"/>
      <c r="PD121" s="136"/>
      <c r="PE121" s="136"/>
      <c r="PF121" s="136"/>
      <c r="PG121" s="136"/>
      <c r="PH121" s="136"/>
      <c r="PI121" s="136"/>
      <c r="PJ121" s="136"/>
      <c r="PK121" s="136"/>
      <c r="PL121" s="136"/>
      <c r="PM121" s="136"/>
      <c r="PN121" s="136"/>
      <c r="PO121" s="136"/>
      <c r="PP121" s="136"/>
      <c r="PQ121" s="136"/>
      <c r="PR121" s="136"/>
      <c r="PS121" s="136"/>
      <c r="PT121" s="136"/>
      <c r="PU121" s="136"/>
      <c r="PV121" s="136"/>
      <c r="PW121" s="136"/>
      <c r="PX121" s="136"/>
      <c r="PY121" s="136"/>
      <c r="PZ121" s="136"/>
      <c r="QA121" s="136"/>
      <c r="QB121" s="136"/>
      <c r="QC121" s="136"/>
      <c r="QD121" s="136"/>
      <c r="QE121" s="136"/>
      <c r="QF121" s="136"/>
      <c r="QG121" s="136"/>
      <c r="QH121" s="136"/>
      <c r="QI121" s="136"/>
      <c r="QJ121" s="136"/>
      <c r="QK121" s="136"/>
      <c r="QL121" s="136"/>
      <c r="QM121" s="136"/>
      <c r="QN121" s="136"/>
      <c r="QO121" s="136"/>
      <c r="QP121" s="136"/>
      <c r="QQ121" s="136"/>
      <c r="QR121" s="136"/>
      <c r="QS121" s="136"/>
      <c r="QT121" s="136"/>
      <c r="QU121" s="136"/>
      <c r="QV121" s="136"/>
      <c r="QW121" s="136"/>
      <c r="QX121" s="136"/>
      <c r="QY121" s="136"/>
      <c r="QZ121" s="136"/>
      <c r="RA121" s="136"/>
      <c r="RB121" s="136"/>
      <c r="RC121" s="136"/>
      <c r="RD121" s="136"/>
      <c r="RE121" s="136"/>
      <c r="RF121" s="136"/>
      <c r="RG121" s="136"/>
      <c r="RH121" s="136"/>
      <c r="RI121" s="136"/>
      <c r="RJ121" s="136"/>
      <c r="RK121" s="136"/>
      <c r="RL121" s="136"/>
      <c r="RM121" s="136"/>
      <c r="RN121" s="136"/>
      <c r="RO121" s="136"/>
      <c r="RP121" s="136"/>
      <c r="RQ121" s="136"/>
      <c r="RR121" s="136"/>
      <c r="RS121" s="136"/>
      <c r="RT121" s="136"/>
      <c r="RU121" s="136"/>
      <c r="RV121" s="136"/>
      <c r="RW121" s="136"/>
      <c r="RX121" s="136"/>
      <c r="RY121" s="136"/>
      <c r="RZ121" s="136"/>
      <c r="SA121" s="136"/>
      <c r="SB121" s="136"/>
      <c r="SC121" s="136"/>
      <c r="SD121" s="136"/>
      <c r="SE121" s="136"/>
      <c r="SF121" s="136"/>
      <c r="SG121" s="136"/>
      <c r="SH121" s="136"/>
      <c r="SI121" s="136"/>
      <c r="SJ121" s="136"/>
      <c r="SK121" s="136"/>
      <c r="SL121" s="136"/>
      <c r="SM121" s="136"/>
      <c r="SN121" s="136"/>
      <c r="SO121" s="136"/>
      <c r="SP121" s="136"/>
      <c r="SQ121" s="136"/>
      <c r="SR121" s="136"/>
      <c r="SS121" s="136"/>
      <c r="ST121" s="136"/>
      <c r="SU121" s="136"/>
      <c r="SV121" s="136"/>
      <c r="SW121" s="136"/>
      <c r="SX121" s="136"/>
      <c r="SY121" s="136"/>
      <c r="SZ121" s="136"/>
      <c r="TA121" s="136"/>
      <c r="TB121" s="136"/>
      <c r="TC121" s="136"/>
      <c r="TD121" s="136"/>
      <c r="TE121" s="136"/>
      <c r="TF121" s="136"/>
      <c r="TG121" s="136"/>
      <c r="TH121" s="136"/>
      <c r="TI121" s="136"/>
      <c r="TJ121" s="136"/>
      <c r="TK121" s="136"/>
      <c r="TL121" s="136"/>
      <c r="TM121" s="136"/>
      <c r="TN121" s="136"/>
      <c r="TO121" s="136"/>
      <c r="TP121" s="136"/>
      <c r="TQ121" s="136"/>
      <c r="TR121" s="136"/>
      <c r="TS121" s="136"/>
      <c r="TT121" s="136"/>
      <c r="TU121" s="136"/>
      <c r="TV121" s="136"/>
      <c r="TW121" s="136"/>
      <c r="TX121" s="136"/>
      <c r="TY121" s="136"/>
      <c r="TZ121" s="136"/>
      <c r="UA121" s="136"/>
      <c r="UB121" s="136"/>
      <c r="UC121" s="136"/>
      <c r="UD121" s="136"/>
      <c r="UE121" s="136"/>
      <c r="UF121" s="136"/>
      <c r="UG121" s="136"/>
      <c r="UH121" s="136"/>
      <c r="UI121" s="136"/>
      <c r="UJ121" s="136"/>
      <c r="UK121" s="136"/>
      <c r="UL121" s="136"/>
      <c r="UM121" s="136"/>
      <c r="UN121" s="136"/>
      <c r="UO121" s="136"/>
      <c r="UP121" s="136"/>
      <c r="UQ121" s="136"/>
      <c r="UR121" s="136"/>
      <c r="US121" s="136"/>
      <c r="UT121" s="136"/>
      <c r="UU121" s="136"/>
      <c r="UV121" s="136"/>
      <c r="UW121" s="136"/>
      <c r="UX121" s="136"/>
      <c r="UY121" s="136"/>
      <c r="UZ121" s="136"/>
      <c r="VA121" s="136"/>
      <c r="VB121" s="136"/>
      <c r="VC121" s="136"/>
      <c r="VD121" s="136"/>
      <c r="VE121" s="136"/>
      <c r="VF121" s="136"/>
      <c r="VG121" s="136"/>
      <c r="VH121" s="136"/>
      <c r="VI121" s="136"/>
      <c r="VJ121" s="136"/>
      <c r="VK121" s="136"/>
      <c r="VL121" s="136"/>
      <c r="VM121" s="136"/>
      <c r="VN121" s="136"/>
      <c r="VO121" s="136"/>
      <c r="VP121" s="136"/>
      <c r="VQ121" s="136"/>
      <c r="VR121" s="136"/>
      <c r="VS121" s="136"/>
      <c r="VT121" s="136"/>
      <c r="VU121" s="136"/>
      <c r="VV121" s="136"/>
      <c r="VW121" s="136"/>
      <c r="VX121" s="136"/>
      <c r="VY121" s="136"/>
      <c r="VZ121" s="136"/>
      <c r="WA121" s="136"/>
      <c r="WB121" s="136"/>
      <c r="WC121" s="136"/>
      <c r="WD121" s="136"/>
      <c r="WE121" s="136"/>
      <c r="WF121" s="136"/>
      <c r="WG121" s="136"/>
      <c r="WH121" s="136"/>
      <c r="WI121" s="136"/>
      <c r="WJ121" s="136"/>
      <c r="WK121" s="136"/>
      <c r="WL121" s="136"/>
      <c r="WM121" s="136"/>
      <c r="WN121" s="136"/>
      <c r="WO121" s="136"/>
      <c r="WP121" s="136"/>
      <c r="WQ121" s="136"/>
      <c r="WR121" s="136"/>
      <c r="WS121" s="136"/>
      <c r="WT121" s="136"/>
      <c r="WU121" s="136"/>
      <c r="WV121" s="136"/>
      <c r="WW121" s="136"/>
      <c r="WX121" s="136"/>
      <c r="WY121" s="136"/>
      <c r="WZ121" s="136"/>
      <c r="XA121" s="136"/>
      <c r="XB121" s="136"/>
      <c r="XC121" s="136"/>
      <c r="XD121" s="136"/>
      <c r="XE121" s="136"/>
      <c r="XF121" s="136"/>
      <c r="XG121" s="136"/>
      <c r="XH121" s="136"/>
      <c r="XI121" s="136"/>
      <c r="XJ121" s="136"/>
      <c r="XK121" s="136"/>
      <c r="XL121" s="136"/>
      <c r="XM121" s="136"/>
      <c r="XN121" s="136"/>
      <c r="XO121" s="136"/>
      <c r="XP121" s="136"/>
      <c r="XQ121" s="136"/>
      <c r="XR121" s="136"/>
      <c r="XS121" s="136"/>
      <c r="XT121" s="136"/>
      <c r="XU121" s="136"/>
      <c r="XV121" s="136"/>
      <c r="XW121" s="136"/>
      <c r="XX121" s="136"/>
      <c r="XY121" s="136"/>
      <c r="XZ121" s="136"/>
      <c r="YA121" s="136"/>
      <c r="YB121" s="136"/>
      <c r="YC121" s="136"/>
      <c r="YD121" s="136"/>
      <c r="YE121" s="136"/>
      <c r="YF121" s="136"/>
      <c r="YG121" s="136"/>
      <c r="YH121" s="136"/>
      <c r="YI121" s="136"/>
      <c r="YJ121" s="136"/>
      <c r="YK121" s="136"/>
      <c r="YL121" s="136"/>
      <c r="YM121" s="136"/>
      <c r="YN121" s="136"/>
      <c r="YO121" s="136"/>
      <c r="YP121" s="136"/>
      <c r="YQ121" s="136"/>
      <c r="YR121" s="136"/>
      <c r="YS121" s="136"/>
      <c r="YT121" s="136"/>
      <c r="YU121" s="136"/>
      <c r="YV121" s="136"/>
      <c r="YW121" s="136"/>
      <c r="YX121" s="136"/>
      <c r="YY121" s="136"/>
      <c r="YZ121" s="136"/>
      <c r="ZA121" s="136"/>
      <c r="ZB121" s="136"/>
      <c r="ZC121" s="136"/>
      <c r="ZD121" s="136"/>
      <c r="ZE121" s="136"/>
      <c r="ZF121" s="136"/>
      <c r="ZG121" s="136"/>
      <c r="ZH121" s="136"/>
      <c r="ZI121" s="136"/>
      <c r="ZJ121" s="136"/>
      <c r="ZK121" s="136"/>
      <c r="ZL121" s="136"/>
      <c r="ZM121" s="136"/>
      <c r="ZN121" s="136"/>
      <c r="ZO121" s="136"/>
      <c r="ZP121" s="136"/>
      <c r="ZQ121" s="136"/>
      <c r="ZR121" s="136"/>
      <c r="ZS121" s="136"/>
      <c r="ZT121" s="136"/>
      <c r="ZU121" s="136"/>
      <c r="ZV121" s="136"/>
      <c r="ZW121" s="136"/>
      <c r="ZX121" s="136"/>
      <c r="ZY121" s="136"/>
      <c r="ZZ121" s="136"/>
      <c r="AAA121" s="136"/>
      <c r="AAB121" s="136"/>
      <c r="AAC121" s="136"/>
      <c r="AAD121" s="136"/>
      <c r="AAE121" s="136"/>
      <c r="AAF121" s="136"/>
      <c r="AAG121" s="136"/>
      <c r="AAH121" s="136"/>
      <c r="AAI121" s="136"/>
      <c r="AAJ121" s="136"/>
      <c r="AAK121" s="136"/>
      <c r="AAL121" s="136"/>
      <c r="AAM121" s="136"/>
      <c r="AAN121" s="136"/>
      <c r="AAO121" s="136"/>
      <c r="AAP121" s="136"/>
      <c r="AAQ121" s="136"/>
      <c r="AAR121" s="136"/>
      <c r="AAS121" s="136"/>
      <c r="AAT121" s="136"/>
      <c r="AAU121" s="136"/>
      <c r="AAV121" s="136"/>
      <c r="AAW121" s="136"/>
      <c r="AAX121" s="136"/>
      <c r="AAY121" s="136"/>
      <c r="AAZ121" s="136"/>
      <c r="ABA121" s="136"/>
      <c r="ABB121" s="136"/>
      <c r="ABC121" s="136"/>
      <c r="ABD121" s="136"/>
      <c r="ABE121" s="136"/>
      <c r="ABF121" s="136"/>
      <c r="ABG121" s="136"/>
      <c r="ABH121" s="136"/>
      <c r="ABI121" s="136"/>
      <c r="ABJ121" s="136"/>
      <c r="ABK121" s="136"/>
      <c r="ABL121" s="136"/>
      <c r="ABM121" s="136"/>
      <c r="ABN121" s="136"/>
      <c r="ABO121" s="136"/>
      <c r="ABP121" s="136"/>
      <c r="ABQ121" s="136"/>
      <c r="ABR121" s="136"/>
      <c r="ABS121" s="136"/>
      <c r="ABT121" s="136"/>
      <c r="ABU121" s="136"/>
      <c r="ABV121" s="136"/>
      <c r="ABW121" s="136"/>
      <c r="ABX121" s="136"/>
      <c r="ABY121" s="136"/>
      <c r="ABZ121" s="136"/>
      <c r="ACA121" s="136"/>
      <c r="ACB121" s="136"/>
      <c r="ACC121" s="136"/>
      <c r="ACD121" s="136"/>
      <c r="ACE121" s="136"/>
      <c r="ACF121" s="136"/>
      <c r="ACG121" s="136"/>
      <c r="ACH121" s="136"/>
      <c r="ACI121" s="136"/>
      <c r="ACJ121" s="136"/>
      <c r="ACK121" s="136"/>
      <c r="ACL121" s="136"/>
      <c r="ACM121" s="136"/>
      <c r="ACN121" s="136"/>
      <c r="ACO121" s="136"/>
      <c r="ACP121" s="136"/>
      <c r="ACQ121" s="136"/>
      <c r="ACR121" s="136"/>
      <c r="ACS121" s="136"/>
      <c r="ACT121" s="136"/>
      <c r="ACU121" s="136"/>
      <c r="ACV121" s="136"/>
      <c r="ACW121" s="136"/>
      <c r="ACX121" s="136"/>
      <c r="ACY121" s="136"/>
      <c r="ACZ121" s="136"/>
      <c r="ADA121" s="136"/>
      <c r="ADB121" s="136"/>
      <c r="ADC121" s="136"/>
      <c r="ADD121" s="136"/>
      <c r="ADE121" s="136"/>
      <c r="ADF121" s="136"/>
      <c r="ADG121" s="136"/>
      <c r="ADH121" s="136"/>
      <c r="ADI121" s="136"/>
      <c r="ADJ121" s="136"/>
      <c r="ADK121" s="136"/>
      <c r="ADL121" s="136"/>
      <c r="ADM121" s="136"/>
      <c r="ADN121" s="136"/>
      <c r="ADO121" s="136"/>
      <c r="ADP121" s="136"/>
      <c r="ADQ121" s="136"/>
      <c r="ADR121" s="136"/>
      <c r="ADS121" s="136"/>
      <c r="ADT121" s="136"/>
      <c r="ADU121" s="136"/>
      <c r="ADV121" s="136"/>
      <c r="ADW121" s="136"/>
      <c r="ADX121" s="136"/>
      <c r="ADY121" s="136"/>
      <c r="ADZ121" s="136"/>
      <c r="AEA121" s="136"/>
      <c r="AEB121" s="136"/>
      <c r="AEC121" s="136"/>
      <c r="AED121" s="136"/>
      <c r="AEE121" s="136"/>
      <c r="AEF121" s="136"/>
      <c r="AEG121" s="136"/>
      <c r="AEH121" s="136"/>
      <c r="AEI121" s="136"/>
      <c r="AEJ121" s="136"/>
      <c r="AEK121" s="136"/>
      <c r="AEL121" s="136"/>
      <c r="AEM121" s="136"/>
      <c r="AEN121" s="136"/>
      <c r="AEO121" s="136"/>
      <c r="AEP121" s="136"/>
      <c r="AEQ121" s="136"/>
      <c r="AER121" s="136"/>
      <c r="AES121" s="136"/>
      <c r="AET121" s="136"/>
      <c r="AEU121" s="136"/>
      <c r="AEV121" s="136"/>
      <c r="AEW121" s="136"/>
      <c r="AEX121" s="136"/>
      <c r="AEY121" s="136"/>
      <c r="AEZ121" s="136"/>
      <c r="AFA121" s="136"/>
      <c r="AFB121" s="136"/>
      <c r="AFC121" s="136"/>
      <c r="AFD121" s="136"/>
      <c r="AFE121" s="136"/>
      <c r="AFF121" s="136"/>
      <c r="AFG121" s="136"/>
      <c r="AFH121" s="136"/>
      <c r="AFI121" s="136"/>
      <c r="AFJ121" s="136"/>
      <c r="AFK121" s="136"/>
      <c r="AFL121" s="136"/>
      <c r="AFM121" s="136"/>
      <c r="AFN121" s="136"/>
      <c r="AFO121" s="136"/>
      <c r="AFP121" s="136"/>
      <c r="AFQ121" s="136"/>
      <c r="AFR121" s="136"/>
      <c r="AFS121" s="136"/>
      <c r="AFT121" s="136"/>
      <c r="AFU121" s="136"/>
      <c r="AFV121" s="136"/>
      <c r="AFW121" s="136"/>
      <c r="AFX121" s="136"/>
      <c r="AFY121" s="136"/>
      <c r="AFZ121" s="136"/>
      <c r="AGA121" s="136"/>
      <c r="AGB121" s="136"/>
      <c r="AGC121" s="136"/>
      <c r="AGD121" s="136"/>
      <c r="AGE121" s="136"/>
      <c r="AGF121" s="136"/>
      <c r="AGG121" s="136"/>
      <c r="AGH121" s="136"/>
      <c r="AGI121" s="136"/>
      <c r="AGJ121" s="136"/>
      <c r="AGK121" s="136"/>
      <c r="AGL121" s="136"/>
      <c r="AGM121" s="136"/>
      <c r="AGN121" s="136"/>
      <c r="AGO121" s="136"/>
      <c r="AGP121" s="136"/>
      <c r="AGQ121" s="136"/>
      <c r="AGR121" s="136"/>
      <c r="AGS121" s="136"/>
      <c r="AGT121" s="136"/>
      <c r="AGU121" s="136"/>
      <c r="AGV121" s="136"/>
      <c r="AGW121" s="136"/>
      <c r="AGX121" s="136"/>
      <c r="AGY121" s="136"/>
      <c r="AGZ121" s="136"/>
      <c r="AHA121" s="136"/>
      <c r="AHB121" s="136"/>
      <c r="AHC121" s="136"/>
      <c r="AHD121" s="136"/>
      <c r="AHE121" s="136"/>
      <c r="AHF121" s="136"/>
      <c r="AHG121" s="136"/>
      <c r="AHH121" s="136"/>
      <c r="AHI121" s="136"/>
      <c r="AHJ121" s="136"/>
      <c r="AHK121" s="136"/>
      <c r="AHL121" s="136"/>
      <c r="AHM121" s="136"/>
      <c r="AHN121" s="136"/>
      <c r="AHO121" s="136"/>
      <c r="AHP121" s="136"/>
      <c r="AHQ121" s="136"/>
      <c r="AHR121" s="136"/>
      <c r="AHS121" s="136"/>
      <c r="AHT121" s="136"/>
      <c r="AHU121" s="136"/>
      <c r="AHV121" s="136"/>
      <c r="AHW121" s="136"/>
      <c r="AHX121" s="136"/>
      <c r="AHY121" s="136"/>
      <c r="AHZ121" s="136"/>
      <c r="AIA121" s="136"/>
      <c r="AIB121" s="136"/>
      <c r="AIC121" s="136"/>
      <c r="AID121" s="136"/>
      <c r="AIE121" s="136"/>
      <c r="AIF121" s="136"/>
      <c r="AIG121" s="136"/>
      <c r="AIH121" s="136"/>
      <c r="AII121" s="136"/>
      <c r="AIJ121" s="136"/>
      <c r="AIK121" s="136"/>
      <c r="AIL121" s="136"/>
      <c r="AIM121" s="136"/>
      <c r="AIN121" s="136"/>
      <c r="AIO121" s="136"/>
      <c r="AIP121" s="136"/>
      <c r="AIQ121" s="136"/>
      <c r="AIR121" s="136"/>
      <c r="AIS121" s="136"/>
      <c r="AIT121" s="136"/>
      <c r="AIU121" s="136"/>
      <c r="AIV121" s="136"/>
      <c r="AIW121" s="136"/>
      <c r="AIX121" s="136"/>
      <c r="AIY121" s="136"/>
      <c r="AIZ121" s="136"/>
      <c r="AJA121" s="136"/>
      <c r="AJB121" s="136"/>
      <c r="AJC121" s="136"/>
      <c r="AJD121" s="136"/>
      <c r="AJE121" s="136"/>
      <c r="AJF121" s="136"/>
      <c r="AJG121" s="136"/>
      <c r="AJH121" s="136"/>
      <c r="AJI121" s="136"/>
      <c r="AJJ121" s="136"/>
      <c r="AJK121" s="136"/>
      <c r="AJL121" s="136"/>
      <c r="AJM121" s="136"/>
      <c r="AJN121" s="136"/>
      <c r="AJO121" s="136"/>
      <c r="AJP121" s="136"/>
      <c r="AJQ121" s="136"/>
      <c r="AJR121" s="136"/>
      <c r="AJS121" s="136"/>
      <c r="AJT121" s="136"/>
      <c r="AJU121" s="136"/>
      <c r="AJV121" s="136"/>
      <c r="AJW121" s="136"/>
      <c r="AJX121" s="136"/>
      <c r="AJY121" s="136"/>
      <c r="AJZ121" s="136"/>
      <c r="AKA121" s="136"/>
      <c r="AKB121" s="136"/>
      <c r="AKC121" s="136"/>
      <c r="AKD121" s="136"/>
      <c r="AKE121" s="136"/>
      <c r="AKF121" s="136"/>
      <c r="AKG121" s="136"/>
      <c r="AKH121" s="136"/>
      <c r="AKI121" s="136"/>
      <c r="AKJ121" s="136"/>
      <c r="AKK121" s="136"/>
      <c r="AKL121" s="136"/>
      <c r="AKM121" s="136"/>
      <c r="AKN121" s="136"/>
      <c r="AKO121" s="136"/>
      <c r="AKP121" s="136"/>
      <c r="AKQ121" s="136"/>
      <c r="AKR121" s="136"/>
      <c r="AKS121" s="136"/>
      <c r="AKT121" s="136"/>
      <c r="AKU121" s="136"/>
      <c r="AKV121" s="136"/>
      <c r="AKW121" s="136"/>
      <c r="AKX121" s="136"/>
      <c r="AKY121" s="136"/>
    </row>
    <row r="122" ht="14.25" hidden="1" spans="1:987">
      <c r="A122" s="47" t="s">
        <v>25</v>
      </c>
      <c r="B122" s="44" t="s">
        <v>306</v>
      </c>
      <c r="C122" s="156">
        <v>0.118161925601751</v>
      </c>
      <c r="D122" s="176">
        <v>0.63</v>
      </c>
      <c r="E122" s="192">
        <v>0.625</v>
      </c>
      <c r="F122" s="193"/>
      <c r="G122" s="49">
        <v>0.131578947368421</v>
      </c>
      <c r="H122" s="205"/>
      <c r="I122" s="49"/>
      <c r="J122" s="216">
        <v>0.0263620386643234</v>
      </c>
      <c r="K122" s="157"/>
      <c r="L122" s="157"/>
      <c r="M122" s="216"/>
      <c r="N122" s="49"/>
      <c r="O122" s="238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Y122" s="136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  <c r="CT122" s="136"/>
      <c r="CU122" s="136"/>
      <c r="CV122" s="136"/>
      <c r="CW122" s="136"/>
      <c r="CX122" s="136"/>
      <c r="CY122" s="136"/>
      <c r="CZ122" s="136"/>
      <c r="DA122" s="136"/>
      <c r="DB122" s="136"/>
      <c r="DC122" s="136"/>
      <c r="DD122" s="136"/>
      <c r="DE122" s="136"/>
      <c r="DF122" s="136"/>
      <c r="DG122" s="136"/>
      <c r="DH122" s="136"/>
      <c r="DI122" s="136"/>
      <c r="DJ122" s="136"/>
      <c r="DK122" s="136"/>
      <c r="DL122" s="136"/>
      <c r="DM122" s="136"/>
      <c r="DN122" s="136"/>
      <c r="DO122" s="136"/>
      <c r="DP122" s="136"/>
      <c r="DQ122" s="136"/>
      <c r="DR122" s="136"/>
      <c r="DS122" s="136"/>
      <c r="DT122" s="136"/>
      <c r="DU122" s="136"/>
      <c r="DV122" s="136"/>
      <c r="DW122" s="136"/>
      <c r="DX122" s="136"/>
      <c r="DY122" s="136"/>
      <c r="DZ122" s="136"/>
      <c r="EA122" s="136"/>
      <c r="EB122" s="136"/>
      <c r="EC122" s="136"/>
      <c r="ED122" s="136"/>
      <c r="EE122" s="136"/>
      <c r="EF122" s="136"/>
      <c r="EG122" s="136"/>
      <c r="EH122" s="136"/>
      <c r="EI122" s="136"/>
      <c r="EJ122" s="136"/>
      <c r="EK122" s="136"/>
      <c r="EL122" s="136"/>
      <c r="EM122" s="136"/>
      <c r="EN122" s="136"/>
      <c r="EO122" s="136"/>
      <c r="EP122" s="136"/>
      <c r="EQ122" s="136"/>
      <c r="ER122" s="136"/>
      <c r="ES122" s="136"/>
      <c r="ET122" s="136"/>
      <c r="EU122" s="136"/>
      <c r="EV122" s="136"/>
      <c r="EW122" s="136"/>
      <c r="EX122" s="136"/>
      <c r="EY122" s="136"/>
      <c r="EZ122" s="136"/>
      <c r="FA122" s="136"/>
      <c r="FB122" s="136"/>
      <c r="FC122" s="136"/>
      <c r="FD122" s="136"/>
      <c r="FE122" s="136"/>
      <c r="FF122" s="136"/>
      <c r="FG122" s="136"/>
      <c r="FH122" s="136"/>
      <c r="FI122" s="136"/>
      <c r="FJ122" s="136"/>
      <c r="FK122" s="136"/>
      <c r="FL122" s="136"/>
      <c r="FM122" s="136"/>
      <c r="FN122" s="136"/>
      <c r="FO122" s="136"/>
      <c r="FP122" s="136"/>
      <c r="FQ122" s="136"/>
      <c r="FR122" s="136"/>
      <c r="FS122" s="136"/>
      <c r="FT122" s="136"/>
      <c r="FU122" s="136"/>
      <c r="FV122" s="136"/>
      <c r="FW122" s="136"/>
      <c r="FX122" s="136"/>
      <c r="FY122" s="136"/>
      <c r="FZ122" s="136"/>
      <c r="GA122" s="136"/>
      <c r="GB122" s="136"/>
      <c r="GC122" s="136"/>
      <c r="GD122" s="136"/>
      <c r="GE122" s="136"/>
      <c r="GF122" s="136"/>
      <c r="GG122" s="136"/>
      <c r="GH122" s="136"/>
      <c r="GI122" s="136"/>
      <c r="GJ122" s="136"/>
      <c r="GK122" s="136"/>
      <c r="GL122" s="136"/>
      <c r="GM122" s="136"/>
      <c r="GN122" s="136"/>
      <c r="GO122" s="136"/>
      <c r="GP122" s="136"/>
      <c r="GQ122" s="136"/>
      <c r="GR122" s="136"/>
      <c r="GS122" s="136"/>
      <c r="GT122" s="136"/>
      <c r="GU122" s="136"/>
      <c r="GV122" s="136"/>
      <c r="GW122" s="136"/>
      <c r="GX122" s="136"/>
      <c r="GY122" s="136"/>
      <c r="GZ122" s="136"/>
      <c r="HA122" s="136"/>
      <c r="HB122" s="136"/>
      <c r="HC122" s="136"/>
      <c r="HD122" s="136"/>
      <c r="HE122" s="136"/>
      <c r="HF122" s="136"/>
      <c r="HG122" s="136"/>
      <c r="HH122" s="136"/>
      <c r="HI122" s="136"/>
      <c r="HJ122" s="136"/>
      <c r="HK122" s="136"/>
      <c r="HL122" s="136"/>
      <c r="HM122" s="136"/>
      <c r="HN122" s="136"/>
      <c r="HO122" s="136"/>
      <c r="HP122" s="136"/>
      <c r="HQ122" s="136"/>
      <c r="HR122" s="136"/>
      <c r="HS122" s="136"/>
      <c r="HT122" s="136"/>
      <c r="HU122" s="136"/>
      <c r="HV122" s="136"/>
      <c r="HW122" s="136"/>
      <c r="HX122" s="136"/>
      <c r="HY122" s="136"/>
      <c r="HZ122" s="136"/>
      <c r="IA122" s="136"/>
      <c r="IB122" s="136"/>
      <c r="IC122" s="136"/>
      <c r="ID122" s="136"/>
      <c r="IE122" s="136"/>
      <c r="IF122" s="136"/>
      <c r="IG122" s="136"/>
      <c r="IH122" s="136"/>
      <c r="II122" s="136"/>
      <c r="IJ122" s="136"/>
      <c r="IK122" s="136"/>
      <c r="IL122" s="136"/>
      <c r="IM122" s="136"/>
      <c r="IN122" s="136"/>
      <c r="IO122" s="136"/>
      <c r="IP122" s="136"/>
      <c r="IQ122" s="136"/>
      <c r="IR122" s="136"/>
      <c r="IS122" s="136"/>
      <c r="IT122" s="136"/>
      <c r="IU122" s="136"/>
      <c r="IV122" s="136"/>
      <c r="IW122" s="136"/>
      <c r="IX122" s="136"/>
      <c r="IY122" s="136"/>
      <c r="IZ122" s="136"/>
      <c r="JA122" s="136"/>
      <c r="JB122" s="136"/>
      <c r="JC122" s="136"/>
      <c r="JD122" s="136"/>
      <c r="JE122" s="136"/>
      <c r="JF122" s="136"/>
      <c r="JG122" s="136"/>
      <c r="JH122" s="136"/>
      <c r="JI122" s="136"/>
      <c r="JJ122" s="136"/>
      <c r="JK122" s="136"/>
      <c r="JL122" s="136"/>
      <c r="JM122" s="136"/>
      <c r="JN122" s="136"/>
      <c r="JO122" s="136"/>
      <c r="JP122" s="136"/>
      <c r="JQ122" s="136"/>
      <c r="JR122" s="136"/>
      <c r="JS122" s="136"/>
      <c r="JT122" s="136"/>
      <c r="JU122" s="136"/>
      <c r="JV122" s="136"/>
      <c r="JW122" s="136"/>
      <c r="JX122" s="136"/>
      <c r="JY122" s="136"/>
      <c r="JZ122" s="136"/>
      <c r="KA122" s="136"/>
      <c r="KB122" s="136"/>
      <c r="KC122" s="136"/>
      <c r="KD122" s="136"/>
      <c r="KE122" s="136"/>
      <c r="KF122" s="136"/>
      <c r="KG122" s="136"/>
      <c r="KH122" s="136"/>
      <c r="KI122" s="136"/>
      <c r="KJ122" s="136"/>
      <c r="KK122" s="136"/>
      <c r="KL122" s="136"/>
      <c r="KM122" s="136"/>
      <c r="KN122" s="136"/>
      <c r="KO122" s="136"/>
      <c r="KP122" s="136"/>
      <c r="KQ122" s="136"/>
      <c r="KR122" s="136"/>
      <c r="KS122" s="136"/>
      <c r="KT122" s="136"/>
      <c r="KU122" s="136"/>
      <c r="KV122" s="136"/>
      <c r="KW122" s="136"/>
      <c r="KX122" s="136"/>
      <c r="KY122" s="136"/>
      <c r="KZ122" s="136"/>
      <c r="LA122" s="136"/>
      <c r="LB122" s="136"/>
      <c r="LC122" s="136"/>
      <c r="LD122" s="136"/>
      <c r="LE122" s="136"/>
      <c r="LF122" s="136"/>
      <c r="LG122" s="136"/>
      <c r="LH122" s="136"/>
      <c r="LI122" s="136"/>
      <c r="LJ122" s="136"/>
      <c r="LK122" s="136"/>
      <c r="LL122" s="136"/>
      <c r="LM122" s="136"/>
      <c r="LN122" s="136"/>
      <c r="LO122" s="136"/>
      <c r="LP122" s="136"/>
      <c r="LQ122" s="136"/>
      <c r="LR122" s="136"/>
      <c r="LS122" s="136"/>
      <c r="LT122" s="136"/>
      <c r="LU122" s="136"/>
      <c r="LV122" s="136"/>
      <c r="LW122" s="136"/>
      <c r="LX122" s="136"/>
      <c r="LY122" s="136"/>
      <c r="LZ122" s="136"/>
      <c r="MA122" s="136"/>
      <c r="MB122" s="136"/>
      <c r="MC122" s="136"/>
      <c r="MD122" s="136"/>
      <c r="ME122" s="136"/>
      <c r="MF122" s="136"/>
      <c r="MG122" s="136"/>
      <c r="MH122" s="136"/>
      <c r="MI122" s="136"/>
      <c r="MJ122" s="136"/>
      <c r="MK122" s="136"/>
      <c r="ML122" s="136"/>
      <c r="MM122" s="136"/>
      <c r="MN122" s="136"/>
      <c r="MO122" s="136"/>
      <c r="MP122" s="136"/>
      <c r="MQ122" s="136"/>
      <c r="MR122" s="136"/>
      <c r="MS122" s="136"/>
      <c r="MT122" s="136"/>
      <c r="MU122" s="136"/>
      <c r="MV122" s="136"/>
      <c r="MW122" s="136"/>
      <c r="MX122" s="136"/>
      <c r="MY122" s="136"/>
      <c r="MZ122" s="136"/>
      <c r="NA122" s="136"/>
      <c r="NB122" s="136"/>
      <c r="NC122" s="136"/>
      <c r="ND122" s="136"/>
      <c r="NE122" s="136"/>
      <c r="NF122" s="136"/>
      <c r="NG122" s="136"/>
      <c r="NH122" s="136"/>
      <c r="NI122" s="136"/>
      <c r="NJ122" s="136"/>
      <c r="NK122" s="136"/>
      <c r="NL122" s="136"/>
      <c r="NM122" s="136"/>
      <c r="NN122" s="136"/>
      <c r="NO122" s="136"/>
      <c r="NP122" s="136"/>
      <c r="NQ122" s="136"/>
      <c r="NR122" s="136"/>
      <c r="NS122" s="136"/>
      <c r="NT122" s="136"/>
      <c r="NU122" s="136"/>
      <c r="NV122" s="136"/>
      <c r="NW122" s="136"/>
      <c r="NX122" s="136"/>
      <c r="NY122" s="136"/>
      <c r="NZ122" s="136"/>
      <c r="OA122" s="136"/>
      <c r="OB122" s="136"/>
      <c r="OC122" s="136"/>
      <c r="OD122" s="136"/>
      <c r="OE122" s="136"/>
      <c r="OF122" s="136"/>
      <c r="OG122" s="136"/>
      <c r="OH122" s="136"/>
      <c r="OI122" s="136"/>
      <c r="OJ122" s="136"/>
      <c r="OK122" s="136"/>
      <c r="OL122" s="136"/>
      <c r="OM122" s="136"/>
      <c r="ON122" s="136"/>
      <c r="OO122" s="136"/>
      <c r="OP122" s="136"/>
      <c r="OQ122" s="136"/>
      <c r="OR122" s="136"/>
      <c r="OS122" s="136"/>
      <c r="OT122" s="136"/>
      <c r="OU122" s="136"/>
      <c r="OV122" s="136"/>
      <c r="OW122" s="136"/>
      <c r="OX122" s="136"/>
      <c r="OY122" s="136"/>
      <c r="OZ122" s="136"/>
      <c r="PA122" s="136"/>
      <c r="PB122" s="136"/>
      <c r="PC122" s="136"/>
      <c r="PD122" s="136"/>
      <c r="PE122" s="136"/>
      <c r="PF122" s="136"/>
      <c r="PG122" s="136"/>
      <c r="PH122" s="136"/>
      <c r="PI122" s="136"/>
      <c r="PJ122" s="136"/>
      <c r="PK122" s="136"/>
      <c r="PL122" s="136"/>
      <c r="PM122" s="136"/>
      <c r="PN122" s="136"/>
      <c r="PO122" s="136"/>
      <c r="PP122" s="136"/>
      <c r="PQ122" s="136"/>
      <c r="PR122" s="136"/>
      <c r="PS122" s="136"/>
      <c r="PT122" s="136"/>
      <c r="PU122" s="136"/>
      <c r="PV122" s="136"/>
      <c r="PW122" s="136"/>
      <c r="PX122" s="136"/>
      <c r="PY122" s="136"/>
      <c r="PZ122" s="136"/>
      <c r="QA122" s="136"/>
      <c r="QB122" s="136"/>
      <c r="QC122" s="136"/>
      <c r="QD122" s="136"/>
      <c r="QE122" s="136"/>
      <c r="QF122" s="136"/>
      <c r="QG122" s="136"/>
      <c r="QH122" s="136"/>
      <c r="QI122" s="136"/>
      <c r="QJ122" s="136"/>
      <c r="QK122" s="136"/>
      <c r="QL122" s="136"/>
      <c r="QM122" s="136"/>
      <c r="QN122" s="136"/>
      <c r="QO122" s="136"/>
      <c r="QP122" s="136"/>
      <c r="QQ122" s="136"/>
      <c r="QR122" s="136"/>
      <c r="QS122" s="136"/>
      <c r="QT122" s="136"/>
      <c r="QU122" s="136"/>
      <c r="QV122" s="136"/>
      <c r="QW122" s="136"/>
      <c r="QX122" s="136"/>
      <c r="QY122" s="136"/>
      <c r="QZ122" s="136"/>
      <c r="RA122" s="136"/>
      <c r="RB122" s="136"/>
      <c r="RC122" s="136"/>
      <c r="RD122" s="136"/>
      <c r="RE122" s="136"/>
      <c r="RF122" s="136"/>
      <c r="RG122" s="136"/>
      <c r="RH122" s="136"/>
      <c r="RI122" s="136"/>
      <c r="RJ122" s="136"/>
      <c r="RK122" s="136"/>
      <c r="RL122" s="136"/>
      <c r="RM122" s="136"/>
      <c r="RN122" s="136"/>
      <c r="RO122" s="136"/>
      <c r="RP122" s="136"/>
      <c r="RQ122" s="136"/>
      <c r="RR122" s="136"/>
      <c r="RS122" s="136"/>
      <c r="RT122" s="136"/>
      <c r="RU122" s="136"/>
      <c r="RV122" s="136"/>
      <c r="RW122" s="136"/>
      <c r="RX122" s="136"/>
      <c r="RY122" s="136"/>
      <c r="RZ122" s="136"/>
      <c r="SA122" s="136"/>
      <c r="SB122" s="136"/>
      <c r="SC122" s="136"/>
      <c r="SD122" s="136"/>
      <c r="SE122" s="136"/>
      <c r="SF122" s="136"/>
      <c r="SG122" s="136"/>
      <c r="SH122" s="136"/>
      <c r="SI122" s="136"/>
      <c r="SJ122" s="136"/>
      <c r="SK122" s="136"/>
      <c r="SL122" s="136"/>
      <c r="SM122" s="136"/>
      <c r="SN122" s="136"/>
      <c r="SO122" s="136"/>
      <c r="SP122" s="136"/>
      <c r="SQ122" s="136"/>
      <c r="SR122" s="136"/>
      <c r="SS122" s="136"/>
      <c r="ST122" s="136"/>
      <c r="SU122" s="136"/>
      <c r="SV122" s="136"/>
      <c r="SW122" s="136"/>
      <c r="SX122" s="136"/>
      <c r="SY122" s="136"/>
      <c r="SZ122" s="136"/>
      <c r="TA122" s="136"/>
      <c r="TB122" s="136"/>
      <c r="TC122" s="136"/>
      <c r="TD122" s="136"/>
      <c r="TE122" s="136"/>
      <c r="TF122" s="136"/>
      <c r="TG122" s="136"/>
      <c r="TH122" s="136"/>
      <c r="TI122" s="136"/>
      <c r="TJ122" s="136"/>
      <c r="TK122" s="136"/>
      <c r="TL122" s="136"/>
      <c r="TM122" s="136"/>
      <c r="TN122" s="136"/>
      <c r="TO122" s="136"/>
      <c r="TP122" s="136"/>
      <c r="TQ122" s="136"/>
      <c r="TR122" s="136"/>
      <c r="TS122" s="136"/>
      <c r="TT122" s="136"/>
      <c r="TU122" s="136"/>
      <c r="TV122" s="136"/>
      <c r="TW122" s="136"/>
      <c r="TX122" s="136"/>
      <c r="TY122" s="136"/>
      <c r="TZ122" s="136"/>
      <c r="UA122" s="136"/>
      <c r="UB122" s="136"/>
      <c r="UC122" s="136"/>
      <c r="UD122" s="136"/>
      <c r="UE122" s="136"/>
      <c r="UF122" s="136"/>
      <c r="UG122" s="136"/>
      <c r="UH122" s="136"/>
      <c r="UI122" s="136"/>
      <c r="UJ122" s="136"/>
      <c r="UK122" s="136"/>
      <c r="UL122" s="136"/>
      <c r="UM122" s="136"/>
      <c r="UN122" s="136"/>
      <c r="UO122" s="136"/>
      <c r="UP122" s="136"/>
      <c r="UQ122" s="136"/>
      <c r="UR122" s="136"/>
      <c r="US122" s="136"/>
      <c r="UT122" s="136"/>
      <c r="UU122" s="136"/>
      <c r="UV122" s="136"/>
      <c r="UW122" s="136"/>
      <c r="UX122" s="136"/>
      <c r="UY122" s="136"/>
      <c r="UZ122" s="136"/>
      <c r="VA122" s="136"/>
      <c r="VB122" s="136"/>
      <c r="VC122" s="136"/>
      <c r="VD122" s="136"/>
      <c r="VE122" s="136"/>
      <c r="VF122" s="136"/>
      <c r="VG122" s="136"/>
      <c r="VH122" s="136"/>
      <c r="VI122" s="136"/>
      <c r="VJ122" s="136"/>
      <c r="VK122" s="136"/>
      <c r="VL122" s="136"/>
      <c r="VM122" s="136"/>
      <c r="VN122" s="136"/>
      <c r="VO122" s="136"/>
      <c r="VP122" s="136"/>
      <c r="VQ122" s="136"/>
      <c r="VR122" s="136"/>
      <c r="VS122" s="136"/>
      <c r="VT122" s="136"/>
      <c r="VU122" s="136"/>
      <c r="VV122" s="136"/>
      <c r="VW122" s="136"/>
      <c r="VX122" s="136"/>
      <c r="VY122" s="136"/>
      <c r="VZ122" s="136"/>
      <c r="WA122" s="136"/>
      <c r="WB122" s="136"/>
      <c r="WC122" s="136"/>
      <c r="WD122" s="136"/>
      <c r="WE122" s="136"/>
      <c r="WF122" s="136"/>
      <c r="WG122" s="136"/>
      <c r="WH122" s="136"/>
      <c r="WI122" s="136"/>
      <c r="WJ122" s="136"/>
      <c r="WK122" s="136"/>
      <c r="WL122" s="136"/>
      <c r="WM122" s="136"/>
      <c r="WN122" s="136"/>
      <c r="WO122" s="136"/>
      <c r="WP122" s="136"/>
      <c r="WQ122" s="136"/>
      <c r="WR122" s="136"/>
      <c r="WS122" s="136"/>
      <c r="WT122" s="136"/>
      <c r="WU122" s="136"/>
      <c r="WV122" s="136"/>
      <c r="WW122" s="136"/>
      <c r="WX122" s="136"/>
      <c r="WY122" s="136"/>
      <c r="WZ122" s="136"/>
      <c r="XA122" s="136"/>
      <c r="XB122" s="136"/>
      <c r="XC122" s="136"/>
      <c r="XD122" s="136"/>
      <c r="XE122" s="136"/>
      <c r="XF122" s="136"/>
      <c r="XG122" s="136"/>
      <c r="XH122" s="136"/>
      <c r="XI122" s="136"/>
      <c r="XJ122" s="136"/>
      <c r="XK122" s="136"/>
      <c r="XL122" s="136"/>
      <c r="XM122" s="136"/>
      <c r="XN122" s="136"/>
      <c r="XO122" s="136"/>
      <c r="XP122" s="136"/>
      <c r="XQ122" s="136"/>
      <c r="XR122" s="136"/>
      <c r="XS122" s="136"/>
      <c r="XT122" s="136"/>
      <c r="XU122" s="136"/>
      <c r="XV122" s="136"/>
      <c r="XW122" s="136"/>
      <c r="XX122" s="136"/>
      <c r="XY122" s="136"/>
      <c r="XZ122" s="136"/>
      <c r="YA122" s="136"/>
      <c r="YB122" s="136"/>
      <c r="YC122" s="136"/>
      <c r="YD122" s="136"/>
      <c r="YE122" s="136"/>
      <c r="YF122" s="136"/>
      <c r="YG122" s="136"/>
      <c r="YH122" s="136"/>
      <c r="YI122" s="136"/>
      <c r="YJ122" s="136"/>
      <c r="YK122" s="136"/>
      <c r="YL122" s="136"/>
      <c r="YM122" s="136"/>
      <c r="YN122" s="136"/>
      <c r="YO122" s="136"/>
      <c r="YP122" s="136"/>
      <c r="YQ122" s="136"/>
      <c r="YR122" s="136"/>
      <c r="YS122" s="136"/>
      <c r="YT122" s="136"/>
      <c r="YU122" s="136"/>
      <c r="YV122" s="136"/>
      <c r="YW122" s="136"/>
      <c r="YX122" s="136"/>
      <c r="YY122" s="136"/>
      <c r="YZ122" s="136"/>
      <c r="ZA122" s="136"/>
      <c r="ZB122" s="136"/>
      <c r="ZC122" s="136"/>
      <c r="ZD122" s="136"/>
      <c r="ZE122" s="136"/>
      <c r="ZF122" s="136"/>
      <c r="ZG122" s="136"/>
      <c r="ZH122" s="136"/>
      <c r="ZI122" s="136"/>
      <c r="ZJ122" s="136"/>
      <c r="ZK122" s="136"/>
      <c r="ZL122" s="136"/>
      <c r="ZM122" s="136"/>
      <c r="ZN122" s="136"/>
      <c r="ZO122" s="136"/>
      <c r="ZP122" s="136"/>
      <c r="ZQ122" s="136"/>
      <c r="ZR122" s="136"/>
      <c r="ZS122" s="136"/>
      <c r="ZT122" s="136"/>
      <c r="ZU122" s="136"/>
      <c r="ZV122" s="136"/>
      <c r="ZW122" s="136"/>
      <c r="ZX122" s="136"/>
      <c r="ZY122" s="136"/>
      <c r="ZZ122" s="136"/>
      <c r="AAA122" s="136"/>
      <c r="AAB122" s="136"/>
      <c r="AAC122" s="136"/>
      <c r="AAD122" s="136"/>
      <c r="AAE122" s="136"/>
      <c r="AAF122" s="136"/>
      <c r="AAG122" s="136"/>
      <c r="AAH122" s="136"/>
      <c r="AAI122" s="136"/>
      <c r="AAJ122" s="136"/>
      <c r="AAK122" s="136"/>
      <c r="AAL122" s="136"/>
      <c r="AAM122" s="136"/>
      <c r="AAN122" s="136"/>
      <c r="AAO122" s="136"/>
      <c r="AAP122" s="136"/>
      <c r="AAQ122" s="136"/>
      <c r="AAR122" s="136"/>
      <c r="AAS122" s="136"/>
      <c r="AAT122" s="136"/>
      <c r="AAU122" s="136"/>
      <c r="AAV122" s="136"/>
      <c r="AAW122" s="136"/>
      <c r="AAX122" s="136"/>
      <c r="AAY122" s="136"/>
      <c r="AAZ122" s="136"/>
      <c r="ABA122" s="136"/>
      <c r="ABB122" s="136"/>
      <c r="ABC122" s="136"/>
      <c r="ABD122" s="136"/>
      <c r="ABE122" s="136"/>
      <c r="ABF122" s="136"/>
      <c r="ABG122" s="136"/>
      <c r="ABH122" s="136"/>
      <c r="ABI122" s="136"/>
      <c r="ABJ122" s="136"/>
      <c r="ABK122" s="136"/>
      <c r="ABL122" s="136"/>
      <c r="ABM122" s="136"/>
      <c r="ABN122" s="136"/>
      <c r="ABO122" s="136"/>
      <c r="ABP122" s="136"/>
      <c r="ABQ122" s="136"/>
      <c r="ABR122" s="136"/>
      <c r="ABS122" s="136"/>
      <c r="ABT122" s="136"/>
      <c r="ABU122" s="136"/>
      <c r="ABV122" s="136"/>
      <c r="ABW122" s="136"/>
      <c r="ABX122" s="136"/>
      <c r="ABY122" s="136"/>
      <c r="ABZ122" s="136"/>
      <c r="ACA122" s="136"/>
      <c r="ACB122" s="136"/>
      <c r="ACC122" s="136"/>
      <c r="ACD122" s="136"/>
      <c r="ACE122" s="136"/>
      <c r="ACF122" s="136"/>
      <c r="ACG122" s="136"/>
      <c r="ACH122" s="136"/>
      <c r="ACI122" s="136"/>
      <c r="ACJ122" s="136"/>
      <c r="ACK122" s="136"/>
      <c r="ACL122" s="136"/>
      <c r="ACM122" s="136"/>
      <c r="ACN122" s="136"/>
      <c r="ACO122" s="136"/>
      <c r="ACP122" s="136"/>
      <c r="ACQ122" s="136"/>
      <c r="ACR122" s="136"/>
      <c r="ACS122" s="136"/>
      <c r="ACT122" s="136"/>
      <c r="ACU122" s="136"/>
      <c r="ACV122" s="136"/>
      <c r="ACW122" s="136"/>
      <c r="ACX122" s="136"/>
      <c r="ACY122" s="136"/>
      <c r="ACZ122" s="136"/>
      <c r="ADA122" s="136"/>
      <c r="ADB122" s="136"/>
      <c r="ADC122" s="136"/>
      <c r="ADD122" s="136"/>
      <c r="ADE122" s="136"/>
      <c r="ADF122" s="136"/>
      <c r="ADG122" s="136"/>
      <c r="ADH122" s="136"/>
      <c r="ADI122" s="136"/>
      <c r="ADJ122" s="136"/>
      <c r="ADK122" s="136"/>
      <c r="ADL122" s="136"/>
      <c r="ADM122" s="136"/>
      <c r="ADN122" s="136"/>
      <c r="ADO122" s="136"/>
      <c r="ADP122" s="136"/>
      <c r="ADQ122" s="136"/>
      <c r="ADR122" s="136"/>
      <c r="ADS122" s="136"/>
      <c r="ADT122" s="136"/>
      <c r="ADU122" s="136"/>
      <c r="ADV122" s="136"/>
      <c r="ADW122" s="136"/>
      <c r="ADX122" s="136"/>
      <c r="ADY122" s="136"/>
      <c r="ADZ122" s="136"/>
      <c r="AEA122" s="136"/>
      <c r="AEB122" s="136"/>
      <c r="AEC122" s="136"/>
      <c r="AED122" s="136"/>
      <c r="AEE122" s="136"/>
      <c r="AEF122" s="136"/>
      <c r="AEG122" s="136"/>
      <c r="AEH122" s="136"/>
      <c r="AEI122" s="136"/>
      <c r="AEJ122" s="136"/>
      <c r="AEK122" s="136"/>
      <c r="AEL122" s="136"/>
      <c r="AEM122" s="136"/>
      <c r="AEN122" s="136"/>
      <c r="AEO122" s="136"/>
      <c r="AEP122" s="136"/>
      <c r="AEQ122" s="136"/>
      <c r="AER122" s="136"/>
      <c r="AES122" s="136"/>
      <c r="AET122" s="136"/>
      <c r="AEU122" s="136"/>
      <c r="AEV122" s="136"/>
      <c r="AEW122" s="136"/>
      <c r="AEX122" s="136"/>
      <c r="AEY122" s="136"/>
      <c r="AEZ122" s="136"/>
      <c r="AFA122" s="136"/>
      <c r="AFB122" s="136"/>
      <c r="AFC122" s="136"/>
      <c r="AFD122" s="136"/>
      <c r="AFE122" s="136"/>
      <c r="AFF122" s="136"/>
      <c r="AFG122" s="136"/>
      <c r="AFH122" s="136"/>
      <c r="AFI122" s="136"/>
      <c r="AFJ122" s="136"/>
      <c r="AFK122" s="136"/>
      <c r="AFL122" s="136"/>
      <c r="AFM122" s="136"/>
      <c r="AFN122" s="136"/>
      <c r="AFO122" s="136"/>
      <c r="AFP122" s="136"/>
      <c r="AFQ122" s="136"/>
      <c r="AFR122" s="136"/>
      <c r="AFS122" s="136"/>
      <c r="AFT122" s="136"/>
      <c r="AFU122" s="136"/>
      <c r="AFV122" s="136"/>
      <c r="AFW122" s="136"/>
      <c r="AFX122" s="136"/>
      <c r="AFY122" s="136"/>
      <c r="AFZ122" s="136"/>
      <c r="AGA122" s="136"/>
      <c r="AGB122" s="136"/>
      <c r="AGC122" s="136"/>
      <c r="AGD122" s="136"/>
      <c r="AGE122" s="136"/>
      <c r="AGF122" s="136"/>
      <c r="AGG122" s="136"/>
      <c r="AGH122" s="136"/>
      <c r="AGI122" s="136"/>
      <c r="AGJ122" s="136"/>
      <c r="AGK122" s="136"/>
      <c r="AGL122" s="136"/>
      <c r="AGM122" s="136"/>
      <c r="AGN122" s="136"/>
      <c r="AGO122" s="136"/>
      <c r="AGP122" s="136"/>
      <c r="AGQ122" s="136"/>
      <c r="AGR122" s="136"/>
      <c r="AGS122" s="136"/>
      <c r="AGT122" s="136"/>
      <c r="AGU122" s="136"/>
      <c r="AGV122" s="136"/>
      <c r="AGW122" s="136"/>
      <c r="AGX122" s="136"/>
      <c r="AGY122" s="136"/>
      <c r="AGZ122" s="136"/>
      <c r="AHA122" s="136"/>
      <c r="AHB122" s="136"/>
      <c r="AHC122" s="136"/>
      <c r="AHD122" s="136"/>
      <c r="AHE122" s="136"/>
      <c r="AHF122" s="136"/>
      <c r="AHG122" s="136"/>
      <c r="AHH122" s="136"/>
      <c r="AHI122" s="136"/>
      <c r="AHJ122" s="136"/>
      <c r="AHK122" s="136"/>
      <c r="AHL122" s="136"/>
      <c r="AHM122" s="136"/>
      <c r="AHN122" s="136"/>
      <c r="AHO122" s="136"/>
      <c r="AHP122" s="136"/>
      <c r="AHQ122" s="136"/>
      <c r="AHR122" s="136"/>
      <c r="AHS122" s="136"/>
      <c r="AHT122" s="136"/>
      <c r="AHU122" s="136"/>
      <c r="AHV122" s="136"/>
      <c r="AHW122" s="136"/>
      <c r="AHX122" s="136"/>
      <c r="AHY122" s="136"/>
      <c r="AHZ122" s="136"/>
      <c r="AIA122" s="136"/>
      <c r="AIB122" s="136"/>
      <c r="AIC122" s="136"/>
      <c r="AID122" s="136"/>
      <c r="AIE122" s="136"/>
      <c r="AIF122" s="136"/>
      <c r="AIG122" s="136"/>
      <c r="AIH122" s="136"/>
      <c r="AII122" s="136"/>
      <c r="AIJ122" s="136"/>
      <c r="AIK122" s="136"/>
      <c r="AIL122" s="136"/>
      <c r="AIM122" s="136"/>
      <c r="AIN122" s="136"/>
      <c r="AIO122" s="136"/>
      <c r="AIP122" s="136"/>
      <c r="AIQ122" s="136"/>
      <c r="AIR122" s="136"/>
      <c r="AIS122" s="136"/>
      <c r="AIT122" s="136"/>
      <c r="AIU122" s="136"/>
      <c r="AIV122" s="136"/>
      <c r="AIW122" s="136"/>
      <c r="AIX122" s="136"/>
      <c r="AIY122" s="136"/>
      <c r="AIZ122" s="136"/>
      <c r="AJA122" s="136"/>
      <c r="AJB122" s="136"/>
      <c r="AJC122" s="136"/>
      <c r="AJD122" s="136"/>
      <c r="AJE122" s="136"/>
      <c r="AJF122" s="136"/>
      <c r="AJG122" s="136"/>
      <c r="AJH122" s="136"/>
      <c r="AJI122" s="136"/>
      <c r="AJJ122" s="136"/>
      <c r="AJK122" s="136"/>
      <c r="AJL122" s="136"/>
      <c r="AJM122" s="136"/>
      <c r="AJN122" s="136"/>
      <c r="AJO122" s="136"/>
      <c r="AJP122" s="136"/>
      <c r="AJQ122" s="136"/>
      <c r="AJR122" s="136"/>
      <c r="AJS122" s="136"/>
      <c r="AJT122" s="136"/>
      <c r="AJU122" s="136"/>
      <c r="AJV122" s="136"/>
      <c r="AJW122" s="136"/>
      <c r="AJX122" s="136"/>
      <c r="AJY122" s="136"/>
      <c r="AJZ122" s="136"/>
      <c r="AKA122" s="136"/>
      <c r="AKB122" s="136"/>
      <c r="AKC122" s="136"/>
      <c r="AKD122" s="136"/>
      <c r="AKE122" s="136"/>
      <c r="AKF122" s="136"/>
      <c r="AKG122" s="136"/>
      <c r="AKH122" s="136"/>
      <c r="AKI122" s="136"/>
      <c r="AKJ122" s="136"/>
      <c r="AKK122" s="136"/>
      <c r="AKL122" s="136"/>
      <c r="AKM122" s="136"/>
      <c r="AKN122" s="136"/>
      <c r="AKO122" s="136"/>
      <c r="AKP122" s="136"/>
      <c r="AKQ122" s="136"/>
      <c r="AKR122" s="136"/>
      <c r="AKS122" s="136"/>
      <c r="AKT122" s="136"/>
      <c r="AKU122" s="136"/>
      <c r="AKV122" s="136"/>
      <c r="AKW122" s="136"/>
      <c r="AKX122" s="136"/>
      <c r="AKY122" s="136"/>
    </row>
    <row r="123" ht="14.25" hidden="1" spans="1:987">
      <c r="A123" s="47"/>
      <c r="B123" s="50" t="s">
        <v>4</v>
      </c>
      <c r="C123" s="51">
        <v>0.51</v>
      </c>
      <c r="D123" s="177">
        <v>0.48</v>
      </c>
      <c r="E123" s="53">
        <v>0.290322580645161</v>
      </c>
      <c r="F123" s="194"/>
      <c r="G123" s="206"/>
      <c r="H123" s="53"/>
      <c r="I123" s="53"/>
      <c r="J123" s="166"/>
      <c r="K123" s="158"/>
      <c r="L123" s="158"/>
      <c r="M123" s="51"/>
      <c r="N123" s="53"/>
      <c r="O123" s="239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  <c r="CT123" s="136"/>
      <c r="CU123" s="136"/>
      <c r="CV123" s="136"/>
      <c r="CW123" s="136"/>
      <c r="CX123" s="136"/>
      <c r="CY123" s="136"/>
      <c r="CZ123" s="136"/>
      <c r="DA123" s="136"/>
      <c r="DB123" s="136"/>
      <c r="DC123" s="136"/>
      <c r="DD123" s="136"/>
      <c r="DE123" s="136"/>
      <c r="DF123" s="136"/>
      <c r="DG123" s="136"/>
      <c r="DH123" s="136"/>
      <c r="DI123" s="136"/>
      <c r="DJ123" s="136"/>
      <c r="DK123" s="136"/>
      <c r="DL123" s="136"/>
      <c r="DM123" s="136"/>
      <c r="DN123" s="136"/>
      <c r="DO123" s="136"/>
      <c r="DP123" s="136"/>
      <c r="DQ123" s="136"/>
      <c r="DR123" s="136"/>
      <c r="DS123" s="136"/>
      <c r="DT123" s="136"/>
      <c r="DU123" s="136"/>
      <c r="DV123" s="136"/>
      <c r="DW123" s="136"/>
      <c r="DX123" s="136"/>
      <c r="DY123" s="136"/>
      <c r="DZ123" s="136"/>
      <c r="EA123" s="136"/>
      <c r="EB123" s="136"/>
      <c r="EC123" s="136"/>
      <c r="ED123" s="136"/>
      <c r="EE123" s="136"/>
      <c r="EF123" s="136"/>
      <c r="EG123" s="136"/>
      <c r="EH123" s="136"/>
      <c r="EI123" s="136"/>
      <c r="EJ123" s="136"/>
      <c r="EK123" s="136"/>
      <c r="EL123" s="136"/>
      <c r="EM123" s="136"/>
      <c r="EN123" s="136"/>
      <c r="EO123" s="136"/>
      <c r="EP123" s="136"/>
      <c r="EQ123" s="136"/>
      <c r="ER123" s="136"/>
      <c r="ES123" s="136"/>
      <c r="ET123" s="136"/>
      <c r="EU123" s="136"/>
      <c r="EV123" s="136"/>
      <c r="EW123" s="136"/>
      <c r="EX123" s="136"/>
      <c r="EY123" s="136"/>
      <c r="EZ123" s="136"/>
      <c r="FA123" s="136"/>
      <c r="FB123" s="136"/>
      <c r="FC123" s="136"/>
      <c r="FD123" s="136"/>
      <c r="FE123" s="136"/>
      <c r="FF123" s="136"/>
      <c r="FG123" s="136"/>
      <c r="FH123" s="136"/>
      <c r="FI123" s="136"/>
      <c r="FJ123" s="136"/>
      <c r="FK123" s="136"/>
      <c r="FL123" s="136"/>
      <c r="FM123" s="136"/>
      <c r="FN123" s="136"/>
      <c r="FO123" s="136"/>
      <c r="FP123" s="136"/>
      <c r="FQ123" s="136"/>
      <c r="FR123" s="136"/>
      <c r="FS123" s="136"/>
      <c r="FT123" s="136"/>
      <c r="FU123" s="136"/>
      <c r="FV123" s="136"/>
      <c r="FW123" s="136"/>
      <c r="FX123" s="136"/>
      <c r="FY123" s="136"/>
      <c r="FZ123" s="136"/>
      <c r="GA123" s="136"/>
      <c r="GB123" s="136"/>
      <c r="GC123" s="136"/>
      <c r="GD123" s="136"/>
      <c r="GE123" s="136"/>
      <c r="GF123" s="136"/>
      <c r="GG123" s="136"/>
      <c r="GH123" s="136"/>
      <c r="GI123" s="136"/>
      <c r="GJ123" s="136"/>
      <c r="GK123" s="136"/>
      <c r="GL123" s="136"/>
      <c r="GM123" s="136"/>
      <c r="GN123" s="136"/>
      <c r="GO123" s="136"/>
      <c r="GP123" s="136"/>
      <c r="GQ123" s="136"/>
      <c r="GR123" s="136"/>
      <c r="GS123" s="136"/>
      <c r="GT123" s="136"/>
      <c r="GU123" s="136"/>
      <c r="GV123" s="136"/>
      <c r="GW123" s="136"/>
      <c r="GX123" s="136"/>
      <c r="GY123" s="136"/>
      <c r="GZ123" s="136"/>
      <c r="HA123" s="136"/>
      <c r="HB123" s="136"/>
      <c r="HC123" s="136"/>
      <c r="HD123" s="136"/>
      <c r="HE123" s="136"/>
      <c r="HF123" s="136"/>
      <c r="HG123" s="136"/>
      <c r="HH123" s="136"/>
      <c r="HI123" s="136"/>
      <c r="HJ123" s="136"/>
      <c r="HK123" s="136"/>
      <c r="HL123" s="136"/>
      <c r="HM123" s="136"/>
      <c r="HN123" s="136"/>
      <c r="HO123" s="136"/>
      <c r="HP123" s="136"/>
      <c r="HQ123" s="136"/>
      <c r="HR123" s="136"/>
      <c r="HS123" s="136"/>
      <c r="HT123" s="136"/>
      <c r="HU123" s="136"/>
      <c r="HV123" s="136"/>
      <c r="HW123" s="136"/>
      <c r="HX123" s="136"/>
      <c r="HY123" s="136"/>
      <c r="HZ123" s="136"/>
      <c r="IA123" s="136"/>
      <c r="IB123" s="136"/>
      <c r="IC123" s="136"/>
      <c r="ID123" s="136"/>
      <c r="IE123" s="136"/>
      <c r="IF123" s="136"/>
      <c r="IG123" s="136"/>
      <c r="IH123" s="136"/>
      <c r="II123" s="136"/>
      <c r="IJ123" s="136"/>
      <c r="IK123" s="136"/>
      <c r="IL123" s="136"/>
      <c r="IM123" s="136"/>
      <c r="IN123" s="136"/>
      <c r="IO123" s="136"/>
      <c r="IP123" s="136"/>
      <c r="IQ123" s="136"/>
      <c r="IR123" s="136"/>
      <c r="IS123" s="136"/>
      <c r="IT123" s="136"/>
      <c r="IU123" s="136"/>
      <c r="IV123" s="136"/>
      <c r="IW123" s="136"/>
      <c r="IX123" s="136"/>
      <c r="IY123" s="136"/>
      <c r="IZ123" s="136"/>
      <c r="JA123" s="136"/>
      <c r="JB123" s="136"/>
      <c r="JC123" s="136"/>
      <c r="JD123" s="136"/>
      <c r="JE123" s="136"/>
      <c r="JF123" s="136"/>
      <c r="JG123" s="136"/>
      <c r="JH123" s="136"/>
      <c r="JI123" s="136"/>
      <c r="JJ123" s="136"/>
      <c r="JK123" s="136"/>
      <c r="JL123" s="136"/>
      <c r="JM123" s="136"/>
      <c r="JN123" s="136"/>
      <c r="JO123" s="136"/>
      <c r="JP123" s="136"/>
      <c r="JQ123" s="136"/>
      <c r="JR123" s="136"/>
      <c r="JS123" s="136"/>
      <c r="JT123" s="136"/>
      <c r="JU123" s="136"/>
      <c r="JV123" s="136"/>
      <c r="JW123" s="136"/>
      <c r="JX123" s="136"/>
      <c r="JY123" s="136"/>
      <c r="JZ123" s="136"/>
      <c r="KA123" s="136"/>
      <c r="KB123" s="136"/>
      <c r="KC123" s="136"/>
      <c r="KD123" s="136"/>
      <c r="KE123" s="136"/>
      <c r="KF123" s="136"/>
      <c r="KG123" s="136"/>
      <c r="KH123" s="136"/>
      <c r="KI123" s="136"/>
      <c r="KJ123" s="136"/>
      <c r="KK123" s="136"/>
      <c r="KL123" s="136"/>
      <c r="KM123" s="136"/>
      <c r="KN123" s="136"/>
      <c r="KO123" s="136"/>
      <c r="KP123" s="136"/>
      <c r="KQ123" s="136"/>
      <c r="KR123" s="136"/>
      <c r="KS123" s="136"/>
      <c r="KT123" s="136"/>
      <c r="KU123" s="136"/>
      <c r="KV123" s="136"/>
      <c r="KW123" s="136"/>
      <c r="KX123" s="136"/>
      <c r="KY123" s="136"/>
      <c r="KZ123" s="136"/>
      <c r="LA123" s="136"/>
      <c r="LB123" s="136"/>
      <c r="LC123" s="136"/>
      <c r="LD123" s="136"/>
      <c r="LE123" s="136"/>
      <c r="LF123" s="136"/>
      <c r="LG123" s="136"/>
      <c r="LH123" s="136"/>
      <c r="LI123" s="136"/>
      <c r="LJ123" s="136"/>
      <c r="LK123" s="136"/>
      <c r="LL123" s="136"/>
      <c r="LM123" s="136"/>
      <c r="LN123" s="136"/>
      <c r="LO123" s="136"/>
      <c r="LP123" s="136"/>
      <c r="LQ123" s="136"/>
      <c r="LR123" s="136"/>
      <c r="LS123" s="136"/>
      <c r="LT123" s="136"/>
      <c r="LU123" s="136"/>
      <c r="LV123" s="136"/>
      <c r="LW123" s="136"/>
      <c r="LX123" s="136"/>
      <c r="LY123" s="136"/>
      <c r="LZ123" s="136"/>
      <c r="MA123" s="136"/>
      <c r="MB123" s="136"/>
      <c r="MC123" s="136"/>
      <c r="MD123" s="136"/>
      <c r="ME123" s="136"/>
      <c r="MF123" s="136"/>
      <c r="MG123" s="136"/>
      <c r="MH123" s="136"/>
      <c r="MI123" s="136"/>
      <c r="MJ123" s="136"/>
      <c r="MK123" s="136"/>
      <c r="ML123" s="136"/>
      <c r="MM123" s="136"/>
      <c r="MN123" s="136"/>
      <c r="MO123" s="136"/>
      <c r="MP123" s="136"/>
      <c r="MQ123" s="136"/>
      <c r="MR123" s="136"/>
      <c r="MS123" s="136"/>
      <c r="MT123" s="136"/>
      <c r="MU123" s="136"/>
      <c r="MV123" s="136"/>
      <c r="MW123" s="136"/>
      <c r="MX123" s="136"/>
      <c r="MY123" s="136"/>
      <c r="MZ123" s="136"/>
      <c r="NA123" s="136"/>
      <c r="NB123" s="136"/>
      <c r="NC123" s="136"/>
      <c r="ND123" s="136"/>
      <c r="NE123" s="136"/>
      <c r="NF123" s="136"/>
      <c r="NG123" s="136"/>
      <c r="NH123" s="136"/>
      <c r="NI123" s="136"/>
      <c r="NJ123" s="136"/>
      <c r="NK123" s="136"/>
      <c r="NL123" s="136"/>
      <c r="NM123" s="136"/>
      <c r="NN123" s="136"/>
      <c r="NO123" s="136"/>
      <c r="NP123" s="136"/>
      <c r="NQ123" s="136"/>
      <c r="NR123" s="136"/>
      <c r="NS123" s="136"/>
      <c r="NT123" s="136"/>
      <c r="NU123" s="136"/>
      <c r="NV123" s="136"/>
      <c r="NW123" s="136"/>
      <c r="NX123" s="136"/>
      <c r="NY123" s="136"/>
      <c r="NZ123" s="136"/>
      <c r="OA123" s="136"/>
      <c r="OB123" s="136"/>
      <c r="OC123" s="136"/>
      <c r="OD123" s="136"/>
      <c r="OE123" s="136"/>
      <c r="OF123" s="136"/>
      <c r="OG123" s="136"/>
      <c r="OH123" s="136"/>
      <c r="OI123" s="136"/>
      <c r="OJ123" s="136"/>
      <c r="OK123" s="136"/>
      <c r="OL123" s="136"/>
      <c r="OM123" s="136"/>
      <c r="ON123" s="136"/>
      <c r="OO123" s="136"/>
      <c r="OP123" s="136"/>
      <c r="OQ123" s="136"/>
      <c r="OR123" s="136"/>
      <c r="OS123" s="136"/>
      <c r="OT123" s="136"/>
      <c r="OU123" s="136"/>
      <c r="OV123" s="136"/>
      <c r="OW123" s="136"/>
      <c r="OX123" s="136"/>
      <c r="OY123" s="136"/>
      <c r="OZ123" s="136"/>
      <c r="PA123" s="136"/>
      <c r="PB123" s="136"/>
      <c r="PC123" s="136"/>
      <c r="PD123" s="136"/>
      <c r="PE123" s="136"/>
      <c r="PF123" s="136"/>
      <c r="PG123" s="136"/>
      <c r="PH123" s="136"/>
      <c r="PI123" s="136"/>
      <c r="PJ123" s="136"/>
      <c r="PK123" s="136"/>
      <c r="PL123" s="136"/>
      <c r="PM123" s="136"/>
      <c r="PN123" s="136"/>
      <c r="PO123" s="136"/>
      <c r="PP123" s="136"/>
      <c r="PQ123" s="136"/>
      <c r="PR123" s="136"/>
      <c r="PS123" s="136"/>
      <c r="PT123" s="136"/>
      <c r="PU123" s="136"/>
      <c r="PV123" s="136"/>
      <c r="PW123" s="136"/>
      <c r="PX123" s="136"/>
      <c r="PY123" s="136"/>
      <c r="PZ123" s="136"/>
      <c r="QA123" s="136"/>
      <c r="QB123" s="136"/>
      <c r="QC123" s="136"/>
      <c r="QD123" s="136"/>
      <c r="QE123" s="136"/>
      <c r="QF123" s="136"/>
      <c r="QG123" s="136"/>
      <c r="QH123" s="136"/>
      <c r="QI123" s="136"/>
      <c r="QJ123" s="136"/>
      <c r="QK123" s="136"/>
      <c r="QL123" s="136"/>
      <c r="QM123" s="136"/>
      <c r="QN123" s="136"/>
      <c r="QO123" s="136"/>
      <c r="QP123" s="136"/>
      <c r="QQ123" s="136"/>
      <c r="QR123" s="136"/>
      <c r="QS123" s="136"/>
      <c r="QT123" s="136"/>
      <c r="QU123" s="136"/>
      <c r="QV123" s="136"/>
      <c r="QW123" s="136"/>
      <c r="QX123" s="136"/>
      <c r="QY123" s="136"/>
      <c r="QZ123" s="136"/>
      <c r="RA123" s="136"/>
      <c r="RB123" s="136"/>
      <c r="RC123" s="136"/>
      <c r="RD123" s="136"/>
      <c r="RE123" s="136"/>
      <c r="RF123" s="136"/>
      <c r="RG123" s="136"/>
      <c r="RH123" s="136"/>
      <c r="RI123" s="136"/>
      <c r="RJ123" s="136"/>
      <c r="RK123" s="136"/>
      <c r="RL123" s="136"/>
      <c r="RM123" s="136"/>
      <c r="RN123" s="136"/>
      <c r="RO123" s="136"/>
      <c r="RP123" s="136"/>
      <c r="RQ123" s="136"/>
      <c r="RR123" s="136"/>
      <c r="RS123" s="136"/>
      <c r="RT123" s="136"/>
      <c r="RU123" s="136"/>
      <c r="RV123" s="136"/>
      <c r="RW123" s="136"/>
      <c r="RX123" s="136"/>
      <c r="RY123" s="136"/>
      <c r="RZ123" s="136"/>
      <c r="SA123" s="136"/>
      <c r="SB123" s="136"/>
      <c r="SC123" s="136"/>
      <c r="SD123" s="136"/>
      <c r="SE123" s="136"/>
      <c r="SF123" s="136"/>
      <c r="SG123" s="136"/>
      <c r="SH123" s="136"/>
      <c r="SI123" s="136"/>
      <c r="SJ123" s="136"/>
      <c r="SK123" s="136"/>
      <c r="SL123" s="136"/>
      <c r="SM123" s="136"/>
      <c r="SN123" s="136"/>
      <c r="SO123" s="136"/>
      <c r="SP123" s="136"/>
      <c r="SQ123" s="136"/>
      <c r="SR123" s="136"/>
      <c r="SS123" s="136"/>
      <c r="ST123" s="136"/>
      <c r="SU123" s="136"/>
      <c r="SV123" s="136"/>
      <c r="SW123" s="136"/>
      <c r="SX123" s="136"/>
      <c r="SY123" s="136"/>
      <c r="SZ123" s="136"/>
      <c r="TA123" s="136"/>
      <c r="TB123" s="136"/>
      <c r="TC123" s="136"/>
      <c r="TD123" s="136"/>
      <c r="TE123" s="136"/>
      <c r="TF123" s="136"/>
      <c r="TG123" s="136"/>
      <c r="TH123" s="136"/>
      <c r="TI123" s="136"/>
      <c r="TJ123" s="136"/>
      <c r="TK123" s="136"/>
      <c r="TL123" s="136"/>
      <c r="TM123" s="136"/>
      <c r="TN123" s="136"/>
      <c r="TO123" s="136"/>
      <c r="TP123" s="136"/>
      <c r="TQ123" s="136"/>
      <c r="TR123" s="136"/>
      <c r="TS123" s="136"/>
      <c r="TT123" s="136"/>
      <c r="TU123" s="136"/>
      <c r="TV123" s="136"/>
      <c r="TW123" s="136"/>
      <c r="TX123" s="136"/>
      <c r="TY123" s="136"/>
      <c r="TZ123" s="136"/>
      <c r="UA123" s="136"/>
      <c r="UB123" s="136"/>
      <c r="UC123" s="136"/>
      <c r="UD123" s="136"/>
      <c r="UE123" s="136"/>
      <c r="UF123" s="136"/>
      <c r="UG123" s="136"/>
      <c r="UH123" s="136"/>
      <c r="UI123" s="136"/>
      <c r="UJ123" s="136"/>
      <c r="UK123" s="136"/>
      <c r="UL123" s="136"/>
      <c r="UM123" s="136"/>
      <c r="UN123" s="136"/>
      <c r="UO123" s="136"/>
      <c r="UP123" s="136"/>
      <c r="UQ123" s="136"/>
      <c r="UR123" s="136"/>
      <c r="US123" s="136"/>
      <c r="UT123" s="136"/>
      <c r="UU123" s="136"/>
      <c r="UV123" s="136"/>
      <c r="UW123" s="136"/>
      <c r="UX123" s="136"/>
      <c r="UY123" s="136"/>
      <c r="UZ123" s="136"/>
      <c r="VA123" s="136"/>
      <c r="VB123" s="136"/>
      <c r="VC123" s="136"/>
      <c r="VD123" s="136"/>
      <c r="VE123" s="136"/>
      <c r="VF123" s="136"/>
      <c r="VG123" s="136"/>
      <c r="VH123" s="136"/>
      <c r="VI123" s="136"/>
      <c r="VJ123" s="136"/>
      <c r="VK123" s="136"/>
      <c r="VL123" s="136"/>
      <c r="VM123" s="136"/>
      <c r="VN123" s="136"/>
      <c r="VO123" s="136"/>
      <c r="VP123" s="136"/>
      <c r="VQ123" s="136"/>
      <c r="VR123" s="136"/>
      <c r="VS123" s="136"/>
      <c r="VT123" s="136"/>
      <c r="VU123" s="136"/>
      <c r="VV123" s="136"/>
      <c r="VW123" s="136"/>
      <c r="VX123" s="136"/>
      <c r="VY123" s="136"/>
      <c r="VZ123" s="136"/>
      <c r="WA123" s="136"/>
      <c r="WB123" s="136"/>
      <c r="WC123" s="136"/>
      <c r="WD123" s="136"/>
      <c r="WE123" s="136"/>
      <c r="WF123" s="136"/>
      <c r="WG123" s="136"/>
      <c r="WH123" s="136"/>
      <c r="WI123" s="136"/>
      <c r="WJ123" s="136"/>
      <c r="WK123" s="136"/>
      <c r="WL123" s="136"/>
      <c r="WM123" s="136"/>
      <c r="WN123" s="136"/>
      <c r="WO123" s="136"/>
      <c r="WP123" s="136"/>
      <c r="WQ123" s="136"/>
      <c r="WR123" s="136"/>
      <c r="WS123" s="136"/>
      <c r="WT123" s="136"/>
      <c r="WU123" s="136"/>
      <c r="WV123" s="136"/>
      <c r="WW123" s="136"/>
      <c r="WX123" s="136"/>
      <c r="WY123" s="136"/>
      <c r="WZ123" s="136"/>
      <c r="XA123" s="136"/>
      <c r="XB123" s="136"/>
      <c r="XC123" s="136"/>
      <c r="XD123" s="136"/>
      <c r="XE123" s="136"/>
      <c r="XF123" s="136"/>
      <c r="XG123" s="136"/>
      <c r="XH123" s="136"/>
      <c r="XI123" s="136"/>
      <c r="XJ123" s="136"/>
      <c r="XK123" s="136"/>
      <c r="XL123" s="136"/>
      <c r="XM123" s="136"/>
      <c r="XN123" s="136"/>
      <c r="XO123" s="136"/>
      <c r="XP123" s="136"/>
      <c r="XQ123" s="136"/>
      <c r="XR123" s="136"/>
      <c r="XS123" s="136"/>
      <c r="XT123" s="136"/>
      <c r="XU123" s="136"/>
      <c r="XV123" s="136"/>
      <c r="XW123" s="136"/>
      <c r="XX123" s="136"/>
      <c r="XY123" s="136"/>
      <c r="XZ123" s="136"/>
      <c r="YA123" s="136"/>
      <c r="YB123" s="136"/>
      <c r="YC123" s="136"/>
      <c r="YD123" s="136"/>
      <c r="YE123" s="136"/>
      <c r="YF123" s="136"/>
      <c r="YG123" s="136"/>
      <c r="YH123" s="136"/>
      <c r="YI123" s="136"/>
      <c r="YJ123" s="136"/>
      <c r="YK123" s="136"/>
      <c r="YL123" s="136"/>
      <c r="YM123" s="136"/>
      <c r="YN123" s="136"/>
      <c r="YO123" s="136"/>
      <c r="YP123" s="136"/>
      <c r="YQ123" s="136"/>
      <c r="YR123" s="136"/>
      <c r="YS123" s="136"/>
      <c r="YT123" s="136"/>
      <c r="YU123" s="136"/>
      <c r="YV123" s="136"/>
      <c r="YW123" s="136"/>
      <c r="YX123" s="136"/>
      <c r="YY123" s="136"/>
      <c r="YZ123" s="136"/>
      <c r="ZA123" s="136"/>
      <c r="ZB123" s="136"/>
      <c r="ZC123" s="136"/>
      <c r="ZD123" s="136"/>
      <c r="ZE123" s="136"/>
      <c r="ZF123" s="136"/>
      <c r="ZG123" s="136"/>
      <c r="ZH123" s="136"/>
      <c r="ZI123" s="136"/>
      <c r="ZJ123" s="136"/>
      <c r="ZK123" s="136"/>
      <c r="ZL123" s="136"/>
      <c r="ZM123" s="136"/>
      <c r="ZN123" s="136"/>
      <c r="ZO123" s="136"/>
      <c r="ZP123" s="136"/>
      <c r="ZQ123" s="136"/>
      <c r="ZR123" s="136"/>
      <c r="ZS123" s="136"/>
      <c r="ZT123" s="136"/>
      <c r="ZU123" s="136"/>
      <c r="ZV123" s="136"/>
      <c r="ZW123" s="136"/>
      <c r="ZX123" s="136"/>
      <c r="ZY123" s="136"/>
      <c r="ZZ123" s="136"/>
      <c r="AAA123" s="136"/>
      <c r="AAB123" s="136"/>
      <c r="AAC123" s="136"/>
      <c r="AAD123" s="136"/>
      <c r="AAE123" s="136"/>
      <c r="AAF123" s="136"/>
      <c r="AAG123" s="136"/>
      <c r="AAH123" s="136"/>
      <c r="AAI123" s="136"/>
      <c r="AAJ123" s="136"/>
      <c r="AAK123" s="136"/>
      <c r="AAL123" s="136"/>
      <c r="AAM123" s="136"/>
      <c r="AAN123" s="136"/>
      <c r="AAO123" s="136"/>
      <c r="AAP123" s="136"/>
      <c r="AAQ123" s="136"/>
      <c r="AAR123" s="136"/>
      <c r="AAS123" s="136"/>
      <c r="AAT123" s="136"/>
      <c r="AAU123" s="136"/>
      <c r="AAV123" s="136"/>
      <c r="AAW123" s="136"/>
      <c r="AAX123" s="136"/>
      <c r="AAY123" s="136"/>
      <c r="AAZ123" s="136"/>
      <c r="ABA123" s="136"/>
      <c r="ABB123" s="136"/>
      <c r="ABC123" s="136"/>
      <c r="ABD123" s="136"/>
      <c r="ABE123" s="136"/>
      <c r="ABF123" s="136"/>
      <c r="ABG123" s="136"/>
      <c r="ABH123" s="136"/>
      <c r="ABI123" s="136"/>
      <c r="ABJ123" s="136"/>
      <c r="ABK123" s="136"/>
      <c r="ABL123" s="136"/>
      <c r="ABM123" s="136"/>
      <c r="ABN123" s="136"/>
      <c r="ABO123" s="136"/>
      <c r="ABP123" s="136"/>
      <c r="ABQ123" s="136"/>
      <c r="ABR123" s="136"/>
      <c r="ABS123" s="136"/>
      <c r="ABT123" s="136"/>
      <c r="ABU123" s="136"/>
      <c r="ABV123" s="136"/>
      <c r="ABW123" s="136"/>
      <c r="ABX123" s="136"/>
      <c r="ABY123" s="136"/>
      <c r="ABZ123" s="136"/>
      <c r="ACA123" s="136"/>
      <c r="ACB123" s="136"/>
      <c r="ACC123" s="136"/>
      <c r="ACD123" s="136"/>
      <c r="ACE123" s="136"/>
      <c r="ACF123" s="136"/>
      <c r="ACG123" s="136"/>
      <c r="ACH123" s="136"/>
      <c r="ACI123" s="136"/>
      <c r="ACJ123" s="136"/>
      <c r="ACK123" s="136"/>
      <c r="ACL123" s="136"/>
      <c r="ACM123" s="136"/>
      <c r="ACN123" s="136"/>
      <c r="ACO123" s="136"/>
      <c r="ACP123" s="136"/>
      <c r="ACQ123" s="136"/>
      <c r="ACR123" s="136"/>
      <c r="ACS123" s="136"/>
      <c r="ACT123" s="136"/>
      <c r="ACU123" s="136"/>
      <c r="ACV123" s="136"/>
      <c r="ACW123" s="136"/>
      <c r="ACX123" s="136"/>
      <c r="ACY123" s="136"/>
      <c r="ACZ123" s="136"/>
      <c r="ADA123" s="136"/>
      <c r="ADB123" s="136"/>
      <c r="ADC123" s="136"/>
      <c r="ADD123" s="136"/>
      <c r="ADE123" s="136"/>
      <c r="ADF123" s="136"/>
      <c r="ADG123" s="136"/>
      <c r="ADH123" s="136"/>
      <c r="ADI123" s="136"/>
      <c r="ADJ123" s="136"/>
      <c r="ADK123" s="136"/>
      <c r="ADL123" s="136"/>
      <c r="ADM123" s="136"/>
      <c r="ADN123" s="136"/>
      <c r="ADO123" s="136"/>
      <c r="ADP123" s="136"/>
      <c r="ADQ123" s="136"/>
      <c r="ADR123" s="136"/>
      <c r="ADS123" s="136"/>
      <c r="ADT123" s="136"/>
      <c r="ADU123" s="136"/>
      <c r="ADV123" s="136"/>
      <c r="ADW123" s="136"/>
      <c r="ADX123" s="136"/>
      <c r="ADY123" s="136"/>
      <c r="ADZ123" s="136"/>
      <c r="AEA123" s="136"/>
      <c r="AEB123" s="136"/>
      <c r="AEC123" s="136"/>
      <c r="AED123" s="136"/>
      <c r="AEE123" s="136"/>
      <c r="AEF123" s="136"/>
      <c r="AEG123" s="136"/>
      <c r="AEH123" s="136"/>
      <c r="AEI123" s="136"/>
      <c r="AEJ123" s="136"/>
      <c r="AEK123" s="136"/>
      <c r="AEL123" s="136"/>
      <c r="AEM123" s="136"/>
      <c r="AEN123" s="136"/>
      <c r="AEO123" s="136"/>
      <c r="AEP123" s="136"/>
      <c r="AEQ123" s="136"/>
      <c r="AER123" s="136"/>
      <c r="AES123" s="136"/>
      <c r="AET123" s="136"/>
      <c r="AEU123" s="136"/>
      <c r="AEV123" s="136"/>
      <c r="AEW123" s="136"/>
      <c r="AEX123" s="136"/>
      <c r="AEY123" s="136"/>
      <c r="AEZ123" s="136"/>
      <c r="AFA123" s="136"/>
      <c r="AFB123" s="136"/>
      <c r="AFC123" s="136"/>
      <c r="AFD123" s="136"/>
      <c r="AFE123" s="136"/>
      <c r="AFF123" s="136"/>
      <c r="AFG123" s="136"/>
      <c r="AFH123" s="136"/>
      <c r="AFI123" s="136"/>
      <c r="AFJ123" s="136"/>
      <c r="AFK123" s="136"/>
      <c r="AFL123" s="136"/>
      <c r="AFM123" s="136"/>
      <c r="AFN123" s="136"/>
      <c r="AFO123" s="136"/>
      <c r="AFP123" s="136"/>
      <c r="AFQ123" s="136"/>
      <c r="AFR123" s="136"/>
      <c r="AFS123" s="136"/>
      <c r="AFT123" s="136"/>
      <c r="AFU123" s="136"/>
      <c r="AFV123" s="136"/>
      <c r="AFW123" s="136"/>
      <c r="AFX123" s="136"/>
      <c r="AFY123" s="136"/>
      <c r="AFZ123" s="136"/>
      <c r="AGA123" s="136"/>
      <c r="AGB123" s="136"/>
      <c r="AGC123" s="136"/>
      <c r="AGD123" s="136"/>
      <c r="AGE123" s="136"/>
      <c r="AGF123" s="136"/>
      <c r="AGG123" s="136"/>
      <c r="AGH123" s="136"/>
      <c r="AGI123" s="136"/>
      <c r="AGJ123" s="136"/>
      <c r="AGK123" s="136"/>
      <c r="AGL123" s="136"/>
      <c r="AGM123" s="136"/>
      <c r="AGN123" s="136"/>
      <c r="AGO123" s="136"/>
      <c r="AGP123" s="136"/>
      <c r="AGQ123" s="136"/>
      <c r="AGR123" s="136"/>
      <c r="AGS123" s="136"/>
      <c r="AGT123" s="136"/>
      <c r="AGU123" s="136"/>
      <c r="AGV123" s="136"/>
      <c r="AGW123" s="136"/>
      <c r="AGX123" s="136"/>
      <c r="AGY123" s="136"/>
      <c r="AGZ123" s="136"/>
      <c r="AHA123" s="136"/>
      <c r="AHB123" s="136"/>
      <c r="AHC123" s="136"/>
      <c r="AHD123" s="136"/>
      <c r="AHE123" s="136"/>
      <c r="AHF123" s="136"/>
      <c r="AHG123" s="136"/>
      <c r="AHH123" s="136"/>
      <c r="AHI123" s="136"/>
      <c r="AHJ123" s="136"/>
      <c r="AHK123" s="136"/>
      <c r="AHL123" s="136"/>
      <c r="AHM123" s="136"/>
      <c r="AHN123" s="136"/>
      <c r="AHO123" s="136"/>
      <c r="AHP123" s="136"/>
      <c r="AHQ123" s="136"/>
      <c r="AHR123" s="136"/>
      <c r="AHS123" s="136"/>
      <c r="AHT123" s="136"/>
      <c r="AHU123" s="136"/>
      <c r="AHV123" s="136"/>
      <c r="AHW123" s="136"/>
      <c r="AHX123" s="136"/>
      <c r="AHY123" s="136"/>
      <c r="AHZ123" s="136"/>
      <c r="AIA123" s="136"/>
      <c r="AIB123" s="136"/>
      <c r="AIC123" s="136"/>
      <c r="AID123" s="136"/>
      <c r="AIE123" s="136"/>
      <c r="AIF123" s="136"/>
      <c r="AIG123" s="136"/>
      <c r="AIH123" s="136"/>
      <c r="AII123" s="136"/>
      <c r="AIJ123" s="136"/>
      <c r="AIK123" s="136"/>
      <c r="AIL123" s="136"/>
      <c r="AIM123" s="136"/>
      <c r="AIN123" s="136"/>
      <c r="AIO123" s="136"/>
      <c r="AIP123" s="136"/>
      <c r="AIQ123" s="136"/>
      <c r="AIR123" s="136"/>
      <c r="AIS123" s="136"/>
      <c r="AIT123" s="136"/>
      <c r="AIU123" s="136"/>
      <c r="AIV123" s="136"/>
      <c r="AIW123" s="136"/>
      <c r="AIX123" s="136"/>
      <c r="AIY123" s="136"/>
      <c r="AIZ123" s="136"/>
      <c r="AJA123" s="136"/>
      <c r="AJB123" s="136"/>
      <c r="AJC123" s="136"/>
      <c r="AJD123" s="136"/>
      <c r="AJE123" s="136"/>
      <c r="AJF123" s="136"/>
      <c r="AJG123" s="136"/>
      <c r="AJH123" s="136"/>
      <c r="AJI123" s="136"/>
      <c r="AJJ123" s="136"/>
      <c r="AJK123" s="136"/>
      <c r="AJL123" s="136"/>
      <c r="AJM123" s="136"/>
      <c r="AJN123" s="136"/>
      <c r="AJO123" s="136"/>
      <c r="AJP123" s="136"/>
      <c r="AJQ123" s="136"/>
      <c r="AJR123" s="136"/>
      <c r="AJS123" s="136"/>
      <c r="AJT123" s="136"/>
      <c r="AJU123" s="136"/>
      <c r="AJV123" s="136"/>
      <c r="AJW123" s="136"/>
      <c r="AJX123" s="136"/>
      <c r="AJY123" s="136"/>
      <c r="AJZ123" s="136"/>
      <c r="AKA123" s="136"/>
      <c r="AKB123" s="136"/>
      <c r="AKC123" s="136"/>
      <c r="AKD123" s="136"/>
      <c r="AKE123" s="136"/>
      <c r="AKF123" s="136"/>
      <c r="AKG123" s="136"/>
      <c r="AKH123" s="136"/>
      <c r="AKI123" s="136"/>
      <c r="AKJ123" s="136"/>
      <c r="AKK123" s="136"/>
      <c r="AKL123" s="136"/>
      <c r="AKM123" s="136"/>
      <c r="AKN123" s="136"/>
      <c r="AKO123" s="136"/>
      <c r="AKP123" s="136"/>
      <c r="AKQ123" s="136"/>
      <c r="AKR123" s="136"/>
      <c r="AKS123" s="136"/>
      <c r="AKT123" s="136"/>
      <c r="AKU123" s="136"/>
      <c r="AKV123" s="136"/>
      <c r="AKW123" s="136"/>
      <c r="AKX123" s="136"/>
      <c r="AKY123" s="136"/>
    </row>
    <row r="124" ht="14.25" hidden="1" spans="1:987">
      <c r="A124" s="47"/>
      <c r="B124" s="50" t="s">
        <v>5</v>
      </c>
      <c r="C124" s="51">
        <v>0.31</v>
      </c>
      <c r="D124" s="177">
        <v>0.61</v>
      </c>
      <c r="E124" s="177">
        <v>0.0385</v>
      </c>
      <c r="F124" s="195">
        <v>0.354838709677419</v>
      </c>
      <c r="G124" s="53"/>
      <c r="H124" s="53"/>
      <c r="I124" s="53"/>
      <c r="J124" s="166"/>
      <c r="K124" s="158"/>
      <c r="L124" s="158"/>
      <c r="M124" s="51"/>
      <c r="N124" s="53"/>
      <c r="O124" s="239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Y124" s="136"/>
      <c r="AZ124" s="136"/>
      <c r="BA124" s="136"/>
      <c r="BB124" s="136"/>
      <c r="BC124" s="136"/>
      <c r="BD124" s="136"/>
      <c r="BE124" s="136"/>
      <c r="BF124" s="136"/>
      <c r="BG124" s="136"/>
      <c r="BH124" s="136"/>
      <c r="BI124" s="136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  <c r="CT124" s="136"/>
      <c r="CU124" s="136"/>
      <c r="CV124" s="136"/>
      <c r="CW124" s="136"/>
      <c r="CX124" s="136"/>
      <c r="CY124" s="136"/>
      <c r="CZ124" s="136"/>
      <c r="DA124" s="136"/>
      <c r="DB124" s="136"/>
      <c r="DC124" s="136"/>
      <c r="DD124" s="136"/>
      <c r="DE124" s="136"/>
      <c r="DF124" s="136"/>
      <c r="DG124" s="136"/>
      <c r="DH124" s="136"/>
      <c r="DI124" s="136"/>
      <c r="DJ124" s="136"/>
      <c r="DK124" s="136"/>
      <c r="DL124" s="136"/>
      <c r="DM124" s="136"/>
      <c r="DN124" s="136"/>
      <c r="DO124" s="136"/>
      <c r="DP124" s="136"/>
      <c r="DQ124" s="136"/>
      <c r="DR124" s="136"/>
      <c r="DS124" s="136"/>
      <c r="DT124" s="136"/>
      <c r="DU124" s="136"/>
      <c r="DV124" s="136"/>
      <c r="DW124" s="136"/>
      <c r="DX124" s="136"/>
      <c r="DY124" s="136"/>
      <c r="DZ124" s="136"/>
      <c r="EA124" s="136"/>
      <c r="EB124" s="136"/>
      <c r="EC124" s="136"/>
      <c r="ED124" s="136"/>
      <c r="EE124" s="136"/>
      <c r="EF124" s="136"/>
      <c r="EG124" s="136"/>
      <c r="EH124" s="136"/>
      <c r="EI124" s="136"/>
      <c r="EJ124" s="136"/>
      <c r="EK124" s="136"/>
      <c r="EL124" s="136"/>
      <c r="EM124" s="136"/>
      <c r="EN124" s="136"/>
      <c r="EO124" s="136"/>
      <c r="EP124" s="136"/>
      <c r="EQ124" s="136"/>
      <c r="ER124" s="136"/>
      <c r="ES124" s="136"/>
      <c r="ET124" s="136"/>
      <c r="EU124" s="136"/>
      <c r="EV124" s="136"/>
      <c r="EW124" s="136"/>
      <c r="EX124" s="136"/>
      <c r="EY124" s="136"/>
      <c r="EZ124" s="136"/>
      <c r="FA124" s="136"/>
      <c r="FB124" s="136"/>
      <c r="FC124" s="136"/>
      <c r="FD124" s="136"/>
      <c r="FE124" s="136"/>
      <c r="FF124" s="136"/>
      <c r="FG124" s="136"/>
      <c r="FH124" s="136"/>
      <c r="FI124" s="136"/>
      <c r="FJ124" s="136"/>
      <c r="FK124" s="136"/>
      <c r="FL124" s="136"/>
      <c r="FM124" s="136"/>
      <c r="FN124" s="136"/>
      <c r="FO124" s="136"/>
      <c r="FP124" s="136"/>
      <c r="FQ124" s="136"/>
      <c r="FR124" s="136"/>
      <c r="FS124" s="136"/>
      <c r="FT124" s="136"/>
      <c r="FU124" s="136"/>
      <c r="FV124" s="136"/>
      <c r="FW124" s="136"/>
      <c r="FX124" s="136"/>
      <c r="FY124" s="136"/>
      <c r="FZ124" s="136"/>
      <c r="GA124" s="136"/>
      <c r="GB124" s="136"/>
      <c r="GC124" s="136"/>
      <c r="GD124" s="136"/>
      <c r="GE124" s="136"/>
      <c r="GF124" s="136"/>
      <c r="GG124" s="136"/>
      <c r="GH124" s="136"/>
      <c r="GI124" s="136"/>
      <c r="GJ124" s="136"/>
      <c r="GK124" s="136"/>
      <c r="GL124" s="136"/>
      <c r="GM124" s="136"/>
      <c r="GN124" s="136"/>
      <c r="GO124" s="136"/>
      <c r="GP124" s="136"/>
      <c r="GQ124" s="136"/>
      <c r="GR124" s="136"/>
      <c r="GS124" s="136"/>
      <c r="GT124" s="136"/>
      <c r="GU124" s="136"/>
      <c r="GV124" s="136"/>
      <c r="GW124" s="136"/>
      <c r="GX124" s="136"/>
      <c r="GY124" s="136"/>
      <c r="GZ124" s="136"/>
      <c r="HA124" s="136"/>
      <c r="HB124" s="136"/>
      <c r="HC124" s="136"/>
      <c r="HD124" s="136"/>
      <c r="HE124" s="136"/>
      <c r="HF124" s="136"/>
      <c r="HG124" s="136"/>
      <c r="HH124" s="136"/>
      <c r="HI124" s="136"/>
      <c r="HJ124" s="136"/>
      <c r="HK124" s="136"/>
      <c r="HL124" s="136"/>
      <c r="HM124" s="136"/>
      <c r="HN124" s="136"/>
      <c r="HO124" s="136"/>
      <c r="HP124" s="136"/>
      <c r="HQ124" s="136"/>
      <c r="HR124" s="136"/>
      <c r="HS124" s="136"/>
      <c r="HT124" s="136"/>
      <c r="HU124" s="136"/>
      <c r="HV124" s="136"/>
      <c r="HW124" s="136"/>
      <c r="HX124" s="136"/>
      <c r="HY124" s="136"/>
      <c r="HZ124" s="136"/>
      <c r="IA124" s="136"/>
      <c r="IB124" s="136"/>
      <c r="IC124" s="136"/>
      <c r="ID124" s="136"/>
      <c r="IE124" s="136"/>
      <c r="IF124" s="136"/>
      <c r="IG124" s="136"/>
      <c r="IH124" s="136"/>
      <c r="II124" s="136"/>
      <c r="IJ124" s="136"/>
      <c r="IK124" s="136"/>
      <c r="IL124" s="136"/>
      <c r="IM124" s="136"/>
      <c r="IN124" s="136"/>
      <c r="IO124" s="136"/>
      <c r="IP124" s="136"/>
      <c r="IQ124" s="136"/>
      <c r="IR124" s="136"/>
      <c r="IS124" s="136"/>
      <c r="IT124" s="136"/>
      <c r="IU124" s="136"/>
      <c r="IV124" s="136"/>
      <c r="IW124" s="136"/>
      <c r="IX124" s="136"/>
      <c r="IY124" s="136"/>
      <c r="IZ124" s="136"/>
      <c r="JA124" s="136"/>
      <c r="JB124" s="136"/>
      <c r="JC124" s="136"/>
      <c r="JD124" s="136"/>
      <c r="JE124" s="136"/>
      <c r="JF124" s="136"/>
      <c r="JG124" s="136"/>
      <c r="JH124" s="136"/>
      <c r="JI124" s="136"/>
      <c r="JJ124" s="136"/>
      <c r="JK124" s="136"/>
      <c r="JL124" s="136"/>
      <c r="JM124" s="136"/>
      <c r="JN124" s="136"/>
      <c r="JO124" s="136"/>
      <c r="JP124" s="136"/>
      <c r="JQ124" s="136"/>
      <c r="JR124" s="136"/>
      <c r="JS124" s="136"/>
      <c r="JT124" s="136"/>
      <c r="JU124" s="136"/>
      <c r="JV124" s="136"/>
      <c r="JW124" s="136"/>
      <c r="JX124" s="136"/>
      <c r="JY124" s="136"/>
      <c r="JZ124" s="136"/>
      <c r="KA124" s="136"/>
      <c r="KB124" s="136"/>
      <c r="KC124" s="136"/>
      <c r="KD124" s="136"/>
      <c r="KE124" s="136"/>
      <c r="KF124" s="136"/>
      <c r="KG124" s="136"/>
      <c r="KH124" s="136"/>
      <c r="KI124" s="136"/>
      <c r="KJ124" s="136"/>
      <c r="KK124" s="136"/>
      <c r="KL124" s="136"/>
      <c r="KM124" s="136"/>
      <c r="KN124" s="136"/>
      <c r="KO124" s="136"/>
      <c r="KP124" s="136"/>
      <c r="KQ124" s="136"/>
      <c r="KR124" s="136"/>
      <c r="KS124" s="136"/>
      <c r="KT124" s="136"/>
      <c r="KU124" s="136"/>
      <c r="KV124" s="136"/>
      <c r="KW124" s="136"/>
      <c r="KX124" s="136"/>
      <c r="KY124" s="136"/>
      <c r="KZ124" s="136"/>
      <c r="LA124" s="136"/>
      <c r="LB124" s="136"/>
      <c r="LC124" s="136"/>
      <c r="LD124" s="136"/>
      <c r="LE124" s="136"/>
      <c r="LF124" s="136"/>
      <c r="LG124" s="136"/>
      <c r="LH124" s="136"/>
      <c r="LI124" s="136"/>
      <c r="LJ124" s="136"/>
      <c r="LK124" s="136"/>
      <c r="LL124" s="136"/>
      <c r="LM124" s="136"/>
      <c r="LN124" s="136"/>
      <c r="LO124" s="136"/>
      <c r="LP124" s="136"/>
      <c r="LQ124" s="136"/>
      <c r="LR124" s="136"/>
      <c r="LS124" s="136"/>
      <c r="LT124" s="136"/>
      <c r="LU124" s="136"/>
      <c r="LV124" s="136"/>
      <c r="LW124" s="136"/>
      <c r="LX124" s="136"/>
      <c r="LY124" s="136"/>
      <c r="LZ124" s="136"/>
      <c r="MA124" s="136"/>
      <c r="MB124" s="136"/>
      <c r="MC124" s="136"/>
      <c r="MD124" s="136"/>
      <c r="ME124" s="136"/>
      <c r="MF124" s="136"/>
      <c r="MG124" s="136"/>
      <c r="MH124" s="136"/>
      <c r="MI124" s="136"/>
      <c r="MJ124" s="136"/>
      <c r="MK124" s="136"/>
      <c r="ML124" s="136"/>
      <c r="MM124" s="136"/>
      <c r="MN124" s="136"/>
      <c r="MO124" s="136"/>
      <c r="MP124" s="136"/>
      <c r="MQ124" s="136"/>
      <c r="MR124" s="136"/>
      <c r="MS124" s="136"/>
      <c r="MT124" s="136"/>
      <c r="MU124" s="136"/>
      <c r="MV124" s="136"/>
      <c r="MW124" s="136"/>
      <c r="MX124" s="136"/>
      <c r="MY124" s="136"/>
      <c r="MZ124" s="136"/>
      <c r="NA124" s="136"/>
      <c r="NB124" s="136"/>
      <c r="NC124" s="136"/>
      <c r="ND124" s="136"/>
      <c r="NE124" s="136"/>
      <c r="NF124" s="136"/>
      <c r="NG124" s="136"/>
      <c r="NH124" s="136"/>
      <c r="NI124" s="136"/>
      <c r="NJ124" s="136"/>
      <c r="NK124" s="136"/>
      <c r="NL124" s="136"/>
      <c r="NM124" s="136"/>
      <c r="NN124" s="136"/>
      <c r="NO124" s="136"/>
      <c r="NP124" s="136"/>
      <c r="NQ124" s="136"/>
      <c r="NR124" s="136"/>
      <c r="NS124" s="136"/>
      <c r="NT124" s="136"/>
      <c r="NU124" s="136"/>
      <c r="NV124" s="136"/>
      <c r="NW124" s="136"/>
      <c r="NX124" s="136"/>
      <c r="NY124" s="136"/>
      <c r="NZ124" s="136"/>
      <c r="OA124" s="136"/>
      <c r="OB124" s="136"/>
      <c r="OC124" s="136"/>
      <c r="OD124" s="136"/>
      <c r="OE124" s="136"/>
      <c r="OF124" s="136"/>
      <c r="OG124" s="136"/>
      <c r="OH124" s="136"/>
      <c r="OI124" s="136"/>
      <c r="OJ124" s="136"/>
      <c r="OK124" s="136"/>
      <c r="OL124" s="136"/>
      <c r="OM124" s="136"/>
      <c r="ON124" s="136"/>
      <c r="OO124" s="136"/>
      <c r="OP124" s="136"/>
      <c r="OQ124" s="136"/>
      <c r="OR124" s="136"/>
      <c r="OS124" s="136"/>
      <c r="OT124" s="136"/>
      <c r="OU124" s="136"/>
      <c r="OV124" s="136"/>
      <c r="OW124" s="136"/>
      <c r="OX124" s="136"/>
      <c r="OY124" s="136"/>
      <c r="OZ124" s="136"/>
      <c r="PA124" s="136"/>
      <c r="PB124" s="136"/>
      <c r="PC124" s="136"/>
      <c r="PD124" s="136"/>
      <c r="PE124" s="136"/>
      <c r="PF124" s="136"/>
      <c r="PG124" s="136"/>
      <c r="PH124" s="136"/>
      <c r="PI124" s="136"/>
      <c r="PJ124" s="136"/>
      <c r="PK124" s="136"/>
      <c r="PL124" s="136"/>
      <c r="PM124" s="136"/>
      <c r="PN124" s="136"/>
      <c r="PO124" s="136"/>
      <c r="PP124" s="136"/>
      <c r="PQ124" s="136"/>
      <c r="PR124" s="136"/>
      <c r="PS124" s="136"/>
      <c r="PT124" s="136"/>
      <c r="PU124" s="136"/>
      <c r="PV124" s="136"/>
      <c r="PW124" s="136"/>
      <c r="PX124" s="136"/>
      <c r="PY124" s="136"/>
      <c r="PZ124" s="136"/>
      <c r="QA124" s="136"/>
      <c r="QB124" s="136"/>
      <c r="QC124" s="136"/>
      <c r="QD124" s="136"/>
      <c r="QE124" s="136"/>
      <c r="QF124" s="136"/>
      <c r="QG124" s="136"/>
      <c r="QH124" s="136"/>
      <c r="QI124" s="136"/>
      <c r="QJ124" s="136"/>
      <c r="QK124" s="136"/>
      <c r="QL124" s="136"/>
      <c r="QM124" s="136"/>
      <c r="QN124" s="136"/>
      <c r="QO124" s="136"/>
      <c r="QP124" s="136"/>
      <c r="QQ124" s="136"/>
      <c r="QR124" s="136"/>
      <c r="QS124" s="136"/>
      <c r="QT124" s="136"/>
      <c r="QU124" s="136"/>
      <c r="QV124" s="136"/>
      <c r="QW124" s="136"/>
      <c r="QX124" s="136"/>
      <c r="QY124" s="136"/>
      <c r="QZ124" s="136"/>
      <c r="RA124" s="136"/>
      <c r="RB124" s="136"/>
      <c r="RC124" s="136"/>
      <c r="RD124" s="136"/>
      <c r="RE124" s="136"/>
      <c r="RF124" s="136"/>
      <c r="RG124" s="136"/>
      <c r="RH124" s="136"/>
      <c r="RI124" s="136"/>
      <c r="RJ124" s="136"/>
      <c r="RK124" s="136"/>
      <c r="RL124" s="136"/>
      <c r="RM124" s="136"/>
      <c r="RN124" s="136"/>
      <c r="RO124" s="136"/>
      <c r="RP124" s="136"/>
      <c r="RQ124" s="136"/>
      <c r="RR124" s="136"/>
      <c r="RS124" s="136"/>
      <c r="RT124" s="136"/>
      <c r="RU124" s="136"/>
      <c r="RV124" s="136"/>
      <c r="RW124" s="136"/>
      <c r="RX124" s="136"/>
      <c r="RY124" s="136"/>
      <c r="RZ124" s="136"/>
      <c r="SA124" s="136"/>
      <c r="SB124" s="136"/>
      <c r="SC124" s="136"/>
      <c r="SD124" s="136"/>
      <c r="SE124" s="136"/>
      <c r="SF124" s="136"/>
      <c r="SG124" s="136"/>
      <c r="SH124" s="136"/>
      <c r="SI124" s="136"/>
      <c r="SJ124" s="136"/>
      <c r="SK124" s="136"/>
      <c r="SL124" s="136"/>
      <c r="SM124" s="136"/>
      <c r="SN124" s="136"/>
      <c r="SO124" s="136"/>
      <c r="SP124" s="136"/>
      <c r="SQ124" s="136"/>
      <c r="SR124" s="136"/>
      <c r="SS124" s="136"/>
      <c r="ST124" s="136"/>
      <c r="SU124" s="136"/>
      <c r="SV124" s="136"/>
      <c r="SW124" s="136"/>
      <c r="SX124" s="136"/>
      <c r="SY124" s="136"/>
      <c r="SZ124" s="136"/>
      <c r="TA124" s="136"/>
      <c r="TB124" s="136"/>
      <c r="TC124" s="136"/>
      <c r="TD124" s="136"/>
      <c r="TE124" s="136"/>
      <c r="TF124" s="136"/>
      <c r="TG124" s="136"/>
      <c r="TH124" s="136"/>
      <c r="TI124" s="136"/>
      <c r="TJ124" s="136"/>
      <c r="TK124" s="136"/>
      <c r="TL124" s="136"/>
      <c r="TM124" s="136"/>
      <c r="TN124" s="136"/>
      <c r="TO124" s="136"/>
      <c r="TP124" s="136"/>
      <c r="TQ124" s="136"/>
      <c r="TR124" s="136"/>
      <c r="TS124" s="136"/>
      <c r="TT124" s="136"/>
      <c r="TU124" s="136"/>
      <c r="TV124" s="136"/>
      <c r="TW124" s="136"/>
      <c r="TX124" s="136"/>
      <c r="TY124" s="136"/>
      <c r="TZ124" s="136"/>
      <c r="UA124" s="136"/>
      <c r="UB124" s="136"/>
      <c r="UC124" s="136"/>
      <c r="UD124" s="136"/>
      <c r="UE124" s="136"/>
      <c r="UF124" s="136"/>
      <c r="UG124" s="136"/>
      <c r="UH124" s="136"/>
      <c r="UI124" s="136"/>
      <c r="UJ124" s="136"/>
      <c r="UK124" s="136"/>
      <c r="UL124" s="136"/>
      <c r="UM124" s="136"/>
      <c r="UN124" s="136"/>
      <c r="UO124" s="136"/>
      <c r="UP124" s="136"/>
      <c r="UQ124" s="136"/>
      <c r="UR124" s="136"/>
      <c r="US124" s="136"/>
      <c r="UT124" s="136"/>
      <c r="UU124" s="136"/>
      <c r="UV124" s="136"/>
      <c r="UW124" s="136"/>
      <c r="UX124" s="136"/>
      <c r="UY124" s="136"/>
      <c r="UZ124" s="136"/>
      <c r="VA124" s="136"/>
      <c r="VB124" s="136"/>
      <c r="VC124" s="136"/>
      <c r="VD124" s="136"/>
      <c r="VE124" s="136"/>
      <c r="VF124" s="136"/>
      <c r="VG124" s="136"/>
      <c r="VH124" s="136"/>
      <c r="VI124" s="136"/>
      <c r="VJ124" s="136"/>
      <c r="VK124" s="136"/>
      <c r="VL124" s="136"/>
      <c r="VM124" s="136"/>
      <c r="VN124" s="136"/>
      <c r="VO124" s="136"/>
      <c r="VP124" s="136"/>
      <c r="VQ124" s="136"/>
      <c r="VR124" s="136"/>
      <c r="VS124" s="136"/>
      <c r="VT124" s="136"/>
      <c r="VU124" s="136"/>
      <c r="VV124" s="136"/>
      <c r="VW124" s="136"/>
      <c r="VX124" s="136"/>
      <c r="VY124" s="136"/>
      <c r="VZ124" s="136"/>
      <c r="WA124" s="136"/>
      <c r="WB124" s="136"/>
      <c r="WC124" s="136"/>
      <c r="WD124" s="136"/>
      <c r="WE124" s="136"/>
      <c r="WF124" s="136"/>
      <c r="WG124" s="136"/>
      <c r="WH124" s="136"/>
      <c r="WI124" s="136"/>
      <c r="WJ124" s="136"/>
      <c r="WK124" s="136"/>
      <c r="WL124" s="136"/>
      <c r="WM124" s="136"/>
      <c r="WN124" s="136"/>
      <c r="WO124" s="136"/>
      <c r="WP124" s="136"/>
      <c r="WQ124" s="136"/>
      <c r="WR124" s="136"/>
      <c r="WS124" s="136"/>
      <c r="WT124" s="136"/>
      <c r="WU124" s="136"/>
      <c r="WV124" s="136"/>
      <c r="WW124" s="136"/>
      <c r="WX124" s="136"/>
      <c r="WY124" s="136"/>
      <c r="WZ124" s="136"/>
      <c r="XA124" s="136"/>
      <c r="XB124" s="136"/>
      <c r="XC124" s="136"/>
      <c r="XD124" s="136"/>
      <c r="XE124" s="136"/>
      <c r="XF124" s="136"/>
      <c r="XG124" s="136"/>
      <c r="XH124" s="136"/>
      <c r="XI124" s="136"/>
      <c r="XJ124" s="136"/>
      <c r="XK124" s="136"/>
      <c r="XL124" s="136"/>
      <c r="XM124" s="136"/>
      <c r="XN124" s="136"/>
      <c r="XO124" s="136"/>
      <c r="XP124" s="136"/>
      <c r="XQ124" s="136"/>
      <c r="XR124" s="136"/>
      <c r="XS124" s="136"/>
      <c r="XT124" s="136"/>
      <c r="XU124" s="136"/>
      <c r="XV124" s="136"/>
      <c r="XW124" s="136"/>
      <c r="XX124" s="136"/>
      <c r="XY124" s="136"/>
      <c r="XZ124" s="136"/>
      <c r="YA124" s="136"/>
      <c r="YB124" s="136"/>
      <c r="YC124" s="136"/>
      <c r="YD124" s="136"/>
      <c r="YE124" s="136"/>
      <c r="YF124" s="136"/>
      <c r="YG124" s="136"/>
      <c r="YH124" s="136"/>
      <c r="YI124" s="136"/>
      <c r="YJ124" s="136"/>
      <c r="YK124" s="136"/>
      <c r="YL124" s="136"/>
      <c r="YM124" s="136"/>
      <c r="YN124" s="136"/>
      <c r="YO124" s="136"/>
      <c r="YP124" s="136"/>
      <c r="YQ124" s="136"/>
      <c r="YR124" s="136"/>
      <c r="YS124" s="136"/>
      <c r="YT124" s="136"/>
      <c r="YU124" s="136"/>
      <c r="YV124" s="136"/>
      <c r="YW124" s="136"/>
      <c r="YX124" s="136"/>
      <c r="YY124" s="136"/>
      <c r="YZ124" s="136"/>
      <c r="ZA124" s="136"/>
      <c r="ZB124" s="136"/>
      <c r="ZC124" s="136"/>
      <c r="ZD124" s="136"/>
      <c r="ZE124" s="136"/>
      <c r="ZF124" s="136"/>
      <c r="ZG124" s="136"/>
      <c r="ZH124" s="136"/>
      <c r="ZI124" s="136"/>
      <c r="ZJ124" s="136"/>
      <c r="ZK124" s="136"/>
      <c r="ZL124" s="136"/>
      <c r="ZM124" s="136"/>
      <c r="ZN124" s="136"/>
      <c r="ZO124" s="136"/>
      <c r="ZP124" s="136"/>
      <c r="ZQ124" s="136"/>
      <c r="ZR124" s="136"/>
      <c r="ZS124" s="136"/>
      <c r="ZT124" s="136"/>
      <c r="ZU124" s="136"/>
      <c r="ZV124" s="136"/>
      <c r="ZW124" s="136"/>
      <c r="ZX124" s="136"/>
      <c r="ZY124" s="136"/>
      <c r="ZZ124" s="136"/>
      <c r="AAA124" s="136"/>
      <c r="AAB124" s="136"/>
      <c r="AAC124" s="136"/>
      <c r="AAD124" s="136"/>
      <c r="AAE124" s="136"/>
      <c r="AAF124" s="136"/>
      <c r="AAG124" s="136"/>
      <c r="AAH124" s="136"/>
      <c r="AAI124" s="136"/>
      <c r="AAJ124" s="136"/>
      <c r="AAK124" s="136"/>
      <c r="AAL124" s="136"/>
      <c r="AAM124" s="136"/>
      <c r="AAN124" s="136"/>
      <c r="AAO124" s="136"/>
      <c r="AAP124" s="136"/>
      <c r="AAQ124" s="136"/>
      <c r="AAR124" s="136"/>
      <c r="AAS124" s="136"/>
      <c r="AAT124" s="136"/>
      <c r="AAU124" s="136"/>
      <c r="AAV124" s="136"/>
      <c r="AAW124" s="136"/>
      <c r="AAX124" s="136"/>
      <c r="AAY124" s="136"/>
      <c r="AAZ124" s="136"/>
      <c r="ABA124" s="136"/>
      <c r="ABB124" s="136"/>
      <c r="ABC124" s="136"/>
      <c r="ABD124" s="136"/>
      <c r="ABE124" s="136"/>
      <c r="ABF124" s="136"/>
      <c r="ABG124" s="136"/>
      <c r="ABH124" s="136"/>
      <c r="ABI124" s="136"/>
      <c r="ABJ124" s="136"/>
      <c r="ABK124" s="136"/>
      <c r="ABL124" s="136"/>
      <c r="ABM124" s="136"/>
      <c r="ABN124" s="136"/>
      <c r="ABO124" s="136"/>
      <c r="ABP124" s="136"/>
      <c r="ABQ124" s="136"/>
      <c r="ABR124" s="136"/>
      <c r="ABS124" s="136"/>
      <c r="ABT124" s="136"/>
      <c r="ABU124" s="136"/>
      <c r="ABV124" s="136"/>
      <c r="ABW124" s="136"/>
      <c r="ABX124" s="136"/>
      <c r="ABY124" s="136"/>
      <c r="ABZ124" s="136"/>
      <c r="ACA124" s="136"/>
      <c r="ACB124" s="136"/>
      <c r="ACC124" s="136"/>
      <c r="ACD124" s="136"/>
      <c r="ACE124" s="136"/>
      <c r="ACF124" s="136"/>
      <c r="ACG124" s="136"/>
      <c r="ACH124" s="136"/>
      <c r="ACI124" s="136"/>
      <c r="ACJ124" s="136"/>
      <c r="ACK124" s="136"/>
      <c r="ACL124" s="136"/>
      <c r="ACM124" s="136"/>
      <c r="ACN124" s="136"/>
      <c r="ACO124" s="136"/>
      <c r="ACP124" s="136"/>
      <c r="ACQ124" s="136"/>
      <c r="ACR124" s="136"/>
      <c r="ACS124" s="136"/>
      <c r="ACT124" s="136"/>
      <c r="ACU124" s="136"/>
      <c r="ACV124" s="136"/>
      <c r="ACW124" s="136"/>
      <c r="ACX124" s="136"/>
      <c r="ACY124" s="136"/>
      <c r="ACZ124" s="136"/>
      <c r="ADA124" s="136"/>
      <c r="ADB124" s="136"/>
      <c r="ADC124" s="136"/>
      <c r="ADD124" s="136"/>
      <c r="ADE124" s="136"/>
      <c r="ADF124" s="136"/>
      <c r="ADG124" s="136"/>
      <c r="ADH124" s="136"/>
      <c r="ADI124" s="136"/>
      <c r="ADJ124" s="136"/>
      <c r="ADK124" s="136"/>
      <c r="ADL124" s="136"/>
      <c r="ADM124" s="136"/>
      <c r="ADN124" s="136"/>
      <c r="ADO124" s="136"/>
      <c r="ADP124" s="136"/>
      <c r="ADQ124" s="136"/>
      <c r="ADR124" s="136"/>
      <c r="ADS124" s="136"/>
      <c r="ADT124" s="136"/>
      <c r="ADU124" s="136"/>
      <c r="ADV124" s="136"/>
      <c r="ADW124" s="136"/>
      <c r="ADX124" s="136"/>
      <c r="ADY124" s="136"/>
      <c r="ADZ124" s="136"/>
      <c r="AEA124" s="136"/>
      <c r="AEB124" s="136"/>
      <c r="AEC124" s="136"/>
      <c r="AED124" s="136"/>
      <c r="AEE124" s="136"/>
      <c r="AEF124" s="136"/>
      <c r="AEG124" s="136"/>
      <c r="AEH124" s="136"/>
      <c r="AEI124" s="136"/>
      <c r="AEJ124" s="136"/>
      <c r="AEK124" s="136"/>
      <c r="AEL124" s="136"/>
      <c r="AEM124" s="136"/>
      <c r="AEN124" s="136"/>
      <c r="AEO124" s="136"/>
      <c r="AEP124" s="136"/>
      <c r="AEQ124" s="136"/>
      <c r="AER124" s="136"/>
      <c r="AES124" s="136"/>
      <c r="AET124" s="136"/>
      <c r="AEU124" s="136"/>
      <c r="AEV124" s="136"/>
      <c r="AEW124" s="136"/>
      <c r="AEX124" s="136"/>
      <c r="AEY124" s="136"/>
      <c r="AEZ124" s="136"/>
      <c r="AFA124" s="136"/>
      <c r="AFB124" s="136"/>
      <c r="AFC124" s="136"/>
      <c r="AFD124" s="136"/>
      <c r="AFE124" s="136"/>
      <c r="AFF124" s="136"/>
      <c r="AFG124" s="136"/>
      <c r="AFH124" s="136"/>
      <c r="AFI124" s="136"/>
      <c r="AFJ124" s="136"/>
      <c r="AFK124" s="136"/>
      <c r="AFL124" s="136"/>
      <c r="AFM124" s="136"/>
      <c r="AFN124" s="136"/>
      <c r="AFO124" s="136"/>
      <c r="AFP124" s="136"/>
      <c r="AFQ124" s="136"/>
      <c r="AFR124" s="136"/>
      <c r="AFS124" s="136"/>
      <c r="AFT124" s="136"/>
      <c r="AFU124" s="136"/>
      <c r="AFV124" s="136"/>
      <c r="AFW124" s="136"/>
      <c r="AFX124" s="136"/>
      <c r="AFY124" s="136"/>
      <c r="AFZ124" s="136"/>
      <c r="AGA124" s="136"/>
      <c r="AGB124" s="136"/>
      <c r="AGC124" s="136"/>
      <c r="AGD124" s="136"/>
      <c r="AGE124" s="136"/>
      <c r="AGF124" s="136"/>
      <c r="AGG124" s="136"/>
      <c r="AGH124" s="136"/>
      <c r="AGI124" s="136"/>
      <c r="AGJ124" s="136"/>
      <c r="AGK124" s="136"/>
      <c r="AGL124" s="136"/>
      <c r="AGM124" s="136"/>
      <c r="AGN124" s="136"/>
      <c r="AGO124" s="136"/>
      <c r="AGP124" s="136"/>
      <c r="AGQ124" s="136"/>
      <c r="AGR124" s="136"/>
      <c r="AGS124" s="136"/>
      <c r="AGT124" s="136"/>
      <c r="AGU124" s="136"/>
      <c r="AGV124" s="136"/>
      <c r="AGW124" s="136"/>
      <c r="AGX124" s="136"/>
      <c r="AGY124" s="136"/>
      <c r="AGZ124" s="136"/>
      <c r="AHA124" s="136"/>
      <c r="AHB124" s="136"/>
      <c r="AHC124" s="136"/>
      <c r="AHD124" s="136"/>
      <c r="AHE124" s="136"/>
      <c r="AHF124" s="136"/>
      <c r="AHG124" s="136"/>
      <c r="AHH124" s="136"/>
      <c r="AHI124" s="136"/>
      <c r="AHJ124" s="136"/>
      <c r="AHK124" s="136"/>
      <c r="AHL124" s="136"/>
      <c r="AHM124" s="136"/>
      <c r="AHN124" s="136"/>
      <c r="AHO124" s="136"/>
      <c r="AHP124" s="136"/>
      <c r="AHQ124" s="136"/>
      <c r="AHR124" s="136"/>
      <c r="AHS124" s="136"/>
      <c r="AHT124" s="136"/>
      <c r="AHU124" s="136"/>
      <c r="AHV124" s="136"/>
      <c r="AHW124" s="136"/>
      <c r="AHX124" s="136"/>
      <c r="AHY124" s="136"/>
      <c r="AHZ124" s="136"/>
      <c r="AIA124" s="136"/>
      <c r="AIB124" s="136"/>
      <c r="AIC124" s="136"/>
      <c r="AID124" s="136"/>
      <c r="AIE124" s="136"/>
      <c r="AIF124" s="136"/>
      <c r="AIG124" s="136"/>
      <c r="AIH124" s="136"/>
      <c r="AII124" s="136"/>
      <c r="AIJ124" s="136"/>
      <c r="AIK124" s="136"/>
      <c r="AIL124" s="136"/>
      <c r="AIM124" s="136"/>
      <c r="AIN124" s="136"/>
      <c r="AIO124" s="136"/>
      <c r="AIP124" s="136"/>
      <c r="AIQ124" s="136"/>
      <c r="AIR124" s="136"/>
      <c r="AIS124" s="136"/>
      <c r="AIT124" s="136"/>
      <c r="AIU124" s="136"/>
      <c r="AIV124" s="136"/>
      <c r="AIW124" s="136"/>
      <c r="AIX124" s="136"/>
      <c r="AIY124" s="136"/>
      <c r="AIZ124" s="136"/>
      <c r="AJA124" s="136"/>
      <c r="AJB124" s="136"/>
      <c r="AJC124" s="136"/>
      <c r="AJD124" s="136"/>
      <c r="AJE124" s="136"/>
      <c r="AJF124" s="136"/>
      <c r="AJG124" s="136"/>
      <c r="AJH124" s="136"/>
      <c r="AJI124" s="136"/>
      <c r="AJJ124" s="136"/>
      <c r="AJK124" s="136"/>
      <c r="AJL124" s="136"/>
      <c r="AJM124" s="136"/>
      <c r="AJN124" s="136"/>
      <c r="AJO124" s="136"/>
      <c r="AJP124" s="136"/>
      <c r="AJQ124" s="136"/>
      <c r="AJR124" s="136"/>
      <c r="AJS124" s="136"/>
      <c r="AJT124" s="136"/>
      <c r="AJU124" s="136"/>
      <c r="AJV124" s="136"/>
      <c r="AJW124" s="136"/>
      <c r="AJX124" s="136"/>
      <c r="AJY124" s="136"/>
      <c r="AJZ124" s="136"/>
      <c r="AKA124" s="136"/>
      <c r="AKB124" s="136"/>
      <c r="AKC124" s="136"/>
      <c r="AKD124" s="136"/>
      <c r="AKE124" s="136"/>
      <c r="AKF124" s="136"/>
      <c r="AKG124" s="136"/>
      <c r="AKH124" s="136"/>
      <c r="AKI124" s="136"/>
      <c r="AKJ124" s="136"/>
      <c r="AKK124" s="136"/>
      <c r="AKL124" s="136"/>
      <c r="AKM124" s="136"/>
      <c r="AKN124" s="136"/>
      <c r="AKO124" s="136"/>
      <c r="AKP124" s="136"/>
      <c r="AKQ124" s="136"/>
      <c r="AKR124" s="136"/>
      <c r="AKS124" s="136"/>
      <c r="AKT124" s="136"/>
      <c r="AKU124" s="136"/>
      <c r="AKV124" s="136"/>
      <c r="AKW124" s="136"/>
      <c r="AKX124" s="136"/>
      <c r="AKY124" s="136"/>
    </row>
    <row r="125" hidden="1" spans="1:987">
      <c r="A125" s="47"/>
      <c r="B125" s="50" t="s">
        <v>6</v>
      </c>
      <c r="C125" s="160"/>
      <c r="D125" s="161"/>
      <c r="E125" s="161"/>
      <c r="F125" s="196"/>
      <c r="G125" s="197"/>
      <c r="H125" s="197"/>
      <c r="I125" s="197"/>
      <c r="J125" s="217"/>
      <c r="K125" s="197"/>
      <c r="L125" s="218"/>
      <c r="M125" s="217"/>
      <c r="N125" s="197"/>
      <c r="O125" s="240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  <c r="CT125" s="136"/>
      <c r="CU125" s="136"/>
      <c r="CV125" s="136"/>
      <c r="CW125" s="136"/>
      <c r="CX125" s="136"/>
      <c r="CY125" s="136"/>
      <c r="CZ125" s="136"/>
      <c r="DA125" s="136"/>
      <c r="DB125" s="136"/>
      <c r="DC125" s="136"/>
      <c r="DD125" s="136"/>
      <c r="DE125" s="136"/>
      <c r="DF125" s="136"/>
      <c r="DG125" s="136"/>
      <c r="DH125" s="136"/>
      <c r="DI125" s="136"/>
      <c r="DJ125" s="136"/>
      <c r="DK125" s="136"/>
      <c r="DL125" s="136"/>
      <c r="DM125" s="136"/>
      <c r="DN125" s="136"/>
      <c r="DO125" s="136"/>
      <c r="DP125" s="136"/>
      <c r="DQ125" s="136"/>
      <c r="DR125" s="136"/>
      <c r="DS125" s="136"/>
      <c r="DT125" s="136"/>
      <c r="DU125" s="136"/>
      <c r="DV125" s="136"/>
      <c r="DW125" s="136"/>
      <c r="DX125" s="136"/>
      <c r="DY125" s="136"/>
      <c r="DZ125" s="136"/>
      <c r="EA125" s="136"/>
      <c r="EB125" s="136"/>
      <c r="EC125" s="136"/>
      <c r="ED125" s="136"/>
      <c r="EE125" s="136"/>
      <c r="EF125" s="136"/>
      <c r="EG125" s="136"/>
      <c r="EH125" s="136"/>
      <c r="EI125" s="136"/>
      <c r="EJ125" s="136"/>
      <c r="EK125" s="136"/>
      <c r="EL125" s="136"/>
      <c r="EM125" s="136"/>
      <c r="EN125" s="136"/>
      <c r="EO125" s="136"/>
      <c r="EP125" s="136"/>
      <c r="EQ125" s="136"/>
      <c r="ER125" s="136"/>
      <c r="ES125" s="136"/>
      <c r="ET125" s="136"/>
      <c r="EU125" s="136"/>
      <c r="EV125" s="136"/>
      <c r="EW125" s="136"/>
      <c r="EX125" s="136"/>
      <c r="EY125" s="136"/>
      <c r="EZ125" s="136"/>
      <c r="FA125" s="136"/>
      <c r="FB125" s="136"/>
      <c r="FC125" s="136"/>
      <c r="FD125" s="136"/>
      <c r="FE125" s="136"/>
      <c r="FF125" s="136"/>
      <c r="FG125" s="136"/>
      <c r="FH125" s="136"/>
      <c r="FI125" s="136"/>
      <c r="FJ125" s="136"/>
      <c r="FK125" s="136"/>
      <c r="FL125" s="136"/>
      <c r="FM125" s="136"/>
      <c r="FN125" s="136"/>
      <c r="FO125" s="136"/>
      <c r="FP125" s="136"/>
      <c r="FQ125" s="136"/>
      <c r="FR125" s="136"/>
      <c r="FS125" s="136"/>
      <c r="FT125" s="136"/>
      <c r="FU125" s="136"/>
      <c r="FV125" s="136"/>
      <c r="FW125" s="136"/>
      <c r="FX125" s="136"/>
      <c r="FY125" s="136"/>
      <c r="FZ125" s="136"/>
      <c r="GA125" s="136"/>
      <c r="GB125" s="136"/>
      <c r="GC125" s="136"/>
      <c r="GD125" s="136"/>
      <c r="GE125" s="136"/>
      <c r="GF125" s="136"/>
      <c r="GG125" s="136"/>
      <c r="GH125" s="136"/>
      <c r="GI125" s="136"/>
      <c r="GJ125" s="136"/>
      <c r="GK125" s="136"/>
      <c r="GL125" s="136"/>
      <c r="GM125" s="136"/>
      <c r="GN125" s="136"/>
      <c r="GO125" s="136"/>
      <c r="GP125" s="136"/>
      <c r="GQ125" s="136"/>
      <c r="GR125" s="136"/>
      <c r="GS125" s="136"/>
      <c r="GT125" s="136"/>
      <c r="GU125" s="136"/>
      <c r="GV125" s="136"/>
      <c r="GW125" s="136"/>
      <c r="GX125" s="136"/>
      <c r="GY125" s="136"/>
      <c r="GZ125" s="136"/>
      <c r="HA125" s="136"/>
      <c r="HB125" s="136"/>
      <c r="HC125" s="136"/>
      <c r="HD125" s="136"/>
      <c r="HE125" s="136"/>
      <c r="HF125" s="136"/>
      <c r="HG125" s="136"/>
      <c r="HH125" s="136"/>
      <c r="HI125" s="136"/>
      <c r="HJ125" s="136"/>
      <c r="HK125" s="136"/>
      <c r="HL125" s="136"/>
      <c r="HM125" s="136"/>
      <c r="HN125" s="136"/>
      <c r="HO125" s="136"/>
      <c r="HP125" s="136"/>
      <c r="HQ125" s="136"/>
      <c r="HR125" s="136"/>
      <c r="HS125" s="136"/>
      <c r="HT125" s="136"/>
      <c r="HU125" s="136"/>
      <c r="HV125" s="136"/>
      <c r="HW125" s="136"/>
      <c r="HX125" s="136"/>
      <c r="HY125" s="136"/>
      <c r="HZ125" s="136"/>
      <c r="IA125" s="136"/>
      <c r="IB125" s="136"/>
      <c r="IC125" s="136"/>
      <c r="ID125" s="136"/>
      <c r="IE125" s="136"/>
      <c r="IF125" s="136"/>
      <c r="IG125" s="136"/>
      <c r="IH125" s="136"/>
      <c r="II125" s="136"/>
      <c r="IJ125" s="136"/>
      <c r="IK125" s="136"/>
      <c r="IL125" s="136"/>
      <c r="IM125" s="136"/>
      <c r="IN125" s="136"/>
      <c r="IO125" s="136"/>
      <c r="IP125" s="136"/>
      <c r="IQ125" s="136"/>
      <c r="IR125" s="136"/>
      <c r="IS125" s="136"/>
      <c r="IT125" s="136"/>
      <c r="IU125" s="136"/>
      <c r="IV125" s="136"/>
      <c r="IW125" s="136"/>
      <c r="IX125" s="136"/>
      <c r="IY125" s="136"/>
      <c r="IZ125" s="136"/>
      <c r="JA125" s="136"/>
      <c r="JB125" s="136"/>
      <c r="JC125" s="136"/>
      <c r="JD125" s="136"/>
      <c r="JE125" s="136"/>
      <c r="JF125" s="136"/>
      <c r="JG125" s="136"/>
      <c r="JH125" s="136"/>
      <c r="JI125" s="136"/>
      <c r="JJ125" s="136"/>
      <c r="JK125" s="136"/>
      <c r="JL125" s="136"/>
      <c r="JM125" s="136"/>
      <c r="JN125" s="136"/>
      <c r="JO125" s="136"/>
      <c r="JP125" s="136"/>
      <c r="JQ125" s="136"/>
      <c r="JR125" s="136"/>
      <c r="JS125" s="136"/>
      <c r="JT125" s="136"/>
      <c r="JU125" s="136"/>
      <c r="JV125" s="136"/>
      <c r="JW125" s="136"/>
      <c r="JX125" s="136"/>
      <c r="JY125" s="136"/>
      <c r="JZ125" s="136"/>
      <c r="KA125" s="136"/>
      <c r="KB125" s="136"/>
      <c r="KC125" s="136"/>
      <c r="KD125" s="136"/>
      <c r="KE125" s="136"/>
      <c r="KF125" s="136"/>
      <c r="KG125" s="136"/>
      <c r="KH125" s="136"/>
      <c r="KI125" s="136"/>
      <c r="KJ125" s="136"/>
      <c r="KK125" s="136"/>
      <c r="KL125" s="136"/>
      <c r="KM125" s="136"/>
      <c r="KN125" s="136"/>
      <c r="KO125" s="136"/>
      <c r="KP125" s="136"/>
      <c r="KQ125" s="136"/>
      <c r="KR125" s="136"/>
      <c r="KS125" s="136"/>
      <c r="KT125" s="136"/>
      <c r="KU125" s="136"/>
      <c r="KV125" s="136"/>
      <c r="KW125" s="136"/>
      <c r="KX125" s="136"/>
      <c r="KY125" s="136"/>
      <c r="KZ125" s="136"/>
      <c r="LA125" s="136"/>
      <c r="LB125" s="136"/>
      <c r="LC125" s="136"/>
      <c r="LD125" s="136"/>
      <c r="LE125" s="136"/>
      <c r="LF125" s="136"/>
      <c r="LG125" s="136"/>
      <c r="LH125" s="136"/>
      <c r="LI125" s="136"/>
      <c r="LJ125" s="136"/>
      <c r="LK125" s="136"/>
      <c r="LL125" s="136"/>
      <c r="LM125" s="136"/>
      <c r="LN125" s="136"/>
      <c r="LO125" s="136"/>
      <c r="LP125" s="136"/>
      <c r="LQ125" s="136"/>
      <c r="LR125" s="136"/>
      <c r="LS125" s="136"/>
      <c r="LT125" s="136"/>
      <c r="LU125" s="136"/>
      <c r="LV125" s="136"/>
      <c r="LW125" s="136"/>
      <c r="LX125" s="136"/>
      <c r="LY125" s="136"/>
      <c r="LZ125" s="136"/>
      <c r="MA125" s="136"/>
      <c r="MB125" s="136"/>
      <c r="MC125" s="136"/>
      <c r="MD125" s="136"/>
      <c r="ME125" s="136"/>
      <c r="MF125" s="136"/>
      <c r="MG125" s="136"/>
      <c r="MH125" s="136"/>
      <c r="MI125" s="136"/>
      <c r="MJ125" s="136"/>
      <c r="MK125" s="136"/>
      <c r="ML125" s="136"/>
      <c r="MM125" s="136"/>
      <c r="MN125" s="136"/>
      <c r="MO125" s="136"/>
      <c r="MP125" s="136"/>
      <c r="MQ125" s="136"/>
      <c r="MR125" s="136"/>
      <c r="MS125" s="136"/>
      <c r="MT125" s="136"/>
      <c r="MU125" s="136"/>
      <c r="MV125" s="136"/>
      <c r="MW125" s="136"/>
      <c r="MX125" s="136"/>
      <c r="MY125" s="136"/>
      <c r="MZ125" s="136"/>
      <c r="NA125" s="136"/>
      <c r="NB125" s="136"/>
      <c r="NC125" s="136"/>
      <c r="ND125" s="136"/>
      <c r="NE125" s="136"/>
      <c r="NF125" s="136"/>
      <c r="NG125" s="136"/>
      <c r="NH125" s="136"/>
      <c r="NI125" s="136"/>
      <c r="NJ125" s="136"/>
      <c r="NK125" s="136"/>
      <c r="NL125" s="136"/>
      <c r="NM125" s="136"/>
      <c r="NN125" s="136"/>
      <c r="NO125" s="136"/>
      <c r="NP125" s="136"/>
      <c r="NQ125" s="136"/>
      <c r="NR125" s="136"/>
      <c r="NS125" s="136"/>
      <c r="NT125" s="136"/>
      <c r="NU125" s="136"/>
      <c r="NV125" s="136"/>
      <c r="NW125" s="136"/>
      <c r="NX125" s="136"/>
      <c r="NY125" s="136"/>
      <c r="NZ125" s="136"/>
      <c r="OA125" s="136"/>
      <c r="OB125" s="136"/>
      <c r="OC125" s="136"/>
      <c r="OD125" s="136"/>
      <c r="OE125" s="136"/>
      <c r="OF125" s="136"/>
      <c r="OG125" s="136"/>
      <c r="OH125" s="136"/>
      <c r="OI125" s="136"/>
      <c r="OJ125" s="136"/>
      <c r="OK125" s="136"/>
      <c r="OL125" s="136"/>
      <c r="OM125" s="136"/>
      <c r="ON125" s="136"/>
      <c r="OO125" s="136"/>
      <c r="OP125" s="136"/>
      <c r="OQ125" s="136"/>
      <c r="OR125" s="136"/>
      <c r="OS125" s="136"/>
      <c r="OT125" s="136"/>
      <c r="OU125" s="136"/>
      <c r="OV125" s="136"/>
      <c r="OW125" s="136"/>
      <c r="OX125" s="136"/>
      <c r="OY125" s="136"/>
      <c r="OZ125" s="136"/>
      <c r="PA125" s="136"/>
      <c r="PB125" s="136"/>
      <c r="PC125" s="136"/>
      <c r="PD125" s="136"/>
      <c r="PE125" s="136"/>
      <c r="PF125" s="136"/>
      <c r="PG125" s="136"/>
      <c r="PH125" s="136"/>
      <c r="PI125" s="136"/>
      <c r="PJ125" s="136"/>
      <c r="PK125" s="136"/>
      <c r="PL125" s="136"/>
      <c r="PM125" s="136"/>
      <c r="PN125" s="136"/>
      <c r="PO125" s="136"/>
      <c r="PP125" s="136"/>
      <c r="PQ125" s="136"/>
      <c r="PR125" s="136"/>
      <c r="PS125" s="136"/>
      <c r="PT125" s="136"/>
      <c r="PU125" s="136"/>
      <c r="PV125" s="136"/>
      <c r="PW125" s="136"/>
      <c r="PX125" s="136"/>
      <c r="PY125" s="136"/>
      <c r="PZ125" s="136"/>
      <c r="QA125" s="136"/>
      <c r="QB125" s="136"/>
      <c r="QC125" s="136"/>
      <c r="QD125" s="136"/>
      <c r="QE125" s="136"/>
      <c r="QF125" s="136"/>
      <c r="QG125" s="136"/>
      <c r="QH125" s="136"/>
      <c r="QI125" s="136"/>
      <c r="QJ125" s="136"/>
      <c r="QK125" s="136"/>
      <c r="QL125" s="136"/>
      <c r="QM125" s="136"/>
      <c r="QN125" s="136"/>
      <c r="QO125" s="136"/>
      <c r="QP125" s="136"/>
      <c r="QQ125" s="136"/>
      <c r="QR125" s="136"/>
      <c r="QS125" s="136"/>
      <c r="QT125" s="136"/>
      <c r="QU125" s="136"/>
      <c r="QV125" s="136"/>
      <c r="QW125" s="136"/>
      <c r="QX125" s="136"/>
      <c r="QY125" s="136"/>
      <c r="QZ125" s="136"/>
      <c r="RA125" s="136"/>
      <c r="RB125" s="136"/>
      <c r="RC125" s="136"/>
      <c r="RD125" s="136"/>
      <c r="RE125" s="136"/>
      <c r="RF125" s="136"/>
      <c r="RG125" s="136"/>
      <c r="RH125" s="136"/>
      <c r="RI125" s="136"/>
      <c r="RJ125" s="136"/>
      <c r="RK125" s="136"/>
      <c r="RL125" s="136"/>
      <c r="RM125" s="136"/>
      <c r="RN125" s="136"/>
      <c r="RO125" s="136"/>
      <c r="RP125" s="136"/>
      <c r="RQ125" s="136"/>
      <c r="RR125" s="136"/>
      <c r="RS125" s="136"/>
      <c r="RT125" s="136"/>
      <c r="RU125" s="136"/>
      <c r="RV125" s="136"/>
      <c r="RW125" s="136"/>
      <c r="RX125" s="136"/>
      <c r="RY125" s="136"/>
      <c r="RZ125" s="136"/>
      <c r="SA125" s="136"/>
      <c r="SB125" s="136"/>
      <c r="SC125" s="136"/>
      <c r="SD125" s="136"/>
      <c r="SE125" s="136"/>
      <c r="SF125" s="136"/>
      <c r="SG125" s="136"/>
      <c r="SH125" s="136"/>
      <c r="SI125" s="136"/>
      <c r="SJ125" s="136"/>
      <c r="SK125" s="136"/>
      <c r="SL125" s="136"/>
      <c r="SM125" s="136"/>
      <c r="SN125" s="136"/>
      <c r="SO125" s="136"/>
      <c r="SP125" s="136"/>
      <c r="SQ125" s="136"/>
      <c r="SR125" s="136"/>
      <c r="SS125" s="136"/>
      <c r="ST125" s="136"/>
      <c r="SU125" s="136"/>
      <c r="SV125" s="136"/>
      <c r="SW125" s="136"/>
      <c r="SX125" s="136"/>
      <c r="SY125" s="136"/>
      <c r="SZ125" s="136"/>
      <c r="TA125" s="136"/>
      <c r="TB125" s="136"/>
      <c r="TC125" s="136"/>
      <c r="TD125" s="136"/>
      <c r="TE125" s="136"/>
      <c r="TF125" s="136"/>
      <c r="TG125" s="136"/>
      <c r="TH125" s="136"/>
      <c r="TI125" s="136"/>
      <c r="TJ125" s="136"/>
      <c r="TK125" s="136"/>
      <c r="TL125" s="136"/>
      <c r="TM125" s="136"/>
      <c r="TN125" s="136"/>
      <c r="TO125" s="136"/>
      <c r="TP125" s="136"/>
      <c r="TQ125" s="136"/>
      <c r="TR125" s="136"/>
      <c r="TS125" s="136"/>
      <c r="TT125" s="136"/>
      <c r="TU125" s="136"/>
      <c r="TV125" s="136"/>
      <c r="TW125" s="136"/>
      <c r="TX125" s="136"/>
      <c r="TY125" s="136"/>
      <c r="TZ125" s="136"/>
      <c r="UA125" s="136"/>
      <c r="UB125" s="136"/>
      <c r="UC125" s="136"/>
      <c r="UD125" s="136"/>
      <c r="UE125" s="136"/>
      <c r="UF125" s="136"/>
      <c r="UG125" s="136"/>
      <c r="UH125" s="136"/>
      <c r="UI125" s="136"/>
      <c r="UJ125" s="136"/>
      <c r="UK125" s="136"/>
      <c r="UL125" s="136"/>
      <c r="UM125" s="136"/>
      <c r="UN125" s="136"/>
      <c r="UO125" s="136"/>
      <c r="UP125" s="136"/>
      <c r="UQ125" s="136"/>
      <c r="UR125" s="136"/>
      <c r="US125" s="136"/>
      <c r="UT125" s="136"/>
      <c r="UU125" s="136"/>
      <c r="UV125" s="136"/>
      <c r="UW125" s="136"/>
      <c r="UX125" s="136"/>
      <c r="UY125" s="136"/>
      <c r="UZ125" s="136"/>
      <c r="VA125" s="136"/>
      <c r="VB125" s="136"/>
      <c r="VC125" s="136"/>
      <c r="VD125" s="136"/>
      <c r="VE125" s="136"/>
      <c r="VF125" s="136"/>
      <c r="VG125" s="136"/>
      <c r="VH125" s="136"/>
      <c r="VI125" s="136"/>
      <c r="VJ125" s="136"/>
      <c r="VK125" s="136"/>
      <c r="VL125" s="136"/>
      <c r="VM125" s="136"/>
      <c r="VN125" s="136"/>
      <c r="VO125" s="136"/>
      <c r="VP125" s="136"/>
      <c r="VQ125" s="136"/>
      <c r="VR125" s="136"/>
      <c r="VS125" s="136"/>
      <c r="VT125" s="136"/>
      <c r="VU125" s="136"/>
      <c r="VV125" s="136"/>
      <c r="VW125" s="136"/>
      <c r="VX125" s="136"/>
      <c r="VY125" s="136"/>
      <c r="VZ125" s="136"/>
      <c r="WA125" s="136"/>
      <c r="WB125" s="136"/>
      <c r="WC125" s="136"/>
      <c r="WD125" s="136"/>
      <c r="WE125" s="136"/>
      <c r="WF125" s="136"/>
      <c r="WG125" s="136"/>
      <c r="WH125" s="136"/>
      <c r="WI125" s="136"/>
      <c r="WJ125" s="136"/>
      <c r="WK125" s="136"/>
      <c r="WL125" s="136"/>
      <c r="WM125" s="136"/>
      <c r="WN125" s="136"/>
      <c r="WO125" s="136"/>
      <c r="WP125" s="136"/>
      <c r="WQ125" s="136"/>
      <c r="WR125" s="136"/>
      <c r="WS125" s="136"/>
      <c r="WT125" s="136"/>
      <c r="WU125" s="136"/>
      <c r="WV125" s="136"/>
      <c r="WW125" s="136"/>
      <c r="WX125" s="136"/>
      <c r="WY125" s="136"/>
      <c r="WZ125" s="136"/>
      <c r="XA125" s="136"/>
      <c r="XB125" s="136"/>
      <c r="XC125" s="136"/>
      <c r="XD125" s="136"/>
      <c r="XE125" s="136"/>
      <c r="XF125" s="136"/>
      <c r="XG125" s="136"/>
      <c r="XH125" s="136"/>
      <c r="XI125" s="136"/>
      <c r="XJ125" s="136"/>
      <c r="XK125" s="136"/>
      <c r="XL125" s="136"/>
      <c r="XM125" s="136"/>
      <c r="XN125" s="136"/>
      <c r="XO125" s="136"/>
      <c r="XP125" s="136"/>
      <c r="XQ125" s="136"/>
      <c r="XR125" s="136"/>
      <c r="XS125" s="136"/>
      <c r="XT125" s="136"/>
      <c r="XU125" s="136"/>
      <c r="XV125" s="136"/>
      <c r="XW125" s="136"/>
      <c r="XX125" s="136"/>
      <c r="XY125" s="136"/>
      <c r="XZ125" s="136"/>
      <c r="YA125" s="136"/>
      <c r="YB125" s="136"/>
      <c r="YC125" s="136"/>
      <c r="YD125" s="136"/>
      <c r="YE125" s="136"/>
      <c r="YF125" s="136"/>
      <c r="YG125" s="136"/>
      <c r="YH125" s="136"/>
      <c r="YI125" s="136"/>
      <c r="YJ125" s="136"/>
      <c r="YK125" s="136"/>
      <c r="YL125" s="136"/>
      <c r="YM125" s="136"/>
      <c r="YN125" s="136"/>
      <c r="YO125" s="136"/>
      <c r="YP125" s="136"/>
      <c r="YQ125" s="136"/>
      <c r="YR125" s="136"/>
      <c r="YS125" s="136"/>
      <c r="YT125" s="136"/>
      <c r="YU125" s="136"/>
      <c r="YV125" s="136"/>
      <c r="YW125" s="136"/>
      <c r="YX125" s="136"/>
      <c r="YY125" s="136"/>
      <c r="YZ125" s="136"/>
      <c r="ZA125" s="136"/>
      <c r="ZB125" s="136"/>
      <c r="ZC125" s="136"/>
      <c r="ZD125" s="136"/>
      <c r="ZE125" s="136"/>
      <c r="ZF125" s="136"/>
      <c r="ZG125" s="136"/>
      <c r="ZH125" s="136"/>
      <c r="ZI125" s="136"/>
      <c r="ZJ125" s="136"/>
      <c r="ZK125" s="136"/>
      <c r="ZL125" s="136"/>
      <c r="ZM125" s="136"/>
      <c r="ZN125" s="136"/>
      <c r="ZO125" s="136"/>
      <c r="ZP125" s="136"/>
      <c r="ZQ125" s="136"/>
      <c r="ZR125" s="136"/>
      <c r="ZS125" s="136"/>
      <c r="ZT125" s="136"/>
      <c r="ZU125" s="136"/>
      <c r="ZV125" s="136"/>
      <c r="ZW125" s="136"/>
      <c r="ZX125" s="136"/>
      <c r="ZY125" s="136"/>
      <c r="ZZ125" s="136"/>
      <c r="AAA125" s="136"/>
      <c r="AAB125" s="136"/>
      <c r="AAC125" s="136"/>
      <c r="AAD125" s="136"/>
      <c r="AAE125" s="136"/>
      <c r="AAF125" s="136"/>
      <c r="AAG125" s="136"/>
      <c r="AAH125" s="136"/>
      <c r="AAI125" s="136"/>
      <c r="AAJ125" s="136"/>
      <c r="AAK125" s="136"/>
      <c r="AAL125" s="136"/>
      <c r="AAM125" s="136"/>
      <c r="AAN125" s="136"/>
      <c r="AAO125" s="136"/>
      <c r="AAP125" s="136"/>
      <c r="AAQ125" s="136"/>
      <c r="AAR125" s="136"/>
      <c r="AAS125" s="136"/>
      <c r="AAT125" s="136"/>
      <c r="AAU125" s="136"/>
      <c r="AAV125" s="136"/>
      <c r="AAW125" s="136"/>
      <c r="AAX125" s="136"/>
      <c r="AAY125" s="136"/>
      <c r="AAZ125" s="136"/>
      <c r="ABA125" s="136"/>
      <c r="ABB125" s="136"/>
      <c r="ABC125" s="136"/>
      <c r="ABD125" s="136"/>
      <c r="ABE125" s="136"/>
      <c r="ABF125" s="136"/>
      <c r="ABG125" s="136"/>
      <c r="ABH125" s="136"/>
      <c r="ABI125" s="136"/>
      <c r="ABJ125" s="136"/>
      <c r="ABK125" s="136"/>
      <c r="ABL125" s="136"/>
      <c r="ABM125" s="136"/>
      <c r="ABN125" s="136"/>
      <c r="ABO125" s="136"/>
      <c r="ABP125" s="136"/>
      <c r="ABQ125" s="136"/>
      <c r="ABR125" s="136"/>
      <c r="ABS125" s="136"/>
      <c r="ABT125" s="136"/>
      <c r="ABU125" s="136"/>
      <c r="ABV125" s="136"/>
      <c r="ABW125" s="136"/>
      <c r="ABX125" s="136"/>
      <c r="ABY125" s="136"/>
      <c r="ABZ125" s="136"/>
      <c r="ACA125" s="136"/>
      <c r="ACB125" s="136"/>
      <c r="ACC125" s="136"/>
      <c r="ACD125" s="136"/>
      <c r="ACE125" s="136"/>
      <c r="ACF125" s="136"/>
      <c r="ACG125" s="136"/>
      <c r="ACH125" s="136"/>
      <c r="ACI125" s="136"/>
      <c r="ACJ125" s="136"/>
      <c r="ACK125" s="136"/>
      <c r="ACL125" s="136"/>
      <c r="ACM125" s="136"/>
      <c r="ACN125" s="136"/>
      <c r="ACO125" s="136"/>
      <c r="ACP125" s="136"/>
      <c r="ACQ125" s="136"/>
      <c r="ACR125" s="136"/>
      <c r="ACS125" s="136"/>
      <c r="ACT125" s="136"/>
      <c r="ACU125" s="136"/>
      <c r="ACV125" s="136"/>
      <c r="ACW125" s="136"/>
      <c r="ACX125" s="136"/>
      <c r="ACY125" s="136"/>
      <c r="ACZ125" s="136"/>
      <c r="ADA125" s="136"/>
      <c r="ADB125" s="136"/>
      <c r="ADC125" s="136"/>
      <c r="ADD125" s="136"/>
      <c r="ADE125" s="136"/>
      <c r="ADF125" s="136"/>
      <c r="ADG125" s="136"/>
      <c r="ADH125" s="136"/>
      <c r="ADI125" s="136"/>
      <c r="ADJ125" s="136"/>
      <c r="ADK125" s="136"/>
      <c r="ADL125" s="136"/>
      <c r="ADM125" s="136"/>
      <c r="ADN125" s="136"/>
      <c r="ADO125" s="136"/>
      <c r="ADP125" s="136"/>
      <c r="ADQ125" s="136"/>
      <c r="ADR125" s="136"/>
      <c r="ADS125" s="136"/>
      <c r="ADT125" s="136"/>
      <c r="ADU125" s="136"/>
      <c r="ADV125" s="136"/>
      <c r="ADW125" s="136"/>
      <c r="ADX125" s="136"/>
      <c r="ADY125" s="136"/>
      <c r="ADZ125" s="136"/>
      <c r="AEA125" s="136"/>
      <c r="AEB125" s="136"/>
      <c r="AEC125" s="136"/>
      <c r="AED125" s="136"/>
      <c r="AEE125" s="136"/>
      <c r="AEF125" s="136"/>
      <c r="AEG125" s="136"/>
      <c r="AEH125" s="136"/>
      <c r="AEI125" s="136"/>
      <c r="AEJ125" s="136"/>
      <c r="AEK125" s="136"/>
      <c r="AEL125" s="136"/>
      <c r="AEM125" s="136"/>
      <c r="AEN125" s="136"/>
      <c r="AEO125" s="136"/>
      <c r="AEP125" s="136"/>
      <c r="AEQ125" s="136"/>
      <c r="AER125" s="136"/>
      <c r="AES125" s="136"/>
      <c r="AET125" s="136"/>
      <c r="AEU125" s="136"/>
      <c r="AEV125" s="136"/>
      <c r="AEW125" s="136"/>
      <c r="AEX125" s="136"/>
      <c r="AEY125" s="136"/>
      <c r="AEZ125" s="136"/>
      <c r="AFA125" s="136"/>
      <c r="AFB125" s="136"/>
      <c r="AFC125" s="136"/>
      <c r="AFD125" s="136"/>
      <c r="AFE125" s="136"/>
      <c r="AFF125" s="136"/>
      <c r="AFG125" s="136"/>
      <c r="AFH125" s="136"/>
      <c r="AFI125" s="136"/>
      <c r="AFJ125" s="136"/>
      <c r="AFK125" s="136"/>
      <c r="AFL125" s="136"/>
      <c r="AFM125" s="136"/>
      <c r="AFN125" s="136"/>
      <c r="AFO125" s="136"/>
      <c r="AFP125" s="136"/>
      <c r="AFQ125" s="136"/>
      <c r="AFR125" s="136"/>
      <c r="AFS125" s="136"/>
      <c r="AFT125" s="136"/>
      <c r="AFU125" s="136"/>
      <c r="AFV125" s="136"/>
      <c r="AFW125" s="136"/>
      <c r="AFX125" s="136"/>
      <c r="AFY125" s="136"/>
      <c r="AFZ125" s="136"/>
      <c r="AGA125" s="136"/>
      <c r="AGB125" s="136"/>
      <c r="AGC125" s="136"/>
      <c r="AGD125" s="136"/>
      <c r="AGE125" s="136"/>
      <c r="AGF125" s="136"/>
      <c r="AGG125" s="136"/>
      <c r="AGH125" s="136"/>
      <c r="AGI125" s="136"/>
      <c r="AGJ125" s="136"/>
      <c r="AGK125" s="136"/>
      <c r="AGL125" s="136"/>
      <c r="AGM125" s="136"/>
      <c r="AGN125" s="136"/>
      <c r="AGO125" s="136"/>
      <c r="AGP125" s="136"/>
      <c r="AGQ125" s="136"/>
      <c r="AGR125" s="136"/>
      <c r="AGS125" s="136"/>
      <c r="AGT125" s="136"/>
      <c r="AGU125" s="136"/>
      <c r="AGV125" s="136"/>
      <c r="AGW125" s="136"/>
      <c r="AGX125" s="136"/>
      <c r="AGY125" s="136"/>
      <c r="AGZ125" s="136"/>
      <c r="AHA125" s="136"/>
      <c r="AHB125" s="136"/>
      <c r="AHC125" s="136"/>
      <c r="AHD125" s="136"/>
      <c r="AHE125" s="136"/>
      <c r="AHF125" s="136"/>
      <c r="AHG125" s="136"/>
      <c r="AHH125" s="136"/>
      <c r="AHI125" s="136"/>
      <c r="AHJ125" s="136"/>
      <c r="AHK125" s="136"/>
      <c r="AHL125" s="136"/>
      <c r="AHM125" s="136"/>
      <c r="AHN125" s="136"/>
      <c r="AHO125" s="136"/>
      <c r="AHP125" s="136"/>
      <c r="AHQ125" s="136"/>
      <c r="AHR125" s="136"/>
      <c r="AHS125" s="136"/>
      <c r="AHT125" s="136"/>
      <c r="AHU125" s="136"/>
      <c r="AHV125" s="136"/>
      <c r="AHW125" s="136"/>
      <c r="AHX125" s="136"/>
      <c r="AHY125" s="136"/>
      <c r="AHZ125" s="136"/>
      <c r="AIA125" s="136"/>
      <c r="AIB125" s="136"/>
      <c r="AIC125" s="136"/>
      <c r="AID125" s="136"/>
      <c r="AIE125" s="136"/>
      <c r="AIF125" s="136"/>
      <c r="AIG125" s="136"/>
      <c r="AIH125" s="136"/>
      <c r="AII125" s="136"/>
      <c r="AIJ125" s="136"/>
      <c r="AIK125" s="136"/>
      <c r="AIL125" s="136"/>
      <c r="AIM125" s="136"/>
      <c r="AIN125" s="136"/>
      <c r="AIO125" s="136"/>
      <c r="AIP125" s="136"/>
      <c r="AIQ125" s="136"/>
      <c r="AIR125" s="136"/>
      <c r="AIS125" s="136"/>
      <c r="AIT125" s="136"/>
      <c r="AIU125" s="136"/>
      <c r="AIV125" s="136"/>
      <c r="AIW125" s="136"/>
      <c r="AIX125" s="136"/>
      <c r="AIY125" s="136"/>
      <c r="AIZ125" s="136"/>
      <c r="AJA125" s="136"/>
      <c r="AJB125" s="136"/>
      <c r="AJC125" s="136"/>
      <c r="AJD125" s="136"/>
      <c r="AJE125" s="136"/>
      <c r="AJF125" s="136"/>
      <c r="AJG125" s="136"/>
      <c r="AJH125" s="136"/>
      <c r="AJI125" s="136"/>
      <c r="AJJ125" s="136"/>
      <c r="AJK125" s="136"/>
      <c r="AJL125" s="136"/>
      <c r="AJM125" s="136"/>
      <c r="AJN125" s="136"/>
      <c r="AJO125" s="136"/>
      <c r="AJP125" s="136"/>
      <c r="AJQ125" s="136"/>
      <c r="AJR125" s="136"/>
      <c r="AJS125" s="136"/>
      <c r="AJT125" s="136"/>
      <c r="AJU125" s="136"/>
      <c r="AJV125" s="136"/>
      <c r="AJW125" s="136"/>
      <c r="AJX125" s="136"/>
      <c r="AJY125" s="136"/>
      <c r="AJZ125" s="136"/>
      <c r="AKA125" s="136"/>
      <c r="AKB125" s="136"/>
      <c r="AKC125" s="136"/>
      <c r="AKD125" s="136"/>
      <c r="AKE125" s="136"/>
      <c r="AKF125" s="136"/>
      <c r="AKG125" s="136"/>
      <c r="AKH125" s="136"/>
      <c r="AKI125" s="136"/>
      <c r="AKJ125" s="136"/>
      <c r="AKK125" s="136"/>
      <c r="AKL125" s="136"/>
      <c r="AKM125" s="136"/>
      <c r="AKN125" s="136"/>
      <c r="AKO125" s="136"/>
      <c r="AKP125" s="136"/>
      <c r="AKQ125" s="136"/>
      <c r="AKR125" s="136"/>
      <c r="AKS125" s="136"/>
      <c r="AKT125" s="136"/>
      <c r="AKU125" s="136"/>
      <c r="AKV125" s="136"/>
      <c r="AKW125" s="136"/>
      <c r="AKX125" s="136"/>
      <c r="AKY125" s="136"/>
    </row>
    <row r="126" hidden="1" spans="1:987">
      <c r="A126" s="56" t="s">
        <v>10</v>
      </c>
      <c r="B126" s="50" t="s">
        <v>306</v>
      </c>
      <c r="C126" s="51">
        <v>0.0158730158730159</v>
      </c>
      <c r="D126" s="163"/>
      <c r="E126" s="53"/>
      <c r="F126" s="195"/>
      <c r="G126" s="62">
        <v>0.24282982791587</v>
      </c>
      <c r="H126" s="168">
        <v>0.63</v>
      </c>
      <c r="I126" s="63">
        <v>0.38</v>
      </c>
      <c r="J126" s="167">
        <v>0.00728155339805825</v>
      </c>
      <c r="K126" s="63"/>
      <c r="L126" s="63"/>
      <c r="M126" s="62"/>
      <c r="N126" s="63"/>
      <c r="O126" s="241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  <c r="CT126" s="136"/>
      <c r="CU126" s="136"/>
      <c r="CV126" s="136"/>
      <c r="CW126" s="136"/>
      <c r="CX126" s="136"/>
      <c r="CY126" s="136"/>
      <c r="CZ126" s="136"/>
      <c r="DA126" s="136"/>
      <c r="DB126" s="136"/>
      <c r="DC126" s="136"/>
      <c r="DD126" s="136"/>
      <c r="DE126" s="136"/>
      <c r="DF126" s="136"/>
      <c r="DG126" s="136"/>
      <c r="DH126" s="136"/>
      <c r="DI126" s="136"/>
      <c r="DJ126" s="136"/>
      <c r="DK126" s="136"/>
      <c r="DL126" s="136"/>
      <c r="DM126" s="136"/>
      <c r="DN126" s="136"/>
      <c r="DO126" s="136"/>
      <c r="DP126" s="136"/>
      <c r="DQ126" s="136"/>
      <c r="DR126" s="136"/>
      <c r="DS126" s="136"/>
      <c r="DT126" s="136"/>
      <c r="DU126" s="136"/>
      <c r="DV126" s="136"/>
      <c r="DW126" s="136"/>
      <c r="DX126" s="136"/>
      <c r="DY126" s="136"/>
      <c r="DZ126" s="136"/>
      <c r="EA126" s="136"/>
      <c r="EB126" s="136"/>
      <c r="EC126" s="136"/>
      <c r="ED126" s="136"/>
      <c r="EE126" s="136"/>
      <c r="EF126" s="136"/>
      <c r="EG126" s="136"/>
      <c r="EH126" s="136"/>
      <c r="EI126" s="136"/>
      <c r="EJ126" s="136"/>
      <c r="EK126" s="136"/>
      <c r="EL126" s="136"/>
      <c r="EM126" s="136"/>
      <c r="EN126" s="136"/>
      <c r="EO126" s="136"/>
      <c r="EP126" s="136"/>
      <c r="EQ126" s="136"/>
      <c r="ER126" s="136"/>
      <c r="ES126" s="136"/>
      <c r="ET126" s="136"/>
      <c r="EU126" s="136"/>
      <c r="EV126" s="136"/>
      <c r="EW126" s="136"/>
      <c r="EX126" s="136"/>
      <c r="EY126" s="136"/>
      <c r="EZ126" s="136"/>
      <c r="FA126" s="136"/>
      <c r="FB126" s="136"/>
      <c r="FC126" s="136"/>
      <c r="FD126" s="136"/>
      <c r="FE126" s="136"/>
      <c r="FF126" s="136"/>
      <c r="FG126" s="136"/>
      <c r="FH126" s="136"/>
      <c r="FI126" s="136"/>
      <c r="FJ126" s="136"/>
      <c r="FK126" s="136"/>
      <c r="FL126" s="136"/>
      <c r="FM126" s="136"/>
      <c r="FN126" s="136"/>
      <c r="FO126" s="136"/>
      <c r="FP126" s="136"/>
      <c r="FQ126" s="136"/>
      <c r="FR126" s="136"/>
      <c r="FS126" s="136"/>
      <c r="FT126" s="136"/>
      <c r="FU126" s="136"/>
      <c r="FV126" s="136"/>
      <c r="FW126" s="136"/>
      <c r="FX126" s="136"/>
      <c r="FY126" s="136"/>
      <c r="FZ126" s="136"/>
      <c r="GA126" s="136"/>
      <c r="GB126" s="136"/>
      <c r="GC126" s="136"/>
      <c r="GD126" s="136"/>
      <c r="GE126" s="136"/>
      <c r="GF126" s="136"/>
      <c r="GG126" s="136"/>
      <c r="GH126" s="136"/>
      <c r="GI126" s="136"/>
      <c r="GJ126" s="136"/>
      <c r="GK126" s="136"/>
      <c r="GL126" s="136"/>
      <c r="GM126" s="136"/>
      <c r="GN126" s="136"/>
      <c r="GO126" s="136"/>
      <c r="GP126" s="136"/>
      <c r="GQ126" s="136"/>
      <c r="GR126" s="136"/>
      <c r="GS126" s="136"/>
      <c r="GT126" s="136"/>
      <c r="GU126" s="136"/>
      <c r="GV126" s="136"/>
      <c r="GW126" s="136"/>
      <c r="GX126" s="136"/>
      <c r="GY126" s="136"/>
      <c r="GZ126" s="136"/>
      <c r="HA126" s="136"/>
      <c r="HB126" s="136"/>
      <c r="HC126" s="136"/>
      <c r="HD126" s="136"/>
      <c r="HE126" s="136"/>
      <c r="HF126" s="136"/>
      <c r="HG126" s="136"/>
      <c r="HH126" s="136"/>
      <c r="HI126" s="136"/>
      <c r="HJ126" s="136"/>
      <c r="HK126" s="136"/>
      <c r="HL126" s="136"/>
      <c r="HM126" s="136"/>
      <c r="HN126" s="136"/>
      <c r="HO126" s="136"/>
      <c r="HP126" s="136"/>
      <c r="HQ126" s="136"/>
      <c r="HR126" s="136"/>
      <c r="HS126" s="136"/>
      <c r="HT126" s="136"/>
      <c r="HU126" s="136"/>
      <c r="HV126" s="136"/>
      <c r="HW126" s="136"/>
      <c r="HX126" s="136"/>
      <c r="HY126" s="136"/>
      <c r="HZ126" s="136"/>
      <c r="IA126" s="136"/>
      <c r="IB126" s="136"/>
      <c r="IC126" s="136"/>
      <c r="ID126" s="136"/>
      <c r="IE126" s="136"/>
      <c r="IF126" s="136"/>
      <c r="IG126" s="136"/>
      <c r="IH126" s="136"/>
      <c r="II126" s="136"/>
      <c r="IJ126" s="136"/>
      <c r="IK126" s="136"/>
      <c r="IL126" s="136"/>
      <c r="IM126" s="136"/>
      <c r="IN126" s="136"/>
      <c r="IO126" s="136"/>
      <c r="IP126" s="136"/>
      <c r="IQ126" s="136"/>
      <c r="IR126" s="136"/>
      <c r="IS126" s="136"/>
      <c r="IT126" s="136"/>
      <c r="IU126" s="136"/>
      <c r="IV126" s="136"/>
      <c r="IW126" s="136"/>
      <c r="IX126" s="136"/>
      <c r="IY126" s="136"/>
      <c r="IZ126" s="136"/>
      <c r="JA126" s="136"/>
      <c r="JB126" s="136"/>
      <c r="JC126" s="136"/>
      <c r="JD126" s="136"/>
      <c r="JE126" s="136"/>
      <c r="JF126" s="136"/>
      <c r="JG126" s="136"/>
      <c r="JH126" s="136"/>
      <c r="JI126" s="136"/>
      <c r="JJ126" s="136"/>
      <c r="JK126" s="136"/>
      <c r="JL126" s="136"/>
      <c r="JM126" s="136"/>
      <c r="JN126" s="136"/>
      <c r="JO126" s="136"/>
      <c r="JP126" s="136"/>
      <c r="JQ126" s="136"/>
      <c r="JR126" s="136"/>
      <c r="JS126" s="136"/>
      <c r="JT126" s="136"/>
      <c r="JU126" s="136"/>
      <c r="JV126" s="136"/>
      <c r="JW126" s="136"/>
      <c r="JX126" s="136"/>
      <c r="JY126" s="136"/>
      <c r="JZ126" s="136"/>
      <c r="KA126" s="136"/>
      <c r="KB126" s="136"/>
      <c r="KC126" s="136"/>
      <c r="KD126" s="136"/>
      <c r="KE126" s="136"/>
      <c r="KF126" s="136"/>
      <c r="KG126" s="136"/>
      <c r="KH126" s="136"/>
      <c r="KI126" s="136"/>
      <c r="KJ126" s="136"/>
      <c r="KK126" s="136"/>
      <c r="KL126" s="136"/>
      <c r="KM126" s="136"/>
      <c r="KN126" s="136"/>
      <c r="KO126" s="136"/>
      <c r="KP126" s="136"/>
      <c r="KQ126" s="136"/>
      <c r="KR126" s="136"/>
      <c r="KS126" s="136"/>
      <c r="KT126" s="136"/>
      <c r="KU126" s="136"/>
      <c r="KV126" s="136"/>
      <c r="KW126" s="136"/>
      <c r="KX126" s="136"/>
      <c r="KY126" s="136"/>
      <c r="KZ126" s="136"/>
      <c r="LA126" s="136"/>
      <c r="LB126" s="136"/>
      <c r="LC126" s="136"/>
      <c r="LD126" s="136"/>
      <c r="LE126" s="136"/>
      <c r="LF126" s="136"/>
      <c r="LG126" s="136"/>
      <c r="LH126" s="136"/>
      <c r="LI126" s="136"/>
      <c r="LJ126" s="136"/>
      <c r="LK126" s="136"/>
      <c r="LL126" s="136"/>
      <c r="LM126" s="136"/>
      <c r="LN126" s="136"/>
      <c r="LO126" s="136"/>
      <c r="LP126" s="136"/>
      <c r="LQ126" s="136"/>
      <c r="LR126" s="136"/>
      <c r="LS126" s="136"/>
      <c r="LT126" s="136"/>
      <c r="LU126" s="136"/>
      <c r="LV126" s="136"/>
      <c r="LW126" s="136"/>
      <c r="LX126" s="136"/>
      <c r="LY126" s="136"/>
      <c r="LZ126" s="136"/>
      <c r="MA126" s="136"/>
      <c r="MB126" s="136"/>
      <c r="MC126" s="136"/>
      <c r="MD126" s="136"/>
      <c r="ME126" s="136"/>
      <c r="MF126" s="136"/>
      <c r="MG126" s="136"/>
      <c r="MH126" s="136"/>
      <c r="MI126" s="136"/>
      <c r="MJ126" s="136"/>
      <c r="MK126" s="136"/>
      <c r="ML126" s="136"/>
      <c r="MM126" s="136"/>
      <c r="MN126" s="136"/>
      <c r="MO126" s="136"/>
      <c r="MP126" s="136"/>
      <c r="MQ126" s="136"/>
      <c r="MR126" s="136"/>
      <c r="MS126" s="136"/>
      <c r="MT126" s="136"/>
      <c r="MU126" s="136"/>
      <c r="MV126" s="136"/>
      <c r="MW126" s="136"/>
      <c r="MX126" s="136"/>
      <c r="MY126" s="136"/>
      <c r="MZ126" s="136"/>
      <c r="NA126" s="136"/>
      <c r="NB126" s="136"/>
      <c r="NC126" s="136"/>
      <c r="ND126" s="136"/>
      <c r="NE126" s="136"/>
      <c r="NF126" s="136"/>
      <c r="NG126" s="136"/>
      <c r="NH126" s="136"/>
      <c r="NI126" s="136"/>
      <c r="NJ126" s="136"/>
      <c r="NK126" s="136"/>
      <c r="NL126" s="136"/>
      <c r="NM126" s="136"/>
      <c r="NN126" s="136"/>
      <c r="NO126" s="136"/>
      <c r="NP126" s="136"/>
      <c r="NQ126" s="136"/>
      <c r="NR126" s="136"/>
      <c r="NS126" s="136"/>
      <c r="NT126" s="136"/>
      <c r="NU126" s="136"/>
      <c r="NV126" s="136"/>
      <c r="NW126" s="136"/>
      <c r="NX126" s="136"/>
      <c r="NY126" s="136"/>
      <c r="NZ126" s="136"/>
      <c r="OA126" s="136"/>
      <c r="OB126" s="136"/>
      <c r="OC126" s="136"/>
      <c r="OD126" s="136"/>
      <c r="OE126" s="136"/>
      <c r="OF126" s="136"/>
      <c r="OG126" s="136"/>
      <c r="OH126" s="136"/>
      <c r="OI126" s="136"/>
      <c r="OJ126" s="136"/>
      <c r="OK126" s="136"/>
      <c r="OL126" s="136"/>
      <c r="OM126" s="136"/>
      <c r="ON126" s="136"/>
      <c r="OO126" s="136"/>
      <c r="OP126" s="136"/>
      <c r="OQ126" s="136"/>
      <c r="OR126" s="136"/>
      <c r="OS126" s="136"/>
      <c r="OT126" s="136"/>
      <c r="OU126" s="136"/>
      <c r="OV126" s="136"/>
      <c r="OW126" s="136"/>
      <c r="OX126" s="136"/>
      <c r="OY126" s="136"/>
      <c r="OZ126" s="136"/>
      <c r="PA126" s="136"/>
      <c r="PB126" s="136"/>
      <c r="PC126" s="136"/>
      <c r="PD126" s="136"/>
      <c r="PE126" s="136"/>
      <c r="PF126" s="136"/>
      <c r="PG126" s="136"/>
      <c r="PH126" s="136"/>
      <c r="PI126" s="136"/>
      <c r="PJ126" s="136"/>
      <c r="PK126" s="136"/>
      <c r="PL126" s="136"/>
      <c r="PM126" s="136"/>
      <c r="PN126" s="136"/>
      <c r="PO126" s="136"/>
      <c r="PP126" s="136"/>
      <c r="PQ126" s="136"/>
      <c r="PR126" s="136"/>
      <c r="PS126" s="136"/>
      <c r="PT126" s="136"/>
      <c r="PU126" s="136"/>
      <c r="PV126" s="136"/>
      <c r="PW126" s="136"/>
      <c r="PX126" s="136"/>
      <c r="PY126" s="136"/>
      <c r="PZ126" s="136"/>
      <c r="QA126" s="136"/>
      <c r="QB126" s="136"/>
      <c r="QC126" s="136"/>
      <c r="QD126" s="136"/>
      <c r="QE126" s="136"/>
      <c r="QF126" s="136"/>
      <c r="QG126" s="136"/>
      <c r="QH126" s="136"/>
      <c r="QI126" s="136"/>
      <c r="QJ126" s="136"/>
      <c r="QK126" s="136"/>
      <c r="QL126" s="136"/>
      <c r="QM126" s="136"/>
      <c r="QN126" s="136"/>
      <c r="QO126" s="136"/>
      <c r="QP126" s="136"/>
      <c r="QQ126" s="136"/>
      <c r="QR126" s="136"/>
      <c r="QS126" s="136"/>
      <c r="QT126" s="136"/>
      <c r="QU126" s="136"/>
      <c r="QV126" s="136"/>
      <c r="QW126" s="136"/>
      <c r="QX126" s="136"/>
      <c r="QY126" s="136"/>
      <c r="QZ126" s="136"/>
      <c r="RA126" s="136"/>
      <c r="RB126" s="136"/>
      <c r="RC126" s="136"/>
      <c r="RD126" s="136"/>
      <c r="RE126" s="136"/>
      <c r="RF126" s="136"/>
      <c r="RG126" s="136"/>
      <c r="RH126" s="136"/>
      <c r="RI126" s="136"/>
      <c r="RJ126" s="136"/>
      <c r="RK126" s="136"/>
      <c r="RL126" s="136"/>
      <c r="RM126" s="136"/>
      <c r="RN126" s="136"/>
      <c r="RO126" s="136"/>
      <c r="RP126" s="136"/>
      <c r="RQ126" s="136"/>
      <c r="RR126" s="136"/>
      <c r="RS126" s="136"/>
      <c r="RT126" s="136"/>
      <c r="RU126" s="136"/>
      <c r="RV126" s="136"/>
      <c r="RW126" s="136"/>
      <c r="RX126" s="136"/>
      <c r="RY126" s="136"/>
      <c r="RZ126" s="136"/>
      <c r="SA126" s="136"/>
      <c r="SB126" s="136"/>
      <c r="SC126" s="136"/>
      <c r="SD126" s="136"/>
      <c r="SE126" s="136"/>
      <c r="SF126" s="136"/>
      <c r="SG126" s="136"/>
      <c r="SH126" s="136"/>
      <c r="SI126" s="136"/>
      <c r="SJ126" s="136"/>
      <c r="SK126" s="136"/>
      <c r="SL126" s="136"/>
      <c r="SM126" s="136"/>
      <c r="SN126" s="136"/>
      <c r="SO126" s="136"/>
      <c r="SP126" s="136"/>
      <c r="SQ126" s="136"/>
      <c r="SR126" s="136"/>
      <c r="SS126" s="136"/>
      <c r="ST126" s="136"/>
      <c r="SU126" s="136"/>
      <c r="SV126" s="136"/>
      <c r="SW126" s="136"/>
      <c r="SX126" s="136"/>
      <c r="SY126" s="136"/>
      <c r="SZ126" s="136"/>
      <c r="TA126" s="136"/>
      <c r="TB126" s="136"/>
      <c r="TC126" s="136"/>
      <c r="TD126" s="136"/>
      <c r="TE126" s="136"/>
      <c r="TF126" s="136"/>
      <c r="TG126" s="136"/>
      <c r="TH126" s="136"/>
      <c r="TI126" s="136"/>
      <c r="TJ126" s="136"/>
      <c r="TK126" s="136"/>
      <c r="TL126" s="136"/>
      <c r="TM126" s="136"/>
      <c r="TN126" s="136"/>
      <c r="TO126" s="136"/>
      <c r="TP126" s="136"/>
      <c r="TQ126" s="136"/>
      <c r="TR126" s="136"/>
      <c r="TS126" s="136"/>
      <c r="TT126" s="136"/>
      <c r="TU126" s="136"/>
      <c r="TV126" s="136"/>
      <c r="TW126" s="136"/>
      <c r="TX126" s="136"/>
      <c r="TY126" s="136"/>
      <c r="TZ126" s="136"/>
      <c r="UA126" s="136"/>
      <c r="UB126" s="136"/>
      <c r="UC126" s="136"/>
      <c r="UD126" s="136"/>
      <c r="UE126" s="136"/>
      <c r="UF126" s="136"/>
      <c r="UG126" s="136"/>
      <c r="UH126" s="136"/>
      <c r="UI126" s="136"/>
      <c r="UJ126" s="136"/>
      <c r="UK126" s="136"/>
      <c r="UL126" s="136"/>
      <c r="UM126" s="136"/>
      <c r="UN126" s="136"/>
      <c r="UO126" s="136"/>
      <c r="UP126" s="136"/>
      <c r="UQ126" s="136"/>
      <c r="UR126" s="136"/>
      <c r="US126" s="136"/>
      <c r="UT126" s="136"/>
      <c r="UU126" s="136"/>
      <c r="UV126" s="136"/>
      <c r="UW126" s="136"/>
      <c r="UX126" s="136"/>
      <c r="UY126" s="136"/>
      <c r="UZ126" s="136"/>
      <c r="VA126" s="136"/>
      <c r="VB126" s="136"/>
      <c r="VC126" s="136"/>
      <c r="VD126" s="136"/>
      <c r="VE126" s="136"/>
      <c r="VF126" s="136"/>
      <c r="VG126" s="136"/>
      <c r="VH126" s="136"/>
      <c r="VI126" s="136"/>
      <c r="VJ126" s="136"/>
      <c r="VK126" s="136"/>
      <c r="VL126" s="136"/>
      <c r="VM126" s="136"/>
      <c r="VN126" s="136"/>
      <c r="VO126" s="136"/>
      <c r="VP126" s="136"/>
      <c r="VQ126" s="136"/>
      <c r="VR126" s="136"/>
      <c r="VS126" s="136"/>
      <c r="VT126" s="136"/>
      <c r="VU126" s="136"/>
      <c r="VV126" s="136"/>
      <c r="VW126" s="136"/>
      <c r="VX126" s="136"/>
      <c r="VY126" s="136"/>
      <c r="VZ126" s="136"/>
      <c r="WA126" s="136"/>
      <c r="WB126" s="136"/>
      <c r="WC126" s="136"/>
      <c r="WD126" s="136"/>
      <c r="WE126" s="136"/>
      <c r="WF126" s="136"/>
      <c r="WG126" s="136"/>
      <c r="WH126" s="136"/>
      <c r="WI126" s="136"/>
      <c r="WJ126" s="136"/>
      <c r="WK126" s="136"/>
      <c r="WL126" s="136"/>
      <c r="WM126" s="136"/>
      <c r="WN126" s="136"/>
      <c r="WO126" s="136"/>
      <c r="WP126" s="136"/>
      <c r="WQ126" s="136"/>
      <c r="WR126" s="136"/>
      <c r="WS126" s="136"/>
      <c r="WT126" s="136"/>
      <c r="WU126" s="136"/>
      <c r="WV126" s="136"/>
      <c r="WW126" s="136"/>
      <c r="WX126" s="136"/>
      <c r="WY126" s="136"/>
      <c r="WZ126" s="136"/>
      <c r="XA126" s="136"/>
      <c r="XB126" s="136"/>
      <c r="XC126" s="136"/>
      <c r="XD126" s="136"/>
      <c r="XE126" s="136"/>
      <c r="XF126" s="136"/>
      <c r="XG126" s="136"/>
      <c r="XH126" s="136"/>
      <c r="XI126" s="136"/>
      <c r="XJ126" s="136"/>
      <c r="XK126" s="136"/>
      <c r="XL126" s="136"/>
      <c r="XM126" s="136"/>
      <c r="XN126" s="136"/>
      <c r="XO126" s="136"/>
      <c r="XP126" s="136"/>
      <c r="XQ126" s="136"/>
      <c r="XR126" s="136"/>
      <c r="XS126" s="136"/>
      <c r="XT126" s="136"/>
      <c r="XU126" s="136"/>
      <c r="XV126" s="136"/>
      <c r="XW126" s="136"/>
      <c r="XX126" s="136"/>
      <c r="XY126" s="136"/>
      <c r="XZ126" s="136"/>
      <c r="YA126" s="136"/>
      <c r="YB126" s="136"/>
      <c r="YC126" s="136"/>
      <c r="YD126" s="136"/>
      <c r="YE126" s="136"/>
      <c r="YF126" s="136"/>
      <c r="YG126" s="136"/>
      <c r="YH126" s="136"/>
      <c r="YI126" s="136"/>
      <c r="YJ126" s="136"/>
      <c r="YK126" s="136"/>
      <c r="YL126" s="136"/>
      <c r="YM126" s="136"/>
      <c r="YN126" s="136"/>
      <c r="YO126" s="136"/>
      <c r="YP126" s="136"/>
      <c r="YQ126" s="136"/>
      <c r="YR126" s="136"/>
      <c r="YS126" s="136"/>
      <c r="YT126" s="136"/>
      <c r="YU126" s="136"/>
      <c r="YV126" s="136"/>
      <c r="YW126" s="136"/>
      <c r="YX126" s="136"/>
      <c r="YY126" s="136"/>
      <c r="YZ126" s="136"/>
      <c r="ZA126" s="136"/>
      <c r="ZB126" s="136"/>
      <c r="ZC126" s="136"/>
      <c r="ZD126" s="136"/>
      <c r="ZE126" s="136"/>
      <c r="ZF126" s="136"/>
      <c r="ZG126" s="136"/>
      <c r="ZH126" s="136"/>
      <c r="ZI126" s="136"/>
      <c r="ZJ126" s="136"/>
      <c r="ZK126" s="136"/>
      <c r="ZL126" s="136"/>
      <c r="ZM126" s="136"/>
      <c r="ZN126" s="136"/>
      <c r="ZO126" s="136"/>
      <c r="ZP126" s="136"/>
      <c r="ZQ126" s="136"/>
      <c r="ZR126" s="136"/>
      <c r="ZS126" s="136"/>
      <c r="ZT126" s="136"/>
      <c r="ZU126" s="136"/>
      <c r="ZV126" s="136"/>
      <c r="ZW126" s="136"/>
      <c r="ZX126" s="136"/>
      <c r="ZY126" s="136"/>
      <c r="ZZ126" s="136"/>
      <c r="AAA126" s="136"/>
      <c r="AAB126" s="136"/>
      <c r="AAC126" s="136"/>
      <c r="AAD126" s="136"/>
      <c r="AAE126" s="136"/>
      <c r="AAF126" s="136"/>
      <c r="AAG126" s="136"/>
      <c r="AAH126" s="136"/>
      <c r="AAI126" s="136"/>
      <c r="AAJ126" s="136"/>
      <c r="AAK126" s="136"/>
      <c r="AAL126" s="136"/>
      <c r="AAM126" s="136"/>
      <c r="AAN126" s="136"/>
      <c r="AAO126" s="136"/>
      <c r="AAP126" s="136"/>
      <c r="AAQ126" s="136"/>
      <c r="AAR126" s="136"/>
      <c r="AAS126" s="136"/>
      <c r="AAT126" s="136"/>
      <c r="AAU126" s="136"/>
      <c r="AAV126" s="136"/>
      <c r="AAW126" s="136"/>
      <c r="AAX126" s="136"/>
      <c r="AAY126" s="136"/>
      <c r="AAZ126" s="136"/>
      <c r="ABA126" s="136"/>
      <c r="ABB126" s="136"/>
      <c r="ABC126" s="136"/>
      <c r="ABD126" s="136"/>
      <c r="ABE126" s="136"/>
      <c r="ABF126" s="136"/>
      <c r="ABG126" s="136"/>
      <c r="ABH126" s="136"/>
      <c r="ABI126" s="136"/>
      <c r="ABJ126" s="136"/>
      <c r="ABK126" s="136"/>
      <c r="ABL126" s="136"/>
      <c r="ABM126" s="136"/>
      <c r="ABN126" s="136"/>
      <c r="ABO126" s="136"/>
      <c r="ABP126" s="136"/>
      <c r="ABQ126" s="136"/>
      <c r="ABR126" s="136"/>
      <c r="ABS126" s="136"/>
      <c r="ABT126" s="136"/>
      <c r="ABU126" s="136"/>
      <c r="ABV126" s="136"/>
      <c r="ABW126" s="136"/>
      <c r="ABX126" s="136"/>
      <c r="ABY126" s="136"/>
      <c r="ABZ126" s="136"/>
      <c r="ACA126" s="136"/>
      <c r="ACB126" s="136"/>
      <c r="ACC126" s="136"/>
      <c r="ACD126" s="136"/>
      <c r="ACE126" s="136"/>
      <c r="ACF126" s="136"/>
      <c r="ACG126" s="136"/>
      <c r="ACH126" s="136"/>
      <c r="ACI126" s="136"/>
      <c r="ACJ126" s="136"/>
      <c r="ACK126" s="136"/>
      <c r="ACL126" s="136"/>
      <c r="ACM126" s="136"/>
      <c r="ACN126" s="136"/>
      <c r="ACO126" s="136"/>
      <c r="ACP126" s="136"/>
      <c r="ACQ126" s="136"/>
      <c r="ACR126" s="136"/>
      <c r="ACS126" s="136"/>
      <c r="ACT126" s="136"/>
      <c r="ACU126" s="136"/>
      <c r="ACV126" s="136"/>
      <c r="ACW126" s="136"/>
      <c r="ACX126" s="136"/>
      <c r="ACY126" s="136"/>
      <c r="ACZ126" s="136"/>
      <c r="ADA126" s="136"/>
      <c r="ADB126" s="136"/>
      <c r="ADC126" s="136"/>
      <c r="ADD126" s="136"/>
      <c r="ADE126" s="136"/>
      <c r="ADF126" s="136"/>
      <c r="ADG126" s="136"/>
      <c r="ADH126" s="136"/>
      <c r="ADI126" s="136"/>
      <c r="ADJ126" s="136"/>
      <c r="ADK126" s="136"/>
      <c r="ADL126" s="136"/>
      <c r="ADM126" s="136"/>
      <c r="ADN126" s="136"/>
      <c r="ADO126" s="136"/>
      <c r="ADP126" s="136"/>
      <c r="ADQ126" s="136"/>
      <c r="ADR126" s="136"/>
      <c r="ADS126" s="136"/>
      <c r="ADT126" s="136"/>
      <c r="ADU126" s="136"/>
      <c r="ADV126" s="136"/>
      <c r="ADW126" s="136"/>
      <c r="ADX126" s="136"/>
      <c r="ADY126" s="136"/>
      <c r="ADZ126" s="136"/>
      <c r="AEA126" s="136"/>
      <c r="AEB126" s="136"/>
      <c r="AEC126" s="136"/>
      <c r="AED126" s="136"/>
      <c r="AEE126" s="136"/>
      <c r="AEF126" s="136"/>
      <c r="AEG126" s="136"/>
      <c r="AEH126" s="136"/>
      <c r="AEI126" s="136"/>
      <c r="AEJ126" s="136"/>
      <c r="AEK126" s="136"/>
      <c r="AEL126" s="136"/>
      <c r="AEM126" s="136"/>
      <c r="AEN126" s="136"/>
      <c r="AEO126" s="136"/>
      <c r="AEP126" s="136"/>
      <c r="AEQ126" s="136"/>
      <c r="AER126" s="136"/>
      <c r="AES126" s="136"/>
      <c r="AET126" s="136"/>
      <c r="AEU126" s="136"/>
      <c r="AEV126" s="136"/>
      <c r="AEW126" s="136"/>
      <c r="AEX126" s="136"/>
      <c r="AEY126" s="136"/>
      <c r="AEZ126" s="136"/>
      <c r="AFA126" s="136"/>
      <c r="AFB126" s="136"/>
      <c r="AFC126" s="136"/>
      <c r="AFD126" s="136"/>
      <c r="AFE126" s="136"/>
      <c r="AFF126" s="136"/>
      <c r="AFG126" s="136"/>
      <c r="AFH126" s="136"/>
      <c r="AFI126" s="136"/>
      <c r="AFJ126" s="136"/>
      <c r="AFK126" s="136"/>
      <c r="AFL126" s="136"/>
      <c r="AFM126" s="136"/>
      <c r="AFN126" s="136"/>
      <c r="AFO126" s="136"/>
      <c r="AFP126" s="136"/>
      <c r="AFQ126" s="136"/>
      <c r="AFR126" s="136"/>
      <c r="AFS126" s="136"/>
      <c r="AFT126" s="136"/>
      <c r="AFU126" s="136"/>
      <c r="AFV126" s="136"/>
      <c r="AFW126" s="136"/>
      <c r="AFX126" s="136"/>
      <c r="AFY126" s="136"/>
      <c r="AFZ126" s="136"/>
      <c r="AGA126" s="136"/>
      <c r="AGB126" s="136"/>
      <c r="AGC126" s="136"/>
      <c r="AGD126" s="136"/>
      <c r="AGE126" s="136"/>
      <c r="AGF126" s="136"/>
      <c r="AGG126" s="136"/>
      <c r="AGH126" s="136"/>
      <c r="AGI126" s="136"/>
      <c r="AGJ126" s="136"/>
      <c r="AGK126" s="136"/>
      <c r="AGL126" s="136"/>
      <c r="AGM126" s="136"/>
      <c r="AGN126" s="136"/>
      <c r="AGO126" s="136"/>
      <c r="AGP126" s="136"/>
      <c r="AGQ126" s="136"/>
      <c r="AGR126" s="136"/>
      <c r="AGS126" s="136"/>
      <c r="AGT126" s="136"/>
      <c r="AGU126" s="136"/>
      <c r="AGV126" s="136"/>
      <c r="AGW126" s="136"/>
      <c r="AGX126" s="136"/>
      <c r="AGY126" s="136"/>
      <c r="AGZ126" s="136"/>
      <c r="AHA126" s="136"/>
      <c r="AHB126" s="136"/>
      <c r="AHC126" s="136"/>
      <c r="AHD126" s="136"/>
      <c r="AHE126" s="136"/>
      <c r="AHF126" s="136"/>
      <c r="AHG126" s="136"/>
      <c r="AHH126" s="136"/>
      <c r="AHI126" s="136"/>
      <c r="AHJ126" s="136"/>
      <c r="AHK126" s="136"/>
      <c r="AHL126" s="136"/>
      <c r="AHM126" s="136"/>
      <c r="AHN126" s="136"/>
      <c r="AHO126" s="136"/>
      <c r="AHP126" s="136"/>
      <c r="AHQ126" s="136"/>
      <c r="AHR126" s="136"/>
      <c r="AHS126" s="136"/>
      <c r="AHT126" s="136"/>
      <c r="AHU126" s="136"/>
      <c r="AHV126" s="136"/>
      <c r="AHW126" s="136"/>
      <c r="AHX126" s="136"/>
      <c r="AHY126" s="136"/>
      <c r="AHZ126" s="136"/>
      <c r="AIA126" s="136"/>
      <c r="AIB126" s="136"/>
      <c r="AIC126" s="136"/>
      <c r="AID126" s="136"/>
      <c r="AIE126" s="136"/>
      <c r="AIF126" s="136"/>
      <c r="AIG126" s="136"/>
      <c r="AIH126" s="136"/>
      <c r="AII126" s="136"/>
      <c r="AIJ126" s="136"/>
      <c r="AIK126" s="136"/>
      <c r="AIL126" s="136"/>
      <c r="AIM126" s="136"/>
      <c r="AIN126" s="136"/>
      <c r="AIO126" s="136"/>
      <c r="AIP126" s="136"/>
      <c r="AIQ126" s="136"/>
      <c r="AIR126" s="136"/>
      <c r="AIS126" s="136"/>
      <c r="AIT126" s="136"/>
      <c r="AIU126" s="136"/>
      <c r="AIV126" s="136"/>
      <c r="AIW126" s="136"/>
      <c r="AIX126" s="136"/>
      <c r="AIY126" s="136"/>
      <c r="AIZ126" s="136"/>
      <c r="AJA126" s="136"/>
      <c r="AJB126" s="136"/>
      <c r="AJC126" s="136"/>
      <c r="AJD126" s="136"/>
      <c r="AJE126" s="136"/>
      <c r="AJF126" s="136"/>
      <c r="AJG126" s="136"/>
      <c r="AJH126" s="136"/>
      <c r="AJI126" s="136"/>
      <c r="AJJ126" s="136"/>
      <c r="AJK126" s="136"/>
      <c r="AJL126" s="136"/>
      <c r="AJM126" s="136"/>
      <c r="AJN126" s="136"/>
      <c r="AJO126" s="136"/>
      <c r="AJP126" s="136"/>
      <c r="AJQ126" s="136"/>
      <c r="AJR126" s="136"/>
      <c r="AJS126" s="136"/>
      <c r="AJT126" s="136"/>
      <c r="AJU126" s="136"/>
      <c r="AJV126" s="136"/>
      <c r="AJW126" s="136"/>
      <c r="AJX126" s="136"/>
      <c r="AJY126" s="136"/>
      <c r="AJZ126" s="136"/>
      <c r="AKA126" s="136"/>
      <c r="AKB126" s="136"/>
      <c r="AKC126" s="136"/>
      <c r="AKD126" s="136"/>
      <c r="AKE126" s="136"/>
      <c r="AKF126" s="136"/>
      <c r="AKG126" s="136"/>
      <c r="AKH126" s="136"/>
      <c r="AKI126" s="136"/>
      <c r="AKJ126" s="136"/>
      <c r="AKK126" s="136"/>
      <c r="AKL126" s="136"/>
      <c r="AKM126" s="136"/>
      <c r="AKN126" s="136"/>
      <c r="AKO126" s="136"/>
      <c r="AKP126" s="136"/>
      <c r="AKQ126" s="136"/>
      <c r="AKR126" s="136"/>
      <c r="AKS126" s="136"/>
      <c r="AKT126" s="136"/>
      <c r="AKU126" s="136"/>
      <c r="AKV126" s="136"/>
      <c r="AKW126" s="136"/>
      <c r="AKX126" s="136"/>
      <c r="AKY126" s="136"/>
    </row>
    <row r="127" hidden="1" spans="1:987">
      <c r="A127" s="56"/>
      <c r="B127" s="50" t="s">
        <v>4</v>
      </c>
      <c r="C127" s="164"/>
      <c r="D127" s="53"/>
      <c r="E127" s="53"/>
      <c r="F127" s="195"/>
      <c r="G127" s="207">
        <v>0.51</v>
      </c>
      <c r="H127" s="53">
        <v>0.48</v>
      </c>
      <c r="I127" s="53">
        <v>0.56</v>
      </c>
      <c r="J127" s="51"/>
      <c r="K127" s="53"/>
      <c r="L127" s="53"/>
      <c r="M127" s="51"/>
      <c r="N127" s="53"/>
      <c r="O127" s="239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Y127" s="136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  <c r="CT127" s="136"/>
      <c r="CU127" s="136"/>
      <c r="CV127" s="136"/>
      <c r="CW127" s="136"/>
      <c r="CX127" s="136"/>
      <c r="CY127" s="136"/>
      <c r="CZ127" s="136"/>
      <c r="DA127" s="136"/>
      <c r="DB127" s="136"/>
      <c r="DC127" s="136"/>
      <c r="DD127" s="136"/>
      <c r="DE127" s="136"/>
      <c r="DF127" s="136"/>
      <c r="DG127" s="136"/>
      <c r="DH127" s="136"/>
      <c r="DI127" s="136"/>
      <c r="DJ127" s="136"/>
      <c r="DK127" s="136"/>
      <c r="DL127" s="136"/>
      <c r="DM127" s="136"/>
      <c r="DN127" s="136"/>
      <c r="DO127" s="136"/>
      <c r="DP127" s="136"/>
      <c r="DQ127" s="136"/>
      <c r="DR127" s="136"/>
      <c r="DS127" s="136"/>
      <c r="DT127" s="136"/>
      <c r="DU127" s="136"/>
      <c r="DV127" s="136"/>
      <c r="DW127" s="136"/>
      <c r="DX127" s="136"/>
      <c r="DY127" s="136"/>
      <c r="DZ127" s="136"/>
      <c r="EA127" s="136"/>
      <c r="EB127" s="136"/>
      <c r="EC127" s="136"/>
      <c r="ED127" s="136"/>
      <c r="EE127" s="136"/>
      <c r="EF127" s="136"/>
      <c r="EG127" s="136"/>
      <c r="EH127" s="136"/>
      <c r="EI127" s="136"/>
      <c r="EJ127" s="136"/>
      <c r="EK127" s="136"/>
      <c r="EL127" s="136"/>
      <c r="EM127" s="136"/>
      <c r="EN127" s="136"/>
      <c r="EO127" s="136"/>
      <c r="EP127" s="136"/>
      <c r="EQ127" s="136"/>
      <c r="ER127" s="136"/>
      <c r="ES127" s="136"/>
      <c r="ET127" s="136"/>
      <c r="EU127" s="136"/>
      <c r="EV127" s="136"/>
      <c r="EW127" s="136"/>
      <c r="EX127" s="136"/>
      <c r="EY127" s="136"/>
      <c r="EZ127" s="136"/>
      <c r="FA127" s="136"/>
      <c r="FB127" s="136"/>
      <c r="FC127" s="136"/>
      <c r="FD127" s="136"/>
      <c r="FE127" s="136"/>
      <c r="FF127" s="136"/>
      <c r="FG127" s="136"/>
      <c r="FH127" s="136"/>
      <c r="FI127" s="136"/>
      <c r="FJ127" s="136"/>
      <c r="FK127" s="136"/>
      <c r="FL127" s="136"/>
      <c r="FM127" s="136"/>
      <c r="FN127" s="136"/>
      <c r="FO127" s="136"/>
      <c r="FP127" s="136"/>
      <c r="FQ127" s="136"/>
      <c r="FR127" s="136"/>
      <c r="FS127" s="136"/>
      <c r="FT127" s="136"/>
      <c r="FU127" s="136"/>
      <c r="FV127" s="136"/>
      <c r="FW127" s="136"/>
      <c r="FX127" s="136"/>
      <c r="FY127" s="136"/>
      <c r="FZ127" s="136"/>
      <c r="GA127" s="136"/>
      <c r="GB127" s="136"/>
      <c r="GC127" s="136"/>
      <c r="GD127" s="136"/>
      <c r="GE127" s="136"/>
      <c r="GF127" s="136"/>
      <c r="GG127" s="136"/>
      <c r="GH127" s="136"/>
      <c r="GI127" s="136"/>
      <c r="GJ127" s="136"/>
      <c r="GK127" s="136"/>
      <c r="GL127" s="136"/>
      <c r="GM127" s="136"/>
      <c r="GN127" s="136"/>
      <c r="GO127" s="136"/>
      <c r="GP127" s="136"/>
      <c r="GQ127" s="136"/>
      <c r="GR127" s="136"/>
      <c r="GS127" s="136"/>
      <c r="GT127" s="136"/>
      <c r="GU127" s="136"/>
      <c r="GV127" s="136"/>
      <c r="GW127" s="136"/>
      <c r="GX127" s="136"/>
      <c r="GY127" s="136"/>
      <c r="GZ127" s="136"/>
      <c r="HA127" s="136"/>
      <c r="HB127" s="136"/>
      <c r="HC127" s="136"/>
      <c r="HD127" s="136"/>
      <c r="HE127" s="136"/>
      <c r="HF127" s="136"/>
      <c r="HG127" s="136"/>
      <c r="HH127" s="136"/>
      <c r="HI127" s="136"/>
      <c r="HJ127" s="136"/>
      <c r="HK127" s="136"/>
      <c r="HL127" s="136"/>
      <c r="HM127" s="136"/>
      <c r="HN127" s="136"/>
      <c r="HO127" s="136"/>
      <c r="HP127" s="136"/>
      <c r="HQ127" s="136"/>
      <c r="HR127" s="136"/>
      <c r="HS127" s="136"/>
      <c r="HT127" s="136"/>
      <c r="HU127" s="136"/>
      <c r="HV127" s="136"/>
      <c r="HW127" s="136"/>
      <c r="HX127" s="136"/>
      <c r="HY127" s="136"/>
      <c r="HZ127" s="136"/>
      <c r="IA127" s="136"/>
      <c r="IB127" s="136"/>
      <c r="IC127" s="136"/>
      <c r="ID127" s="136"/>
      <c r="IE127" s="136"/>
      <c r="IF127" s="136"/>
      <c r="IG127" s="136"/>
      <c r="IH127" s="136"/>
      <c r="II127" s="136"/>
      <c r="IJ127" s="136"/>
      <c r="IK127" s="136"/>
      <c r="IL127" s="136"/>
      <c r="IM127" s="136"/>
      <c r="IN127" s="136"/>
      <c r="IO127" s="136"/>
      <c r="IP127" s="136"/>
      <c r="IQ127" s="136"/>
      <c r="IR127" s="136"/>
      <c r="IS127" s="136"/>
      <c r="IT127" s="136"/>
      <c r="IU127" s="136"/>
      <c r="IV127" s="136"/>
      <c r="IW127" s="136"/>
      <c r="IX127" s="136"/>
      <c r="IY127" s="136"/>
      <c r="IZ127" s="136"/>
      <c r="JA127" s="136"/>
      <c r="JB127" s="136"/>
      <c r="JC127" s="136"/>
      <c r="JD127" s="136"/>
      <c r="JE127" s="136"/>
      <c r="JF127" s="136"/>
      <c r="JG127" s="136"/>
      <c r="JH127" s="136"/>
      <c r="JI127" s="136"/>
      <c r="JJ127" s="136"/>
      <c r="JK127" s="136"/>
      <c r="JL127" s="136"/>
      <c r="JM127" s="136"/>
      <c r="JN127" s="136"/>
      <c r="JO127" s="136"/>
      <c r="JP127" s="136"/>
      <c r="JQ127" s="136"/>
      <c r="JR127" s="136"/>
      <c r="JS127" s="136"/>
      <c r="JT127" s="136"/>
      <c r="JU127" s="136"/>
      <c r="JV127" s="136"/>
      <c r="JW127" s="136"/>
      <c r="JX127" s="136"/>
      <c r="JY127" s="136"/>
      <c r="JZ127" s="136"/>
      <c r="KA127" s="136"/>
      <c r="KB127" s="136"/>
      <c r="KC127" s="136"/>
      <c r="KD127" s="136"/>
      <c r="KE127" s="136"/>
      <c r="KF127" s="136"/>
      <c r="KG127" s="136"/>
      <c r="KH127" s="136"/>
      <c r="KI127" s="136"/>
      <c r="KJ127" s="136"/>
      <c r="KK127" s="136"/>
      <c r="KL127" s="136"/>
      <c r="KM127" s="136"/>
      <c r="KN127" s="136"/>
      <c r="KO127" s="136"/>
      <c r="KP127" s="136"/>
      <c r="KQ127" s="136"/>
      <c r="KR127" s="136"/>
      <c r="KS127" s="136"/>
      <c r="KT127" s="136"/>
      <c r="KU127" s="136"/>
      <c r="KV127" s="136"/>
      <c r="KW127" s="136"/>
      <c r="KX127" s="136"/>
      <c r="KY127" s="136"/>
      <c r="KZ127" s="136"/>
      <c r="LA127" s="136"/>
      <c r="LB127" s="136"/>
      <c r="LC127" s="136"/>
      <c r="LD127" s="136"/>
      <c r="LE127" s="136"/>
      <c r="LF127" s="136"/>
      <c r="LG127" s="136"/>
      <c r="LH127" s="136"/>
      <c r="LI127" s="136"/>
      <c r="LJ127" s="136"/>
      <c r="LK127" s="136"/>
      <c r="LL127" s="136"/>
      <c r="LM127" s="136"/>
      <c r="LN127" s="136"/>
      <c r="LO127" s="136"/>
      <c r="LP127" s="136"/>
      <c r="LQ127" s="136"/>
      <c r="LR127" s="136"/>
      <c r="LS127" s="136"/>
      <c r="LT127" s="136"/>
      <c r="LU127" s="136"/>
      <c r="LV127" s="136"/>
      <c r="LW127" s="136"/>
      <c r="LX127" s="136"/>
      <c r="LY127" s="136"/>
      <c r="LZ127" s="136"/>
      <c r="MA127" s="136"/>
      <c r="MB127" s="136"/>
      <c r="MC127" s="136"/>
      <c r="MD127" s="136"/>
      <c r="ME127" s="136"/>
      <c r="MF127" s="136"/>
      <c r="MG127" s="136"/>
      <c r="MH127" s="136"/>
      <c r="MI127" s="136"/>
      <c r="MJ127" s="136"/>
      <c r="MK127" s="136"/>
      <c r="ML127" s="136"/>
      <c r="MM127" s="136"/>
      <c r="MN127" s="136"/>
      <c r="MO127" s="136"/>
      <c r="MP127" s="136"/>
      <c r="MQ127" s="136"/>
      <c r="MR127" s="136"/>
      <c r="MS127" s="136"/>
      <c r="MT127" s="136"/>
      <c r="MU127" s="136"/>
      <c r="MV127" s="136"/>
      <c r="MW127" s="136"/>
      <c r="MX127" s="136"/>
      <c r="MY127" s="136"/>
      <c r="MZ127" s="136"/>
      <c r="NA127" s="136"/>
      <c r="NB127" s="136"/>
      <c r="NC127" s="136"/>
      <c r="ND127" s="136"/>
      <c r="NE127" s="136"/>
      <c r="NF127" s="136"/>
      <c r="NG127" s="136"/>
      <c r="NH127" s="136"/>
      <c r="NI127" s="136"/>
      <c r="NJ127" s="136"/>
      <c r="NK127" s="136"/>
      <c r="NL127" s="136"/>
      <c r="NM127" s="136"/>
      <c r="NN127" s="136"/>
      <c r="NO127" s="136"/>
      <c r="NP127" s="136"/>
      <c r="NQ127" s="136"/>
      <c r="NR127" s="136"/>
      <c r="NS127" s="136"/>
      <c r="NT127" s="136"/>
      <c r="NU127" s="136"/>
      <c r="NV127" s="136"/>
      <c r="NW127" s="136"/>
      <c r="NX127" s="136"/>
      <c r="NY127" s="136"/>
      <c r="NZ127" s="136"/>
      <c r="OA127" s="136"/>
      <c r="OB127" s="136"/>
      <c r="OC127" s="136"/>
      <c r="OD127" s="136"/>
      <c r="OE127" s="136"/>
      <c r="OF127" s="136"/>
      <c r="OG127" s="136"/>
      <c r="OH127" s="136"/>
      <c r="OI127" s="136"/>
      <c r="OJ127" s="136"/>
      <c r="OK127" s="136"/>
      <c r="OL127" s="136"/>
      <c r="OM127" s="136"/>
      <c r="ON127" s="136"/>
      <c r="OO127" s="136"/>
      <c r="OP127" s="136"/>
      <c r="OQ127" s="136"/>
      <c r="OR127" s="136"/>
      <c r="OS127" s="136"/>
      <c r="OT127" s="136"/>
      <c r="OU127" s="136"/>
      <c r="OV127" s="136"/>
      <c r="OW127" s="136"/>
      <c r="OX127" s="136"/>
      <c r="OY127" s="136"/>
      <c r="OZ127" s="136"/>
      <c r="PA127" s="136"/>
      <c r="PB127" s="136"/>
      <c r="PC127" s="136"/>
      <c r="PD127" s="136"/>
      <c r="PE127" s="136"/>
      <c r="PF127" s="136"/>
      <c r="PG127" s="136"/>
      <c r="PH127" s="136"/>
      <c r="PI127" s="136"/>
      <c r="PJ127" s="136"/>
      <c r="PK127" s="136"/>
      <c r="PL127" s="136"/>
      <c r="PM127" s="136"/>
      <c r="PN127" s="136"/>
      <c r="PO127" s="136"/>
      <c r="PP127" s="136"/>
      <c r="PQ127" s="136"/>
      <c r="PR127" s="136"/>
      <c r="PS127" s="136"/>
      <c r="PT127" s="136"/>
      <c r="PU127" s="136"/>
      <c r="PV127" s="136"/>
      <c r="PW127" s="136"/>
      <c r="PX127" s="136"/>
      <c r="PY127" s="136"/>
      <c r="PZ127" s="136"/>
      <c r="QA127" s="136"/>
      <c r="QB127" s="136"/>
      <c r="QC127" s="136"/>
      <c r="QD127" s="136"/>
      <c r="QE127" s="136"/>
      <c r="QF127" s="136"/>
      <c r="QG127" s="136"/>
      <c r="QH127" s="136"/>
      <c r="QI127" s="136"/>
      <c r="QJ127" s="136"/>
      <c r="QK127" s="136"/>
      <c r="QL127" s="136"/>
      <c r="QM127" s="136"/>
      <c r="QN127" s="136"/>
      <c r="QO127" s="136"/>
      <c r="QP127" s="136"/>
      <c r="QQ127" s="136"/>
      <c r="QR127" s="136"/>
      <c r="QS127" s="136"/>
      <c r="QT127" s="136"/>
      <c r="QU127" s="136"/>
      <c r="QV127" s="136"/>
      <c r="QW127" s="136"/>
      <c r="QX127" s="136"/>
      <c r="QY127" s="136"/>
      <c r="QZ127" s="136"/>
      <c r="RA127" s="136"/>
      <c r="RB127" s="136"/>
      <c r="RC127" s="136"/>
      <c r="RD127" s="136"/>
      <c r="RE127" s="136"/>
      <c r="RF127" s="136"/>
      <c r="RG127" s="136"/>
      <c r="RH127" s="136"/>
      <c r="RI127" s="136"/>
      <c r="RJ127" s="136"/>
      <c r="RK127" s="136"/>
      <c r="RL127" s="136"/>
      <c r="RM127" s="136"/>
      <c r="RN127" s="136"/>
      <c r="RO127" s="136"/>
      <c r="RP127" s="136"/>
      <c r="RQ127" s="136"/>
      <c r="RR127" s="136"/>
      <c r="RS127" s="136"/>
      <c r="RT127" s="136"/>
      <c r="RU127" s="136"/>
      <c r="RV127" s="136"/>
      <c r="RW127" s="136"/>
      <c r="RX127" s="136"/>
      <c r="RY127" s="136"/>
      <c r="RZ127" s="136"/>
      <c r="SA127" s="136"/>
      <c r="SB127" s="136"/>
      <c r="SC127" s="136"/>
      <c r="SD127" s="136"/>
      <c r="SE127" s="136"/>
      <c r="SF127" s="136"/>
      <c r="SG127" s="136"/>
      <c r="SH127" s="136"/>
      <c r="SI127" s="136"/>
      <c r="SJ127" s="136"/>
      <c r="SK127" s="136"/>
      <c r="SL127" s="136"/>
      <c r="SM127" s="136"/>
      <c r="SN127" s="136"/>
      <c r="SO127" s="136"/>
      <c r="SP127" s="136"/>
      <c r="SQ127" s="136"/>
      <c r="SR127" s="136"/>
      <c r="SS127" s="136"/>
      <c r="ST127" s="136"/>
      <c r="SU127" s="136"/>
      <c r="SV127" s="136"/>
      <c r="SW127" s="136"/>
      <c r="SX127" s="136"/>
      <c r="SY127" s="136"/>
      <c r="SZ127" s="136"/>
      <c r="TA127" s="136"/>
      <c r="TB127" s="136"/>
      <c r="TC127" s="136"/>
      <c r="TD127" s="136"/>
      <c r="TE127" s="136"/>
      <c r="TF127" s="136"/>
      <c r="TG127" s="136"/>
      <c r="TH127" s="136"/>
      <c r="TI127" s="136"/>
      <c r="TJ127" s="136"/>
      <c r="TK127" s="136"/>
      <c r="TL127" s="136"/>
      <c r="TM127" s="136"/>
      <c r="TN127" s="136"/>
      <c r="TO127" s="136"/>
      <c r="TP127" s="136"/>
      <c r="TQ127" s="136"/>
      <c r="TR127" s="136"/>
      <c r="TS127" s="136"/>
      <c r="TT127" s="136"/>
      <c r="TU127" s="136"/>
      <c r="TV127" s="136"/>
      <c r="TW127" s="136"/>
      <c r="TX127" s="136"/>
      <c r="TY127" s="136"/>
      <c r="TZ127" s="136"/>
      <c r="UA127" s="136"/>
      <c r="UB127" s="136"/>
      <c r="UC127" s="136"/>
      <c r="UD127" s="136"/>
      <c r="UE127" s="136"/>
      <c r="UF127" s="136"/>
      <c r="UG127" s="136"/>
      <c r="UH127" s="136"/>
      <c r="UI127" s="136"/>
      <c r="UJ127" s="136"/>
      <c r="UK127" s="136"/>
      <c r="UL127" s="136"/>
      <c r="UM127" s="136"/>
      <c r="UN127" s="136"/>
      <c r="UO127" s="136"/>
      <c r="UP127" s="136"/>
      <c r="UQ127" s="136"/>
      <c r="UR127" s="136"/>
      <c r="US127" s="136"/>
      <c r="UT127" s="136"/>
      <c r="UU127" s="136"/>
      <c r="UV127" s="136"/>
      <c r="UW127" s="136"/>
      <c r="UX127" s="136"/>
      <c r="UY127" s="136"/>
      <c r="UZ127" s="136"/>
      <c r="VA127" s="136"/>
      <c r="VB127" s="136"/>
      <c r="VC127" s="136"/>
      <c r="VD127" s="136"/>
      <c r="VE127" s="136"/>
      <c r="VF127" s="136"/>
      <c r="VG127" s="136"/>
      <c r="VH127" s="136"/>
      <c r="VI127" s="136"/>
      <c r="VJ127" s="136"/>
      <c r="VK127" s="136"/>
      <c r="VL127" s="136"/>
      <c r="VM127" s="136"/>
      <c r="VN127" s="136"/>
      <c r="VO127" s="136"/>
      <c r="VP127" s="136"/>
      <c r="VQ127" s="136"/>
      <c r="VR127" s="136"/>
      <c r="VS127" s="136"/>
      <c r="VT127" s="136"/>
      <c r="VU127" s="136"/>
      <c r="VV127" s="136"/>
      <c r="VW127" s="136"/>
      <c r="VX127" s="136"/>
      <c r="VY127" s="136"/>
      <c r="VZ127" s="136"/>
      <c r="WA127" s="136"/>
      <c r="WB127" s="136"/>
      <c r="WC127" s="136"/>
      <c r="WD127" s="136"/>
      <c r="WE127" s="136"/>
      <c r="WF127" s="136"/>
      <c r="WG127" s="136"/>
      <c r="WH127" s="136"/>
      <c r="WI127" s="136"/>
      <c r="WJ127" s="136"/>
      <c r="WK127" s="136"/>
      <c r="WL127" s="136"/>
      <c r="WM127" s="136"/>
      <c r="WN127" s="136"/>
      <c r="WO127" s="136"/>
      <c r="WP127" s="136"/>
      <c r="WQ127" s="136"/>
      <c r="WR127" s="136"/>
      <c r="WS127" s="136"/>
      <c r="WT127" s="136"/>
      <c r="WU127" s="136"/>
      <c r="WV127" s="136"/>
      <c r="WW127" s="136"/>
      <c r="WX127" s="136"/>
      <c r="WY127" s="136"/>
      <c r="WZ127" s="136"/>
      <c r="XA127" s="136"/>
      <c r="XB127" s="136"/>
      <c r="XC127" s="136"/>
      <c r="XD127" s="136"/>
      <c r="XE127" s="136"/>
      <c r="XF127" s="136"/>
      <c r="XG127" s="136"/>
      <c r="XH127" s="136"/>
      <c r="XI127" s="136"/>
      <c r="XJ127" s="136"/>
      <c r="XK127" s="136"/>
      <c r="XL127" s="136"/>
      <c r="XM127" s="136"/>
      <c r="XN127" s="136"/>
      <c r="XO127" s="136"/>
      <c r="XP127" s="136"/>
      <c r="XQ127" s="136"/>
      <c r="XR127" s="136"/>
      <c r="XS127" s="136"/>
      <c r="XT127" s="136"/>
      <c r="XU127" s="136"/>
      <c r="XV127" s="136"/>
      <c r="XW127" s="136"/>
      <c r="XX127" s="136"/>
      <c r="XY127" s="136"/>
      <c r="XZ127" s="136"/>
      <c r="YA127" s="136"/>
      <c r="YB127" s="136"/>
      <c r="YC127" s="136"/>
      <c r="YD127" s="136"/>
      <c r="YE127" s="136"/>
      <c r="YF127" s="136"/>
      <c r="YG127" s="136"/>
      <c r="YH127" s="136"/>
      <c r="YI127" s="136"/>
      <c r="YJ127" s="136"/>
      <c r="YK127" s="136"/>
      <c r="YL127" s="136"/>
      <c r="YM127" s="136"/>
      <c r="YN127" s="136"/>
      <c r="YO127" s="136"/>
      <c r="YP127" s="136"/>
      <c r="YQ127" s="136"/>
      <c r="YR127" s="136"/>
      <c r="YS127" s="136"/>
      <c r="YT127" s="136"/>
      <c r="YU127" s="136"/>
      <c r="YV127" s="136"/>
      <c r="YW127" s="136"/>
      <c r="YX127" s="136"/>
      <c r="YY127" s="136"/>
      <c r="YZ127" s="136"/>
      <c r="ZA127" s="136"/>
      <c r="ZB127" s="136"/>
      <c r="ZC127" s="136"/>
      <c r="ZD127" s="136"/>
      <c r="ZE127" s="136"/>
      <c r="ZF127" s="136"/>
      <c r="ZG127" s="136"/>
      <c r="ZH127" s="136"/>
      <c r="ZI127" s="136"/>
      <c r="ZJ127" s="136"/>
      <c r="ZK127" s="136"/>
      <c r="ZL127" s="136"/>
      <c r="ZM127" s="136"/>
      <c r="ZN127" s="136"/>
      <c r="ZO127" s="136"/>
      <c r="ZP127" s="136"/>
      <c r="ZQ127" s="136"/>
      <c r="ZR127" s="136"/>
      <c r="ZS127" s="136"/>
      <c r="ZT127" s="136"/>
      <c r="ZU127" s="136"/>
      <c r="ZV127" s="136"/>
      <c r="ZW127" s="136"/>
      <c r="ZX127" s="136"/>
      <c r="ZY127" s="136"/>
      <c r="ZZ127" s="136"/>
      <c r="AAA127" s="136"/>
      <c r="AAB127" s="136"/>
      <c r="AAC127" s="136"/>
      <c r="AAD127" s="136"/>
      <c r="AAE127" s="136"/>
      <c r="AAF127" s="136"/>
      <c r="AAG127" s="136"/>
      <c r="AAH127" s="136"/>
      <c r="AAI127" s="136"/>
      <c r="AAJ127" s="136"/>
      <c r="AAK127" s="136"/>
      <c r="AAL127" s="136"/>
      <c r="AAM127" s="136"/>
      <c r="AAN127" s="136"/>
      <c r="AAO127" s="136"/>
      <c r="AAP127" s="136"/>
      <c r="AAQ127" s="136"/>
      <c r="AAR127" s="136"/>
      <c r="AAS127" s="136"/>
      <c r="AAT127" s="136"/>
      <c r="AAU127" s="136"/>
      <c r="AAV127" s="136"/>
      <c r="AAW127" s="136"/>
      <c r="AAX127" s="136"/>
      <c r="AAY127" s="136"/>
      <c r="AAZ127" s="136"/>
      <c r="ABA127" s="136"/>
      <c r="ABB127" s="136"/>
      <c r="ABC127" s="136"/>
      <c r="ABD127" s="136"/>
      <c r="ABE127" s="136"/>
      <c r="ABF127" s="136"/>
      <c r="ABG127" s="136"/>
      <c r="ABH127" s="136"/>
      <c r="ABI127" s="136"/>
      <c r="ABJ127" s="136"/>
      <c r="ABK127" s="136"/>
      <c r="ABL127" s="136"/>
      <c r="ABM127" s="136"/>
      <c r="ABN127" s="136"/>
      <c r="ABO127" s="136"/>
      <c r="ABP127" s="136"/>
      <c r="ABQ127" s="136"/>
      <c r="ABR127" s="136"/>
      <c r="ABS127" s="136"/>
      <c r="ABT127" s="136"/>
      <c r="ABU127" s="136"/>
      <c r="ABV127" s="136"/>
      <c r="ABW127" s="136"/>
      <c r="ABX127" s="136"/>
      <c r="ABY127" s="136"/>
      <c r="ABZ127" s="136"/>
      <c r="ACA127" s="136"/>
      <c r="ACB127" s="136"/>
      <c r="ACC127" s="136"/>
      <c r="ACD127" s="136"/>
      <c r="ACE127" s="136"/>
      <c r="ACF127" s="136"/>
      <c r="ACG127" s="136"/>
      <c r="ACH127" s="136"/>
      <c r="ACI127" s="136"/>
      <c r="ACJ127" s="136"/>
      <c r="ACK127" s="136"/>
      <c r="ACL127" s="136"/>
      <c r="ACM127" s="136"/>
      <c r="ACN127" s="136"/>
      <c r="ACO127" s="136"/>
      <c r="ACP127" s="136"/>
      <c r="ACQ127" s="136"/>
      <c r="ACR127" s="136"/>
      <c r="ACS127" s="136"/>
      <c r="ACT127" s="136"/>
      <c r="ACU127" s="136"/>
      <c r="ACV127" s="136"/>
      <c r="ACW127" s="136"/>
      <c r="ACX127" s="136"/>
      <c r="ACY127" s="136"/>
      <c r="ACZ127" s="136"/>
      <c r="ADA127" s="136"/>
      <c r="ADB127" s="136"/>
      <c r="ADC127" s="136"/>
      <c r="ADD127" s="136"/>
      <c r="ADE127" s="136"/>
      <c r="ADF127" s="136"/>
      <c r="ADG127" s="136"/>
      <c r="ADH127" s="136"/>
      <c r="ADI127" s="136"/>
      <c r="ADJ127" s="136"/>
      <c r="ADK127" s="136"/>
      <c r="ADL127" s="136"/>
      <c r="ADM127" s="136"/>
      <c r="ADN127" s="136"/>
      <c r="ADO127" s="136"/>
      <c r="ADP127" s="136"/>
      <c r="ADQ127" s="136"/>
      <c r="ADR127" s="136"/>
      <c r="ADS127" s="136"/>
      <c r="ADT127" s="136"/>
      <c r="ADU127" s="136"/>
      <c r="ADV127" s="136"/>
      <c r="ADW127" s="136"/>
      <c r="ADX127" s="136"/>
      <c r="ADY127" s="136"/>
      <c r="ADZ127" s="136"/>
      <c r="AEA127" s="136"/>
      <c r="AEB127" s="136"/>
      <c r="AEC127" s="136"/>
      <c r="AED127" s="136"/>
      <c r="AEE127" s="136"/>
      <c r="AEF127" s="136"/>
      <c r="AEG127" s="136"/>
      <c r="AEH127" s="136"/>
      <c r="AEI127" s="136"/>
      <c r="AEJ127" s="136"/>
      <c r="AEK127" s="136"/>
      <c r="AEL127" s="136"/>
      <c r="AEM127" s="136"/>
      <c r="AEN127" s="136"/>
      <c r="AEO127" s="136"/>
      <c r="AEP127" s="136"/>
      <c r="AEQ127" s="136"/>
      <c r="AER127" s="136"/>
      <c r="AES127" s="136"/>
      <c r="AET127" s="136"/>
      <c r="AEU127" s="136"/>
      <c r="AEV127" s="136"/>
      <c r="AEW127" s="136"/>
      <c r="AEX127" s="136"/>
      <c r="AEY127" s="136"/>
      <c r="AEZ127" s="136"/>
      <c r="AFA127" s="136"/>
      <c r="AFB127" s="136"/>
      <c r="AFC127" s="136"/>
      <c r="AFD127" s="136"/>
      <c r="AFE127" s="136"/>
      <c r="AFF127" s="136"/>
      <c r="AFG127" s="136"/>
      <c r="AFH127" s="136"/>
      <c r="AFI127" s="136"/>
      <c r="AFJ127" s="136"/>
      <c r="AFK127" s="136"/>
      <c r="AFL127" s="136"/>
      <c r="AFM127" s="136"/>
      <c r="AFN127" s="136"/>
      <c r="AFO127" s="136"/>
      <c r="AFP127" s="136"/>
      <c r="AFQ127" s="136"/>
      <c r="AFR127" s="136"/>
      <c r="AFS127" s="136"/>
      <c r="AFT127" s="136"/>
      <c r="AFU127" s="136"/>
      <c r="AFV127" s="136"/>
      <c r="AFW127" s="136"/>
      <c r="AFX127" s="136"/>
      <c r="AFY127" s="136"/>
      <c r="AFZ127" s="136"/>
      <c r="AGA127" s="136"/>
      <c r="AGB127" s="136"/>
      <c r="AGC127" s="136"/>
      <c r="AGD127" s="136"/>
      <c r="AGE127" s="136"/>
      <c r="AGF127" s="136"/>
      <c r="AGG127" s="136"/>
      <c r="AGH127" s="136"/>
      <c r="AGI127" s="136"/>
      <c r="AGJ127" s="136"/>
      <c r="AGK127" s="136"/>
      <c r="AGL127" s="136"/>
      <c r="AGM127" s="136"/>
      <c r="AGN127" s="136"/>
      <c r="AGO127" s="136"/>
      <c r="AGP127" s="136"/>
      <c r="AGQ127" s="136"/>
      <c r="AGR127" s="136"/>
      <c r="AGS127" s="136"/>
      <c r="AGT127" s="136"/>
      <c r="AGU127" s="136"/>
      <c r="AGV127" s="136"/>
      <c r="AGW127" s="136"/>
      <c r="AGX127" s="136"/>
      <c r="AGY127" s="136"/>
      <c r="AGZ127" s="136"/>
      <c r="AHA127" s="136"/>
      <c r="AHB127" s="136"/>
      <c r="AHC127" s="136"/>
      <c r="AHD127" s="136"/>
      <c r="AHE127" s="136"/>
      <c r="AHF127" s="136"/>
      <c r="AHG127" s="136"/>
      <c r="AHH127" s="136"/>
      <c r="AHI127" s="136"/>
      <c r="AHJ127" s="136"/>
      <c r="AHK127" s="136"/>
      <c r="AHL127" s="136"/>
      <c r="AHM127" s="136"/>
      <c r="AHN127" s="136"/>
      <c r="AHO127" s="136"/>
      <c r="AHP127" s="136"/>
      <c r="AHQ127" s="136"/>
      <c r="AHR127" s="136"/>
      <c r="AHS127" s="136"/>
      <c r="AHT127" s="136"/>
      <c r="AHU127" s="136"/>
      <c r="AHV127" s="136"/>
      <c r="AHW127" s="136"/>
      <c r="AHX127" s="136"/>
      <c r="AHY127" s="136"/>
      <c r="AHZ127" s="136"/>
      <c r="AIA127" s="136"/>
      <c r="AIB127" s="136"/>
      <c r="AIC127" s="136"/>
      <c r="AID127" s="136"/>
      <c r="AIE127" s="136"/>
      <c r="AIF127" s="136"/>
      <c r="AIG127" s="136"/>
      <c r="AIH127" s="136"/>
      <c r="AII127" s="136"/>
      <c r="AIJ127" s="136"/>
      <c r="AIK127" s="136"/>
      <c r="AIL127" s="136"/>
      <c r="AIM127" s="136"/>
      <c r="AIN127" s="136"/>
      <c r="AIO127" s="136"/>
      <c r="AIP127" s="136"/>
      <c r="AIQ127" s="136"/>
      <c r="AIR127" s="136"/>
      <c r="AIS127" s="136"/>
      <c r="AIT127" s="136"/>
      <c r="AIU127" s="136"/>
      <c r="AIV127" s="136"/>
      <c r="AIW127" s="136"/>
      <c r="AIX127" s="136"/>
      <c r="AIY127" s="136"/>
      <c r="AIZ127" s="136"/>
      <c r="AJA127" s="136"/>
      <c r="AJB127" s="136"/>
      <c r="AJC127" s="136"/>
      <c r="AJD127" s="136"/>
      <c r="AJE127" s="136"/>
      <c r="AJF127" s="136"/>
      <c r="AJG127" s="136"/>
      <c r="AJH127" s="136"/>
      <c r="AJI127" s="136"/>
      <c r="AJJ127" s="136"/>
      <c r="AJK127" s="136"/>
      <c r="AJL127" s="136"/>
      <c r="AJM127" s="136"/>
      <c r="AJN127" s="136"/>
      <c r="AJO127" s="136"/>
      <c r="AJP127" s="136"/>
      <c r="AJQ127" s="136"/>
      <c r="AJR127" s="136"/>
      <c r="AJS127" s="136"/>
      <c r="AJT127" s="136"/>
      <c r="AJU127" s="136"/>
      <c r="AJV127" s="136"/>
      <c r="AJW127" s="136"/>
      <c r="AJX127" s="136"/>
      <c r="AJY127" s="136"/>
      <c r="AJZ127" s="136"/>
      <c r="AKA127" s="136"/>
      <c r="AKB127" s="136"/>
      <c r="AKC127" s="136"/>
      <c r="AKD127" s="136"/>
      <c r="AKE127" s="136"/>
      <c r="AKF127" s="136"/>
      <c r="AKG127" s="136"/>
      <c r="AKH127" s="136"/>
      <c r="AKI127" s="136"/>
      <c r="AKJ127" s="136"/>
      <c r="AKK127" s="136"/>
      <c r="AKL127" s="136"/>
      <c r="AKM127" s="136"/>
      <c r="AKN127" s="136"/>
      <c r="AKO127" s="136"/>
      <c r="AKP127" s="136"/>
      <c r="AKQ127" s="136"/>
      <c r="AKR127" s="136"/>
      <c r="AKS127" s="136"/>
      <c r="AKT127" s="136"/>
      <c r="AKU127" s="136"/>
      <c r="AKV127" s="136"/>
      <c r="AKW127" s="136"/>
      <c r="AKX127" s="136"/>
      <c r="AKY127" s="136"/>
    </row>
    <row r="128" hidden="1" spans="1:987">
      <c r="A128" s="56"/>
      <c r="B128" s="50" t="s">
        <v>5</v>
      </c>
      <c r="C128" s="51"/>
      <c r="D128" s="53"/>
      <c r="E128" s="53"/>
      <c r="F128" s="195"/>
      <c r="G128" s="207">
        <v>0.31</v>
      </c>
      <c r="H128" s="53">
        <v>0.61</v>
      </c>
      <c r="I128" s="169">
        <v>0.0384615384615385</v>
      </c>
      <c r="J128" s="51"/>
      <c r="K128" s="53"/>
      <c r="L128" s="53"/>
      <c r="M128" s="51"/>
      <c r="N128" s="53"/>
      <c r="O128" s="239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36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  <c r="CT128" s="136"/>
      <c r="CU128" s="136"/>
      <c r="CV128" s="136"/>
      <c r="CW128" s="136"/>
      <c r="CX128" s="136"/>
      <c r="CY128" s="136"/>
      <c r="CZ128" s="136"/>
      <c r="DA128" s="136"/>
      <c r="DB128" s="136"/>
      <c r="DC128" s="136"/>
      <c r="DD128" s="136"/>
      <c r="DE128" s="136"/>
      <c r="DF128" s="136"/>
      <c r="DG128" s="136"/>
      <c r="DH128" s="136"/>
      <c r="DI128" s="136"/>
      <c r="DJ128" s="136"/>
      <c r="DK128" s="136"/>
      <c r="DL128" s="136"/>
      <c r="DM128" s="136"/>
      <c r="DN128" s="136"/>
      <c r="DO128" s="136"/>
      <c r="DP128" s="136"/>
      <c r="DQ128" s="136"/>
      <c r="DR128" s="136"/>
      <c r="DS128" s="136"/>
      <c r="DT128" s="136"/>
      <c r="DU128" s="136"/>
      <c r="DV128" s="136"/>
      <c r="DW128" s="136"/>
      <c r="DX128" s="136"/>
      <c r="DY128" s="136"/>
      <c r="DZ128" s="136"/>
      <c r="EA128" s="136"/>
      <c r="EB128" s="136"/>
      <c r="EC128" s="136"/>
      <c r="ED128" s="136"/>
      <c r="EE128" s="136"/>
      <c r="EF128" s="136"/>
      <c r="EG128" s="136"/>
      <c r="EH128" s="136"/>
      <c r="EI128" s="136"/>
      <c r="EJ128" s="136"/>
      <c r="EK128" s="136"/>
      <c r="EL128" s="136"/>
      <c r="EM128" s="136"/>
      <c r="EN128" s="136"/>
      <c r="EO128" s="136"/>
      <c r="EP128" s="136"/>
      <c r="EQ128" s="136"/>
      <c r="ER128" s="136"/>
      <c r="ES128" s="136"/>
      <c r="ET128" s="136"/>
      <c r="EU128" s="136"/>
      <c r="EV128" s="136"/>
      <c r="EW128" s="136"/>
      <c r="EX128" s="136"/>
      <c r="EY128" s="136"/>
      <c r="EZ128" s="136"/>
      <c r="FA128" s="136"/>
      <c r="FB128" s="136"/>
      <c r="FC128" s="136"/>
      <c r="FD128" s="136"/>
      <c r="FE128" s="136"/>
      <c r="FF128" s="136"/>
      <c r="FG128" s="136"/>
      <c r="FH128" s="136"/>
      <c r="FI128" s="136"/>
      <c r="FJ128" s="136"/>
      <c r="FK128" s="136"/>
      <c r="FL128" s="136"/>
      <c r="FM128" s="136"/>
      <c r="FN128" s="136"/>
      <c r="FO128" s="136"/>
      <c r="FP128" s="136"/>
      <c r="FQ128" s="136"/>
      <c r="FR128" s="136"/>
      <c r="FS128" s="136"/>
      <c r="FT128" s="136"/>
      <c r="FU128" s="136"/>
      <c r="FV128" s="136"/>
      <c r="FW128" s="136"/>
      <c r="FX128" s="136"/>
      <c r="FY128" s="136"/>
      <c r="FZ128" s="136"/>
      <c r="GA128" s="136"/>
      <c r="GB128" s="136"/>
      <c r="GC128" s="136"/>
      <c r="GD128" s="136"/>
      <c r="GE128" s="136"/>
      <c r="GF128" s="136"/>
      <c r="GG128" s="136"/>
      <c r="GH128" s="136"/>
      <c r="GI128" s="136"/>
      <c r="GJ128" s="136"/>
      <c r="GK128" s="136"/>
      <c r="GL128" s="136"/>
      <c r="GM128" s="136"/>
      <c r="GN128" s="136"/>
      <c r="GO128" s="136"/>
      <c r="GP128" s="136"/>
      <c r="GQ128" s="136"/>
      <c r="GR128" s="136"/>
      <c r="GS128" s="136"/>
      <c r="GT128" s="136"/>
      <c r="GU128" s="136"/>
      <c r="GV128" s="136"/>
      <c r="GW128" s="136"/>
      <c r="GX128" s="136"/>
      <c r="GY128" s="136"/>
      <c r="GZ128" s="136"/>
      <c r="HA128" s="136"/>
      <c r="HB128" s="136"/>
      <c r="HC128" s="136"/>
      <c r="HD128" s="136"/>
      <c r="HE128" s="136"/>
      <c r="HF128" s="136"/>
      <c r="HG128" s="136"/>
      <c r="HH128" s="136"/>
      <c r="HI128" s="136"/>
      <c r="HJ128" s="136"/>
      <c r="HK128" s="136"/>
      <c r="HL128" s="136"/>
      <c r="HM128" s="136"/>
      <c r="HN128" s="136"/>
      <c r="HO128" s="136"/>
      <c r="HP128" s="136"/>
      <c r="HQ128" s="136"/>
      <c r="HR128" s="136"/>
      <c r="HS128" s="136"/>
      <c r="HT128" s="136"/>
      <c r="HU128" s="136"/>
      <c r="HV128" s="136"/>
      <c r="HW128" s="136"/>
      <c r="HX128" s="136"/>
      <c r="HY128" s="136"/>
      <c r="HZ128" s="136"/>
      <c r="IA128" s="136"/>
      <c r="IB128" s="136"/>
      <c r="IC128" s="136"/>
      <c r="ID128" s="136"/>
      <c r="IE128" s="136"/>
      <c r="IF128" s="136"/>
      <c r="IG128" s="136"/>
      <c r="IH128" s="136"/>
      <c r="II128" s="136"/>
      <c r="IJ128" s="136"/>
      <c r="IK128" s="136"/>
      <c r="IL128" s="136"/>
      <c r="IM128" s="136"/>
      <c r="IN128" s="136"/>
      <c r="IO128" s="136"/>
      <c r="IP128" s="136"/>
      <c r="IQ128" s="136"/>
      <c r="IR128" s="136"/>
      <c r="IS128" s="136"/>
      <c r="IT128" s="136"/>
      <c r="IU128" s="136"/>
      <c r="IV128" s="136"/>
      <c r="IW128" s="136"/>
      <c r="IX128" s="136"/>
      <c r="IY128" s="136"/>
      <c r="IZ128" s="136"/>
      <c r="JA128" s="136"/>
      <c r="JB128" s="136"/>
      <c r="JC128" s="136"/>
      <c r="JD128" s="136"/>
      <c r="JE128" s="136"/>
      <c r="JF128" s="136"/>
      <c r="JG128" s="136"/>
      <c r="JH128" s="136"/>
      <c r="JI128" s="136"/>
      <c r="JJ128" s="136"/>
      <c r="JK128" s="136"/>
      <c r="JL128" s="136"/>
      <c r="JM128" s="136"/>
      <c r="JN128" s="136"/>
      <c r="JO128" s="136"/>
      <c r="JP128" s="136"/>
      <c r="JQ128" s="136"/>
      <c r="JR128" s="136"/>
      <c r="JS128" s="136"/>
      <c r="JT128" s="136"/>
      <c r="JU128" s="136"/>
      <c r="JV128" s="136"/>
      <c r="JW128" s="136"/>
      <c r="JX128" s="136"/>
      <c r="JY128" s="136"/>
      <c r="JZ128" s="136"/>
      <c r="KA128" s="136"/>
      <c r="KB128" s="136"/>
      <c r="KC128" s="136"/>
      <c r="KD128" s="136"/>
      <c r="KE128" s="136"/>
      <c r="KF128" s="136"/>
      <c r="KG128" s="136"/>
      <c r="KH128" s="136"/>
      <c r="KI128" s="136"/>
      <c r="KJ128" s="136"/>
      <c r="KK128" s="136"/>
      <c r="KL128" s="136"/>
      <c r="KM128" s="136"/>
      <c r="KN128" s="136"/>
      <c r="KO128" s="136"/>
      <c r="KP128" s="136"/>
      <c r="KQ128" s="136"/>
      <c r="KR128" s="136"/>
      <c r="KS128" s="136"/>
      <c r="KT128" s="136"/>
      <c r="KU128" s="136"/>
      <c r="KV128" s="136"/>
      <c r="KW128" s="136"/>
      <c r="KX128" s="136"/>
      <c r="KY128" s="136"/>
      <c r="KZ128" s="136"/>
      <c r="LA128" s="136"/>
      <c r="LB128" s="136"/>
      <c r="LC128" s="136"/>
      <c r="LD128" s="136"/>
      <c r="LE128" s="136"/>
      <c r="LF128" s="136"/>
      <c r="LG128" s="136"/>
      <c r="LH128" s="136"/>
      <c r="LI128" s="136"/>
      <c r="LJ128" s="136"/>
      <c r="LK128" s="136"/>
      <c r="LL128" s="136"/>
      <c r="LM128" s="136"/>
      <c r="LN128" s="136"/>
      <c r="LO128" s="136"/>
      <c r="LP128" s="136"/>
      <c r="LQ128" s="136"/>
      <c r="LR128" s="136"/>
      <c r="LS128" s="136"/>
      <c r="LT128" s="136"/>
      <c r="LU128" s="136"/>
      <c r="LV128" s="136"/>
      <c r="LW128" s="136"/>
      <c r="LX128" s="136"/>
      <c r="LY128" s="136"/>
      <c r="LZ128" s="136"/>
      <c r="MA128" s="136"/>
      <c r="MB128" s="136"/>
      <c r="MC128" s="136"/>
      <c r="MD128" s="136"/>
      <c r="ME128" s="136"/>
      <c r="MF128" s="136"/>
      <c r="MG128" s="136"/>
      <c r="MH128" s="136"/>
      <c r="MI128" s="136"/>
      <c r="MJ128" s="136"/>
      <c r="MK128" s="136"/>
      <c r="ML128" s="136"/>
      <c r="MM128" s="136"/>
      <c r="MN128" s="136"/>
      <c r="MO128" s="136"/>
      <c r="MP128" s="136"/>
      <c r="MQ128" s="136"/>
      <c r="MR128" s="136"/>
      <c r="MS128" s="136"/>
      <c r="MT128" s="136"/>
      <c r="MU128" s="136"/>
      <c r="MV128" s="136"/>
      <c r="MW128" s="136"/>
      <c r="MX128" s="136"/>
      <c r="MY128" s="136"/>
      <c r="MZ128" s="136"/>
      <c r="NA128" s="136"/>
      <c r="NB128" s="136"/>
      <c r="NC128" s="136"/>
      <c r="ND128" s="136"/>
      <c r="NE128" s="136"/>
      <c r="NF128" s="136"/>
      <c r="NG128" s="136"/>
      <c r="NH128" s="136"/>
      <c r="NI128" s="136"/>
      <c r="NJ128" s="136"/>
      <c r="NK128" s="136"/>
      <c r="NL128" s="136"/>
      <c r="NM128" s="136"/>
      <c r="NN128" s="136"/>
      <c r="NO128" s="136"/>
      <c r="NP128" s="136"/>
      <c r="NQ128" s="136"/>
      <c r="NR128" s="136"/>
      <c r="NS128" s="136"/>
      <c r="NT128" s="136"/>
      <c r="NU128" s="136"/>
      <c r="NV128" s="136"/>
      <c r="NW128" s="136"/>
      <c r="NX128" s="136"/>
      <c r="NY128" s="136"/>
      <c r="NZ128" s="136"/>
      <c r="OA128" s="136"/>
      <c r="OB128" s="136"/>
      <c r="OC128" s="136"/>
      <c r="OD128" s="136"/>
      <c r="OE128" s="136"/>
      <c r="OF128" s="136"/>
      <c r="OG128" s="136"/>
      <c r="OH128" s="136"/>
      <c r="OI128" s="136"/>
      <c r="OJ128" s="136"/>
      <c r="OK128" s="136"/>
      <c r="OL128" s="136"/>
      <c r="OM128" s="136"/>
      <c r="ON128" s="136"/>
      <c r="OO128" s="136"/>
      <c r="OP128" s="136"/>
      <c r="OQ128" s="136"/>
      <c r="OR128" s="136"/>
      <c r="OS128" s="136"/>
      <c r="OT128" s="136"/>
      <c r="OU128" s="136"/>
      <c r="OV128" s="136"/>
      <c r="OW128" s="136"/>
      <c r="OX128" s="136"/>
      <c r="OY128" s="136"/>
      <c r="OZ128" s="136"/>
      <c r="PA128" s="136"/>
      <c r="PB128" s="136"/>
      <c r="PC128" s="136"/>
      <c r="PD128" s="136"/>
      <c r="PE128" s="136"/>
      <c r="PF128" s="136"/>
      <c r="PG128" s="136"/>
      <c r="PH128" s="136"/>
      <c r="PI128" s="136"/>
      <c r="PJ128" s="136"/>
      <c r="PK128" s="136"/>
      <c r="PL128" s="136"/>
      <c r="PM128" s="136"/>
      <c r="PN128" s="136"/>
      <c r="PO128" s="136"/>
      <c r="PP128" s="136"/>
      <c r="PQ128" s="136"/>
      <c r="PR128" s="136"/>
      <c r="PS128" s="136"/>
      <c r="PT128" s="136"/>
      <c r="PU128" s="136"/>
      <c r="PV128" s="136"/>
      <c r="PW128" s="136"/>
      <c r="PX128" s="136"/>
      <c r="PY128" s="136"/>
      <c r="PZ128" s="136"/>
      <c r="QA128" s="136"/>
      <c r="QB128" s="136"/>
      <c r="QC128" s="136"/>
      <c r="QD128" s="136"/>
      <c r="QE128" s="136"/>
      <c r="QF128" s="136"/>
      <c r="QG128" s="136"/>
      <c r="QH128" s="136"/>
      <c r="QI128" s="136"/>
      <c r="QJ128" s="136"/>
      <c r="QK128" s="136"/>
      <c r="QL128" s="136"/>
      <c r="QM128" s="136"/>
      <c r="QN128" s="136"/>
      <c r="QO128" s="136"/>
      <c r="QP128" s="136"/>
      <c r="QQ128" s="136"/>
      <c r="QR128" s="136"/>
      <c r="QS128" s="136"/>
      <c r="QT128" s="136"/>
      <c r="QU128" s="136"/>
      <c r="QV128" s="136"/>
      <c r="QW128" s="136"/>
      <c r="QX128" s="136"/>
      <c r="QY128" s="136"/>
      <c r="QZ128" s="136"/>
      <c r="RA128" s="136"/>
      <c r="RB128" s="136"/>
      <c r="RC128" s="136"/>
      <c r="RD128" s="136"/>
      <c r="RE128" s="136"/>
      <c r="RF128" s="136"/>
      <c r="RG128" s="136"/>
      <c r="RH128" s="136"/>
      <c r="RI128" s="136"/>
      <c r="RJ128" s="136"/>
      <c r="RK128" s="136"/>
      <c r="RL128" s="136"/>
      <c r="RM128" s="136"/>
      <c r="RN128" s="136"/>
      <c r="RO128" s="136"/>
      <c r="RP128" s="136"/>
      <c r="RQ128" s="136"/>
      <c r="RR128" s="136"/>
      <c r="RS128" s="136"/>
      <c r="RT128" s="136"/>
      <c r="RU128" s="136"/>
      <c r="RV128" s="136"/>
      <c r="RW128" s="136"/>
      <c r="RX128" s="136"/>
      <c r="RY128" s="136"/>
      <c r="RZ128" s="136"/>
      <c r="SA128" s="136"/>
      <c r="SB128" s="136"/>
      <c r="SC128" s="136"/>
      <c r="SD128" s="136"/>
      <c r="SE128" s="136"/>
      <c r="SF128" s="136"/>
      <c r="SG128" s="136"/>
      <c r="SH128" s="136"/>
      <c r="SI128" s="136"/>
      <c r="SJ128" s="136"/>
      <c r="SK128" s="136"/>
      <c r="SL128" s="136"/>
      <c r="SM128" s="136"/>
      <c r="SN128" s="136"/>
      <c r="SO128" s="136"/>
      <c r="SP128" s="136"/>
      <c r="SQ128" s="136"/>
      <c r="SR128" s="136"/>
      <c r="SS128" s="136"/>
      <c r="ST128" s="136"/>
      <c r="SU128" s="136"/>
      <c r="SV128" s="136"/>
      <c r="SW128" s="136"/>
      <c r="SX128" s="136"/>
      <c r="SY128" s="136"/>
      <c r="SZ128" s="136"/>
      <c r="TA128" s="136"/>
      <c r="TB128" s="136"/>
      <c r="TC128" s="136"/>
      <c r="TD128" s="136"/>
      <c r="TE128" s="136"/>
      <c r="TF128" s="136"/>
      <c r="TG128" s="136"/>
      <c r="TH128" s="136"/>
      <c r="TI128" s="136"/>
      <c r="TJ128" s="136"/>
      <c r="TK128" s="136"/>
      <c r="TL128" s="136"/>
      <c r="TM128" s="136"/>
      <c r="TN128" s="136"/>
      <c r="TO128" s="136"/>
      <c r="TP128" s="136"/>
      <c r="TQ128" s="136"/>
      <c r="TR128" s="136"/>
      <c r="TS128" s="136"/>
      <c r="TT128" s="136"/>
      <c r="TU128" s="136"/>
      <c r="TV128" s="136"/>
      <c r="TW128" s="136"/>
      <c r="TX128" s="136"/>
      <c r="TY128" s="136"/>
      <c r="TZ128" s="136"/>
      <c r="UA128" s="136"/>
      <c r="UB128" s="136"/>
      <c r="UC128" s="136"/>
      <c r="UD128" s="136"/>
      <c r="UE128" s="136"/>
      <c r="UF128" s="136"/>
      <c r="UG128" s="136"/>
      <c r="UH128" s="136"/>
      <c r="UI128" s="136"/>
      <c r="UJ128" s="136"/>
      <c r="UK128" s="136"/>
      <c r="UL128" s="136"/>
      <c r="UM128" s="136"/>
      <c r="UN128" s="136"/>
      <c r="UO128" s="136"/>
      <c r="UP128" s="136"/>
      <c r="UQ128" s="136"/>
      <c r="UR128" s="136"/>
      <c r="US128" s="136"/>
      <c r="UT128" s="136"/>
      <c r="UU128" s="136"/>
      <c r="UV128" s="136"/>
      <c r="UW128" s="136"/>
      <c r="UX128" s="136"/>
      <c r="UY128" s="136"/>
      <c r="UZ128" s="136"/>
      <c r="VA128" s="136"/>
      <c r="VB128" s="136"/>
      <c r="VC128" s="136"/>
      <c r="VD128" s="136"/>
      <c r="VE128" s="136"/>
      <c r="VF128" s="136"/>
      <c r="VG128" s="136"/>
      <c r="VH128" s="136"/>
      <c r="VI128" s="136"/>
      <c r="VJ128" s="136"/>
      <c r="VK128" s="136"/>
      <c r="VL128" s="136"/>
      <c r="VM128" s="136"/>
      <c r="VN128" s="136"/>
      <c r="VO128" s="136"/>
      <c r="VP128" s="136"/>
      <c r="VQ128" s="136"/>
      <c r="VR128" s="136"/>
      <c r="VS128" s="136"/>
      <c r="VT128" s="136"/>
      <c r="VU128" s="136"/>
      <c r="VV128" s="136"/>
      <c r="VW128" s="136"/>
      <c r="VX128" s="136"/>
      <c r="VY128" s="136"/>
      <c r="VZ128" s="136"/>
      <c r="WA128" s="136"/>
      <c r="WB128" s="136"/>
      <c r="WC128" s="136"/>
      <c r="WD128" s="136"/>
      <c r="WE128" s="136"/>
      <c r="WF128" s="136"/>
      <c r="WG128" s="136"/>
      <c r="WH128" s="136"/>
      <c r="WI128" s="136"/>
      <c r="WJ128" s="136"/>
      <c r="WK128" s="136"/>
      <c r="WL128" s="136"/>
      <c r="WM128" s="136"/>
      <c r="WN128" s="136"/>
      <c r="WO128" s="136"/>
      <c r="WP128" s="136"/>
      <c r="WQ128" s="136"/>
      <c r="WR128" s="136"/>
      <c r="WS128" s="136"/>
      <c r="WT128" s="136"/>
      <c r="WU128" s="136"/>
      <c r="WV128" s="136"/>
      <c r="WW128" s="136"/>
      <c r="WX128" s="136"/>
      <c r="WY128" s="136"/>
      <c r="WZ128" s="136"/>
      <c r="XA128" s="136"/>
      <c r="XB128" s="136"/>
      <c r="XC128" s="136"/>
      <c r="XD128" s="136"/>
      <c r="XE128" s="136"/>
      <c r="XF128" s="136"/>
      <c r="XG128" s="136"/>
      <c r="XH128" s="136"/>
      <c r="XI128" s="136"/>
      <c r="XJ128" s="136"/>
      <c r="XK128" s="136"/>
      <c r="XL128" s="136"/>
      <c r="XM128" s="136"/>
      <c r="XN128" s="136"/>
      <c r="XO128" s="136"/>
      <c r="XP128" s="136"/>
      <c r="XQ128" s="136"/>
      <c r="XR128" s="136"/>
      <c r="XS128" s="136"/>
      <c r="XT128" s="136"/>
      <c r="XU128" s="136"/>
      <c r="XV128" s="136"/>
      <c r="XW128" s="136"/>
      <c r="XX128" s="136"/>
      <c r="XY128" s="136"/>
      <c r="XZ128" s="136"/>
      <c r="YA128" s="136"/>
      <c r="YB128" s="136"/>
      <c r="YC128" s="136"/>
      <c r="YD128" s="136"/>
      <c r="YE128" s="136"/>
      <c r="YF128" s="136"/>
      <c r="YG128" s="136"/>
      <c r="YH128" s="136"/>
      <c r="YI128" s="136"/>
      <c r="YJ128" s="136"/>
      <c r="YK128" s="136"/>
      <c r="YL128" s="136"/>
      <c r="YM128" s="136"/>
      <c r="YN128" s="136"/>
      <c r="YO128" s="136"/>
      <c r="YP128" s="136"/>
      <c r="YQ128" s="136"/>
      <c r="YR128" s="136"/>
      <c r="YS128" s="136"/>
      <c r="YT128" s="136"/>
      <c r="YU128" s="136"/>
      <c r="YV128" s="136"/>
      <c r="YW128" s="136"/>
      <c r="YX128" s="136"/>
      <c r="YY128" s="136"/>
      <c r="YZ128" s="136"/>
      <c r="ZA128" s="136"/>
      <c r="ZB128" s="136"/>
      <c r="ZC128" s="136"/>
      <c r="ZD128" s="136"/>
      <c r="ZE128" s="136"/>
      <c r="ZF128" s="136"/>
      <c r="ZG128" s="136"/>
      <c r="ZH128" s="136"/>
      <c r="ZI128" s="136"/>
      <c r="ZJ128" s="136"/>
      <c r="ZK128" s="136"/>
      <c r="ZL128" s="136"/>
      <c r="ZM128" s="136"/>
      <c r="ZN128" s="136"/>
      <c r="ZO128" s="136"/>
      <c r="ZP128" s="136"/>
      <c r="ZQ128" s="136"/>
      <c r="ZR128" s="136"/>
      <c r="ZS128" s="136"/>
      <c r="ZT128" s="136"/>
      <c r="ZU128" s="136"/>
      <c r="ZV128" s="136"/>
      <c r="ZW128" s="136"/>
      <c r="ZX128" s="136"/>
      <c r="ZY128" s="136"/>
      <c r="ZZ128" s="136"/>
      <c r="AAA128" s="136"/>
      <c r="AAB128" s="136"/>
      <c r="AAC128" s="136"/>
      <c r="AAD128" s="136"/>
      <c r="AAE128" s="136"/>
      <c r="AAF128" s="136"/>
      <c r="AAG128" s="136"/>
      <c r="AAH128" s="136"/>
      <c r="AAI128" s="136"/>
      <c r="AAJ128" s="136"/>
      <c r="AAK128" s="136"/>
      <c r="AAL128" s="136"/>
      <c r="AAM128" s="136"/>
      <c r="AAN128" s="136"/>
      <c r="AAO128" s="136"/>
      <c r="AAP128" s="136"/>
      <c r="AAQ128" s="136"/>
      <c r="AAR128" s="136"/>
      <c r="AAS128" s="136"/>
      <c r="AAT128" s="136"/>
      <c r="AAU128" s="136"/>
      <c r="AAV128" s="136"/>
      <c r="AAW128" s="136"/>
      <c r="AAX128" s="136"/>
      <c r="AAY128" s="136"/>
      <c r="AAZ128" s="136"/>
      <c r="ABA128" s="136"/>
      <c r="ABB128" s="136"/>
      <c r="ABC128" s="136"/>
      <c r="ABD128" s="136"/>
      <c r="ABE128" s="136"/>
      <c r="ABF128" s="136"/>
      <c r="ABG128" s="136"/>
      <c r="ABH128" s="136"/>
      <c r="ABI128" s="136"/>
      <c r="ABJ128" s="136"/>
      <c r="ABK128" s="136"/>
      <c r="ABL128" s="136"/>
      <c r="ABM128" s="136"/>
      <c r="ABN128" s="136"/>
      <c r="ABO128" s="136"/>
      <c r="ABP128" s="136"/>
      <c r="ABQ128" s="136"/>
      <c r="ABR128" s="136"/>
      <c r="ABS128" s="136"/>
      <c r="ABT128" s="136"/>
      <c r="ABU128" s="136"/>
      <c r="ABV128" s="136"/>
      <c r="ABW128" s="136"/>
      <c r="ABX128" s="136"/>
      <c r="ABY128" s="136"/>
      <c r="ABZ128" s="136"/>
      <c r="ACA128" s="136"/>
      <c r="ACB128" s="136"/>
      <c r="ACC128" s="136"/>
      <c r="ACD128" s="136"/>
      <c r="ACE128" s="136"/>
      <c r="ACF128" s="136"/>
      <c r="ACG128" s="136"/>
      <c r="ACH128" s="136"/>
      <c r="ACI128" s="136"/>
      <c r="ACJ128" s="136"/>
      <c r="ACK128" s="136"/>
      <c r="ACL128" s="136"/>
      <c r="ACM128" s="136"/>
      <c r="ACN128" s="136"/>
      <c r="ACO128" s="136"/>
      <c r="ACP128" s="136"/>
      <c r="ACQ128" s="136"/>
      <c r="ACR128" s="136"/>
      <c r="ACS128" s="136"/>
      <c r="ACT128" s="136"/>
      <c r="ACU128" s="136"/>
      <c r="ACV128" s="136"/>
      <c r="ACW128" s="136"/>
      <c r="ACX128" s="136"/>
      <c r="ACY128" s="136"/>
      <c r="ACZ128" s="136"/>
      <c r="ADA128" s="136"/>
      <c r="ADB128" s="136"/>
      <c r="ADC128" s="136"/>
      <c r="ADD128" s="136"/>
      <c r="ADE128" s="136"/>
      <c r="ADF128" s="136"/>
      <c r="ADG128" s="136"/>
      <c r="ADH128" s="136"/>
      <c r="ADI128" s="136"/>
      <c r="ADJ128" s="136"/>
      <c r="ADK128" s="136"/>
      <c r="ADL128" s="136"/>
      <c r="ADM128" s="136"/>
      <c r="ADN128" s="136"/>
      <c r="ADO128" s="136"/>
      <c r="ADP128" s="136"/>
      <c r="ADQ128" s="136"/>
      <c r="ADR128" s="136"/>
      <c r="ADS128" s="136"/>
      <c r="ADT128" s="136"/>
      <c r="ADU128" s="136"/>
      <c r="ADV128" s="136"/>
      <c r="ADW128" s="136"/>
      <c r="ADX128" s="136"/>
      <c r="ADY128" s="136"/>
      <c r="ADZ128" s="136"/>
      <c r="AEA128" s="136"/>
      <c r="AEB128" s="136"/>
      <c r="AEC128" s="136"/>
      <c r="AED128" s="136"/>
      <c r="AEE128" s="136"/>
      <c r="AEF128" s="136"/>
      <c r="AEG128" s="136"/>
      <c r="AEH128" s="136"/>
      <c r="AEI128" s="136"/>
      <c r="AEJ128" s="136"/>
      <c r="AEK128" s="136"/>
      <c r="AEL128" s="136"/>
      <c r="AEM128" s="136"/>
      <c r="AEN128" s="136"/>
      <c r="AEO128" s="136"/>
      <c r="AEP128" s="136"/>
      <c r="AEQ128" s="136"/>
      <c r="AER128" s="136"/>
      <c r="AES128" s="136"/>
      <c r="AET128" s="136"/>
      <c r="AEU128" s="136"/>
      <c r="AEV128" s="136"/>
      <c r="AEW128" s="136"/>
      <c r="AEX128" s="136"/>
      <c r="AEY128" s="136"/>
      <c r="AEZ128" s="136"/>
      <c r="AFA128" s="136"/>
      <c r="AFB128" s="136"/>
      <c r="AFC128" s="136"/>
      <c r="AFD128" s="136"/>
      <c r="AFE128" s="136"/>
      <c r="AFF128" s="136"/>
      <c r="AFG128" s="136"/>
      <c r="AFH128" s="136"/>
      <c r="AFI128" s="136"/>
      <c r="AFJ128" s="136"/>
      <c r="AFK128" s="136"/>
      <c r="AFL128" s="136"/>
      <c r="AFM128" s="136"/>
      <c r="AFN128" s="136"/>
      <c r="AFO128" s="136"/>
      <c r="AFP128" s="136"/>
      <c r="AFQ128" s="136"/>
      <c r="AFR128" s="136"/>
      <c r="AFS128" s="136"/>
      <c r="AFT128" s="136"/>
      <c r="AFU128" s="136"/>
      <c r="AFV128" s="136"/>
      <c r="AFW128" s="136"/>
      <c r="AFX128" s="136"/>
      <c r="AFY128" s="136"/>
      <c r="AFZ128" s="136"/>
      <c r="AGA128" s="136"/>
      <c r="AGB128" s="136"/>
      <c r="AGC128" s="136"/>
      <c r="AGD128" s="136"/>
      <c r="AGE128" s="136"/>
      <c r="AGF128" s="136"/>
      <c r="AGG128" s="136"/>
      <c r="AGH128" s="136"/>
      <c r="AGI128" s="136"/>
      <c r="AGJ128" s="136"/>
      <c r="AGK128" s="136"/>
      <c r="AGL128" s="136"/>
      <c r="AGM128" s="136"/>
      <c r="AGN128" s="136"/>
      <c r="AGO128" s="136"/>
      <c r="AGP128" s="136"/>
      <c r="AGQ128" s="136"/>
      <c r="AGR128" s="136"/>
      <c r="AGS128" s="136"/>
      <c r="AGT128" s="136"/>
      <c r="AGU128" s="136"/>
      <c r="AGV128" s="136"/>
      <c r="AGW128" s="136"/>
      <c r="AGX128" s="136"/>
      <c r="AGY128" s="136"/>
      <c r="AGZ128" s="136"/>
      <c r="AHA128" s="136"/>
      <c r="AHB128" s="136"/>
      <c r="AHC128" s="136"/>
      <c r="AHD128" s="136"/>
      <c r="AHE128" s="136"/>
      <c r="AHF128" s="136"/>
      <c r="AHG128" s="136"/>
      <c r="AHH128" s="136"/>
      <c r="AHI128" s="136"/>
      <c r="AHJ128" s="136"/>
      <c r="AHK128" s="136"/>
      <c r="AHL128" s="136"/>
      <c r="AHM128" s="136"/>
      <c r="AHN128" s="136"/>
      <c r="AHO128" s="136"/>
      <c r="AHP128" s="136"/>
      <c r="AHQ128" s="136"/>
      <c r="AHR128" s="136"/>
      <c r="AHS128" s="136"/>
      <c r="AHT128" s="136"/>
      <c r="AHU128" s="136"/>
      <c r="AHV128" s="136"/>
      <c r="AHW128" s="136"/>
      <c r="AHX128" s="136"/>
      <c r="AHY128" s="136"/>
      <c r="AHZ128" s="136"/>
      <c r="AIA128" s="136"/>
      <c r="AIB128" s="136"/>
      <c r="AIC128" s="136"/>
      <c r="AID128" s="136"/>
      <c r="AIE128" s="136"/>
      <c r="AIF128" s="136"/>
      <c r="AIG128" s="136"/>
      <c r="AIH128" s="136"/>
      <c r="AII128" s="136"/>
      <c r="AIJ128" s="136"/>
      <c r="AIK128" s="136"/>
      <c r="AIL128" s="136"/>
      <c r="AIM128" s="136"/>
      <c r="AIN128" s="136"/>
      <c r="AIO128" s="136"/>
      <c r="AIP128" s="136"/>
      <c r="AIQ128" s="136"/>
      <c r="AIR128" s="136"/>
      <c r="AIS128" s="136"/>
      <c r="AIT128" s="136"/>
      <c r="AIU128" s="136"/>
      <c r="AIV128" s="136"/>
      <c r="AIW128" s="136"/>
      <c r="AIX128" s="136"/>
      <c r="AIY128" s="136"/>
      <c r="AIZ128" s="136"/>
      <c r="AJA128" s="136"/>
      <c r="AJB128" s="136"/>
      <c r="AJC128" s="136"/>
      <c r="AJD128" s="136"/>
      <c r="AJE128" s="136"/>
      <c r="AJF128" s="136"/>
      <c r="AJG128" s="136"/>
      <c r="AJH128" s="136"/>
      <c r="AJI128" s="136"/>
      <c r="AJJ128" s="136"/>
      <c r="AJK128" s="136"/>
      <c r="AJL128" s="136"/>
      <c r="AJM128" s="136"/>
      <c r="AJN128" s="136"/>
      <c r="AJO128" s="136"/>
      <c r="AJP128" s="136"/>
      <c r="AJQ128" s="136"/>
      <c r="AJR128" s="136"/>
      <c r="AJS128" s="136"/>
      <c r="AJT128" s="136"/>
      <c r="AJU128" s="136"/>
      <c r="AJV128" s="136"/>
      <c r="AJW128" s="136"/>
      <c r="AJX128" s="136"/>
      <c r="AJY128" s="136"/>
      <c r="AJZ128" s="136"/>
      <c r="AKA128" s="136"/>
      <c r="AKB128" s="136"/>
      <c r="AKC128" s="136"/>
      <c r="AKD128" s="136"/>
      <c r="AKE128" s="136"/>
      <c r="AKF128" s="136"/>
      <c r="AKG128" s="136"/>
      <c r="AKH128" s="136"/>
      <c r="AKI128" s="136"/>
      <c r="AKJ128" s="136"/>
      <c r="AKK128" s="136"/>
      <c r="AKL128" s="136"/>
      <c r="AKM128" s="136"/>
      <c r="AKN128" s="136"/>
      <c r="AKO128" s="136"/>
      <c r="AKP128" s="136"/>
      <c r="AKQ128" s="136"/>
      <c r="AKR128" s="136"/>
      <c r="AKS128" s="136"/>
      <c r="AKT128" s="136"/>
      <c r="AKU128" s="136"/>
      <c r="AKV128" s="136"/>
      <c r="AKW128" s="136"/>
      <c r="AKX128" s="136"/>
      <c r="AKY128" s="136"/>
    </row>
    <row r="129" hidden="1" spans="1:987">
      <c r="A129" s="56" t="s">
        <v>11</v>
      </c>
      <c r="B129" s="50" t="s">
        <v>306</v>
      </c>
      <c r="C129" s="62">
        <v>0.0947368421052632</v>
      </c>
      <c r="D129" s="165"/>
      <c r="E129" s="165"/>
      <c r="F129" s="198"/>
      <c r="G129" s="62">
        <v>0.104368932038835</v>
      </c>
      <c r="H129" s="63"/>
      <c r="I129" s="63"/>
      <c r="J129" s="62">
        <v>0.127856365614799</v>
      </c>
      <c r="K129" s="224">
        <v>0.63</v>
      </c>
      <c r="L129" s="225">
        <v>0.625</v>
      </c>
      <c r="M129" s="62">
        <v>0.0115384615384615</v>
      </c>
      <c r="N129" s="63"/>
      <c r="O129" s="241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36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  <c r="CT129" s="136"/>
      <c r="CU129" s="136"/>
      <c r="CV129" s="136"/>
      <c r="CW129" s="136"/>
      <c r="CX129" s="136"/>
      <c r="CY129" s="136"/>
      <c r="CZ129" s="136"/>
      <c r="DA129" s="136"/>
      <c r="DB129" s="136"/>
      <c r="DC129" s="136"/>
      <c r="DD129" s="136"/>
      <c r="DE129" s="136"/>
      <c r="DF129" s="136"/>
      <c r="DG129" s="136"/>
      <c r="DH129" s="136"/>
      <c r="DI129" s="136"/>
      <c r="DJ129" s="136"/>
      <c r="DK129" s="136"/>
      <c r="DL129" s="136"/>
      <c r="DM129" s="136"/>
      <c r="DN129" s="136"/>
      <c r="DO129" s="136"/>
      <c r="DP129" s="136"/>
      <c r="DQ129" s="136"/>
      <c r="DR129" s="136"/>
      <c r="DS129" s="136"/>
      <c r="DT129" s="136"/>
      <c r="DU129" s="136"/>
      <c r="DV129" s="136"/>
      <c r="DW129" s="136"/>
      <c r="DX129" s="136"/>
      <c r="DY129" s="136"/>
      <c r="DZ129" s="136"/>
      <c r="EA129" s="136"/>
      <c r="EB129" s="136"/>
      <c r="EC129" s="136"/>
      <c r="ED129" s="136"/>
      <c r="EE129" s="136"/>
      <c r="EF129" s="136"/>
      <c r="EG129" s="136"/>
      <c r="EH129" s="136"/>
      <c r="EI129" s="136"/>
      <c r="EJ129" s="136"/>
      <c r="EK129" s="136"/>
      <c r="EL129" s="136"/>
      <c r="EM129" s="136"/>
      <c r="EN129" s="136"/>
      <c r="EO129" s="136"/>
      <c r="EP129" s="136"/>
      <c r="EQ129" s="136"/>
      <c r="ER129" s="136"/>
      <c r="ES129" s="136"/>
      <c r="ET129" s="136"/>
      <c r="EU129" s="136"/>
      <c r="EV129" s="136"/>
      <c r="EW129" s="136"/>
      <c r="EX129" s="136"/>
      <c r="EY129" s="136"/>
      <c r="EZ129" s="136"/>
      <c r="FA129" s="136"/>
      <c r="FB129" s="136"/>
      <c r="FC129" s="136"/>
      <c r="FD129" s="136"/>
      <c r="FE129" s="136"/>
      <c r="FF129" s="136"/>
      <c r="FG129" s="136"/>
      <c r="FH129" s="136"/>
      <c r="FI129" s="136"/>
      <c r="FJ129" s="136"/>
      <c r="FK129" s="136"/>
      <c r="FL129" s="136"/>
      <c r="FM129" s="136"/>
      <c r="FN129" s="136"/>
      <c r="FO129" s="136"/>
      <c r="FP129" s="136"/>
      <c r="FQ129" s="136"/>
      <c r="FR129" s="136"/>
      <c r="FS129" s="136"/>
      <c r="FT129" s="136"/>
      <c r="FU129" s="136"/>
      <c r="FV129" s="136"/>
      <c r="FW129" s="136"/>
      <c r="FX129" s="136"/>
      <c r="FY129" s="136"/>
      <c r="FZ129" s="136"/>
      <c r="GA129" s="136"/>
      <c r="GB129" s="136"/>
      <c r="GC129" s="136"/>
      <c r="GD129" s="136"/>
      <c r="GE129" s="136"/>
      <c r="GF129" s="136"/>
      <c r="GG129" s="136"/>
      <c r="GH129" s="136"/>
      <c r="GI129" s="136"/>
      <c r="GJ129" s="136"/>
      <c r="GK129" s="136"/>
      <c r="GL129" s="136"/>
      <c r="GM129" s="136"/>
      <c r="GN129" s="136"/>
      <c r="GO129" s="136"/>
      <c r="GP129" s="136"/>
      <c r="GQ129" s="136"/>
      <c r="GR129" s="136"/>
      <c r="GS129" s="136"/>
      <c r="GT129" s="136"/>
      <c r="GU129" s="136"/>
      <c r="GV129" s="136"/>
      <c r="GW129" s="136"/>
      <c r="GX129" s="136"/>
      <c r="GY129" s="136"/>
      <c r="GZ129" s="136"/>
      <c r="HA129" s="136"/>
      <c r="HB129" s="136"/>
      <c r="HC129" s="136"/>
      <c r="HD129" s="136"/>
      <c r="HE129" s="136"/>
      <c r="HF129" s="136"/>
      <c r="HG129" s="136"/>
      <c r="HH129" s="136"/>
      <c r="HI129" s="136"/>
      <c r="HJ129" s="136"/>
      <c r="HK129" s="136"/>
      <c r="HL129" s="136"/>
      <c r="HM129" s="136"/>
      <c r="HN129" s="136"/>
      <c r="HO129" s="136"/>
      <c r="HP129" s="136"/>
      <c r="HQ129" s="136"/>
      <c r="HR129" s="136"/>
      <c r="HS129" s="136"/>
      <c r="HT129" s="136"/>
      <c r="HU129" s="136"/>
      <c r="HV129" s="136"/>
      <c r="HW129" s="136"/>
      <c r="HX129" s="136"/>
      <c r="HY129" s="136"/>
      <c r="HZ129" s="136"/>
      <c r="IA129" s="136"/>
      <c r="IB129" s="136"/>
      <c r="IC129" s="136"/>
      <c r="ID129" s="136"/>
      <c r="IE129" s="136"/>
      <c r="IF129" s="136"/>
      <c r="IG129" s="136"/>
      <c r="IH129" s="136"/>
      <c r="II129" s="136"/>
      <c r="IJ129" s="136"/>
      <c r="IK129" s="136"/>
      <c r="IL129" s="136"/>
      <c r="IM129" s="136"/>
      <c r="IN129" s="136"/>
      <c r="IO129" s="136"/>
      <c r="IP129" s="136"/>
      <c r="IQ129" s="136"/>
      <c r="IR129" s="136"/>
      <c r="IS129" s="136"/>
      <c r="IT129" s="136"/>
      <c r="IU129" s="136"/>
      <c r="IV129" s="136"/>
      <c r="IW129" s="136"/>
      <c r="IX129" s="136"/>
      <c r="IY129" s="136"/>
      <c r="IZ129" s="136"/>
      <c r="JA129" s="136"/>
      <c r="JB129" s="136"/>
      <c r="JC129" s="136"/>
      <c r="JD129" s="136"/>
      <c r="JE129" s="136"/>
      <c r="JF129" s="136"/>
      <c r="JG129" s="136"/>
      <c r="JH129" s="136"/>
      <c r="JI129" s="136"/>
      <c r="JJ129" s="136"/>
      <c r="JK129" s="136"/>
      <c r="JL129" s="136"/>
      <c r="JM129" s="136"/>
      <c r="JN129" s="136"/>
      <c r="JO129" s="136"/>
      <c r="JP129" s="136"/>
      <c r="JQ129" s="136"/>
      <c r="JR129" s="136"/>
      <c r="JS129" s="136"/>
      <c r="JT129" s="136"/>
      <c r="JU129" s="136"/>
      <c r="JV129" s="136"/>
      <c r="JW129" s="136"/>
      <c r="JX129" s="136"/>
      <c r="JY129" s="136"/>
      <c r="JZ129" s="136"/>
      <c r="KA129" s="136"/>
      <c r="KB129" s="136"/>
      <c r="KC129" s="136"/>
      <c r="KD129" s="136"/>
      <c r="KE129" s="136"/>
      <c r="KF129" s="136"/>
      <c r="KG129" s="136"/>
      <c r="KH129" s="136"/>
      <c r="KI129" s="136"/>
      <c r="KJ129" s="136"/>
      <c r="KK129" s="136"/>
      <c r="KL129" s="136"/>
      <c r="KM129" s="136"/>
      <c r="KN129" s="136"/>
      <c r="KO129" s="136"/>
      <c r="KP129" s="136"/>
      <c r="KQ129" s="136"/>
      <c r="KR129" s="136"/>
      <c r="KS129" s="136"/>
      <c r="KT129" s="136"/>
      <c r="KU129" s="136"/>
      <c r="KV129" s="136"/>
      <c r="KW129" s="136"/>
      <c r="KX129" s="136"/>
      <c r="KY129" s="136"/>
      <c r="KZ129" s="136"/>
      <c r="LA129" s="136"/>
      <c r="LB129" s="136"/>
      <c r="LC129" s="136"/>
      <c r="LD129" s="136"/>
      <c r="LE129" s="136"/>
      <c r="LF129" s="136"/>
      <c r="LG129" s="136"/>
      <c r="LH129" s="136"/>
      <c r="LI129" s="136"/>
      <c r="LJ129" s="136"/>
      <c r="LK129" s="136"/>
      <c r="LL129" s="136"/>
      <c r="LM129" s="136"/>
      <c r="LN129" s="136"/>
      <c r="LO129" s="136"/>
      <c r="LP129" s="136"/>
      <c r="LQ129" s="136"/>
      <c r="LR129" s="136"/>
      <c r="LS129" s="136"/>
      <c r="LT129" s="136"/>
      <c r="LU129" s="136"/>
      <c r="LV129" s="136"/>
      <c r="LW129" s="136"/>
      <c r="LX129" s="136"/>
      <c r="LY129" s="136"/>
      <c r="LZ129" s="136"/>
      <c r="MA129" s="136"/>
      <c r="MB129" s="136"/>
      <c r="MC129" s="136"/>
      <c r="MD129" s="136"/>
      <c r="ME129" s="136"/>
      <c r="MF129" s="136"/>
      <c r="MG129" s="136"/>
      <c r="MH129" s="136"/>
      <c r="MI129" s="136"/>
      <c r="MJ129" s="136"/>
      <c r="MK129" s="136"/>
      <c r="ML129" s="136"/>
      <c r="MM129" s="136"/>
      <c r="MN129" s="136"/>
      <c r="MO129" s="136"/>
      <c r="MP129" s="136"/>
      <c r="MQ129" s="136"/>
      <c r="MR129" s="136"/>
      <c r="MS129" s="136"/>
      <c r="MT129" s="136"/>
      <c r="MU129" s="136"/>
      <c r="MV129" s="136"/>
      <c r="MW129" s="136"/>
      <c r="MX129" s="136"/>
      <c r="MY129" s="136"/>
      <c r="MZ129" s="136"/>
      <c r="NA129" s="136"/>
      <c r="NB129" s="136"/>
      <c r="NC129" s="136"/>
      <c r="ND129" s="136"/>
      <c r="NE129" s="136"/>
      <c r="NF129" s="136"/>
      <c r="NG129" s="136"/>
      <c r="NH129" s="136"/>
      <c r="NI129" s="136"/>
      <c r="NJ129" s="136"/>
      <c r="NK129" s="136"/>
      <c r="NL129" s="136"/>
      <c r="NM129" s="136"/>
      <c r="NN129" s="136"/>
      <c r="NO129" s="136"/>
      <c r="NP129" s="136"/>
      <c r="NQ129" s="136"/>
      <c r="NR129" s="136"/>
      <c r="NS129" s="136"/>
      <c r="NT129" s="136"/>
      <c r="NU129" s="136"/>
      <c r="NV129" s="136"/>
      <c r="NW129" s="136"/>
      <c r="NX129" s="136"/>
      <c r="NY129" s="136"/>
      <c r="NZ129" s="136"/>
      <c r="OA129" s="136"/>
      <c r="OB129" s="136"/>
      <c r="OC129" s="136"/>
      <c r="OD129" s="136"/>
      <c r="OE129" s="136"/>
      <c r="OF129" s="136"/>
      <c r="OG129" s="136"/>
      <c r="OH129" s="136"/>
      <c r="OI129" s="136"/>
      <c r="OJ129" s="136"/>
      <c r="OK129" s="136"/>
      <c r="OL129" s="136"/>
      <c r="OM129" s="136"/>
      <c r="ON129" s="136"/>
      <c r="OO129" s="136"/>
      <c r="OP129" s="136"/>
      <c r="OQ129" s="136"/>
      <c r="OR129" s="136"/>
      <c r="OS129" s="136"/>
      <c r="OT129" s="136"/>
      <c r="OU129" s="136"/>
      <c r="OV129" s="136"/>
      <c r="OW129" s="136"/>
      <c r="OX129" s="136"/>
      <c r="OY129" s="136"/>
      <c r="OZ129" s="136"/>
      <c r="PA129" s="136"/>
      <c r="PB129" s="136"/>
      <c r="PC129" s="136"/>
      <c r="PD129" s="136"/>
      <c r="PE129" s="136"/>
      <c r="PF129" s="136"/>
      <c r="PG129" s="136"/>
      <c r="PH129" s="136"/>
      <c r="PI129" s="136"/>
      <c r="PJ129" s="136"/>
      <c r="PK129" s="136"/>
      <c r="PL129" s="136"/>
      <c r="PM129" s="136"/>
      <c r="PN129" s="136"/>
      <c r="PO129" s="136"/>
      <c r="PP129" s="136"/>
      <c r="PQ129" s="136"/>
      <c r="PR129" s="136"/>
      <c r="PS129" s="136"/>
      <c r="PT129" s="136"/>
      <c r="PU129" s="136"/>
      <c r="PV129" s="136"/>
      <c r="PW129" s="136"/>
      <c r="PX129" s="136"/>
      <c r="PY129" s="136"/>
      <c r="PZ129" s="136"/>
      <c r="QA129" s="136"/>
      <c r="QB129" s="136"/>
      <c r="QC129" s="136"/>
      <c r="QD129" s="136"/>
      <c r="QE129" s="136"/>
      <c r="QF129" s="136"/>
      <c r="QG129" s="136"/>
      <c r="QH129" s="136"/>
      <c r="QI129" s="136"/>
      <c r="QJ129" s="136"/>
      <c r="QK129" s="136"/>
      <c r="QL129" s="136"/>
      <c r="QM129" s="136"/>
      <c r="QN129" s="136"/>
      <c r="QO129" s="136"/>
      <c r="QP129" s="136"/>
      <c r="QQ129" s="136"/>
      <c r="QR129" s="136"/>
      <c r="QS129" s="136"/>
      <c r="QT129" s="136"/>
      <c r="QU129" s="136"/>
      <c r="QV129" s="136"/>
      <c r="QW129" s="136"/>
      <c r="QX129" s="136"/>
      <c r="QY129" s="136"/>
      <c r="QZ129" s="136"/>
      <c r="RA129" s="136"/>
      <c r="RB129" s="136"/>
      <c r="RC129" s="136"/>
      <c r="RD129" s="136"/>
      <c r="RE129" s="136"/>
      <c r="RF129" s="136"/>
      <c r="RG129" s="136"/>
      <c r="RH129" s="136"/>
      <c r="RI129" s="136"/>
      <c r="RJ129" s="136"/>
      <c r="RK129" s="136"/>
      <c r="RL129" s="136"/>
      <c r="RM129" s="136"/>
      <c r="RN129" s="136"/>
      <c r="RO129" s="136"/>
      <c r="RP129" s="136"/>
      <c r="RQ129" s="136"/>
      <c r="RR129" s="136"/>
      <c r="RS129" s="136"/>
      <c r="RT129" s="136"/>
      <c r="RU129" s="136"/>
      <c r="RV129" s="136"/>
      <c r="RW129" s="136"/>
      <c r="RX129" s="136"/>
      <c r="RY129" s="136"/>
      <c r="RZ129" s="136"/>
      <c r="SA129" s="136"/>
      <c r="SB129" s="136"/>
      <c r="SC129" s="136"/>
      <c r="SD129" s="136"/>
      <c r="SE129" s="136"/>
      <c r="SF129" s="136"/>
      <c r="SG129" s="136"/>
      <c r="SH129" s="136"/>
      <c r="SI129" s="136"/>
      <c r="SJ129" s="136"/>
      <c r="SK129" s="136"/>
      <c r="SL129" s="136"/>
      <c r="SM129" s="136"/>
      <c r="SN129" s="136"/>
      <c r="SO129" s="136"/>
      <c r="SP129" s="136"/>
      <c r="SQ129" s="136"/>
      <c r="SR129" s="136"/>
      <c r="SS129" s="136"/>
      <c r="ST129" s="136"/>
      <c r="SU129" s="136"/>
      <c r="SV129" s="136"/>
      <c r="SW129" s="136"/>
      <c r="SX129" s="136"/>
      <c r="SY129" s="136"/>
      <c r="SZ129" s="136"/>
      <c r="TA129" s="136"/>
      <c r="TB129" s="136"/>
      <c r="TC129" s="136"/>
      <c r="TD129" s="136"/>
      <c r="TE129" s="136"/>
      <c r="TF129" s="136"/>
      <c r="TG129" s="136"/>
      <c r="TH129" s="136"/>
      <c r="TI129" s="136"/>
      <c r="TJ129" s="136"/>
      <c r="TK129" s="136"/>
      <c r="TL129" s="136"/>
      <c r="TM129" s="136"/>
      <c r="TN129" s="136"/>
      <c r="TO129" s="136"/>
      <c r="TP129" s="136"/>
      <c r="TQ129" s="136"/>
      <c r="TR129" s="136"/>
      <c r="TS129" s="136"/>
      <c r="TT129" s="136"/>
      <c r="TU129" s="136"/>
      <c r="TV129" s="136"/>
      <c r="TW129" s="136"/>
      <c r="TX129" s="136"/>
      <c r="TY129" s="136"/>
      <c r="TZ129" s="136"/>
      <c r="UA129" s="136"/>
      <c r="UB129" s="136"/>
      <c r="UC129" s="136"/>
      <c r="UD129" s="136"/>
      <c r="UE129" s="136"/>
      <c r="UF129" s="136"/>
      <c r="UG129" s="136"/>
      <c r="UH129" s="136"/>
      <c r="UI129" s="136"/>
      <c r="UJ129" s="136"/>
      <c r="UK129" s="136"/>
      <c r="UL129" s="136"/>
      <c r="UM129" s="136"/>
      <c r="UN129" s="136"/>
      <c r="UO129" s="136"/>
      <c r="UP129" s="136"/>
      <c r="UQ129" s="136"/>
      <c r="UR129" s="136"/>
      <c r="US129" s="136"/>
      <c r="UT129" s="136"/>
      <c r="UU129" s="136"/>
      <c r="UV129" s="136"/>
      <c r="UW129" s="136"/>
      <c r="UX129" s="136"/>
      <c r="UY129" s="136"/>
      <c r="UZ129" s="136"/>
      <c r="VA129" s="136"/>
      <c r="VB129" s="136"/>
      <c r="VC129" s="136"/>
      <c r="VD129" s="136"/>
      <c r="VE129" s="136"/>
      <c r="VF129" s="136"/>
      <c r="VG129" s="136"/>
      <c r="VH129" s="136"/>
      <c r="VI129" s="136"/>
      <c r="VJ129" s="136"/>
      <c r="VK129" s="136"/>
      <c r="VL129" s="136"/>
      <c r="VM129" s="136"/>
      <c r="VN129" s="136"/>
      <c r="VO129" s="136"/>
      <c r="VP129" s="136"/>
      <c r="VQ129" s="136"/>
      <c r="VR129" s="136"/>
      <c r="VS129" s="136"/>
      <c r="VT129" s="136"/>
      <c r="VU129" s="136"/>
      <c r="VV129" s="136"/>
      <c r="VW129" s="136"/>
      <c r="VX129" s="136"/>
      <c r="VY129" s="136"/>
      <c r="VZ129" s="136"/>
      <c r="WA129" s="136"/>
      <c r="WB129" s="136"/>
      <c r="WC129" s="136"/>
      <c r="WD129" s="136"/>
      <c r="WE129" s="136"/>
      <c r="WF129" s="136"/>
      <c r="WG129" s="136"/>
      <c r="WH129" s="136"/>
      <c r="WI129" s="136"/>
      <c r="WJ129" s="136"/>
      <c r="WK129" s="136"/>
      <c r="WL129" s="136"/>
      <c r="WM129" s="136"/>
      <c r="WN129" s="136"/>
      <c r="WO129" s="136"/>
      <c r="WP129" s="136"/>
      <c r="WQ129" s="136"/>
      <c r="WR129" s="136"/>
      <c r="WS129" s="136"/>
      <c r="WT129" s="136"/>
      <c r="WU129" s="136"/>
      <c r="WV129" s="136"/>
      <c r="WW129" s="136"/>
      <c r="WX129" s="136"/>
      <c r="WY129" s="136"/>
      <c r="WZ129" s="136"/>
      <c r="XA129" s="136"/>
      <c r="XB129" s="136"/>
      <c r="XC129" s="136"/>
      <c r="XD129" s="136"/>
      <c r="XE129" s="136"/>
      <c r="XF129" s="136"/>
      <c r="XG129" s="136"/>
      <c r="XH129" s="136"/>
      <c r="XI129" s="136"/>
      <c r="XJ129" s="136"/>
      <c r="XK129" s="136"/>
      <c r="XL129" s="136"/>
      <c r="XM129" s="136"/>
      <c r="XN129" s="136"/>
      <c r="XO129" s="136"/>
      <c r="XP129" s="136"/>
      <c r="XQ129" s="136"/>
      <c r="XR129" s="136"/>
      <c r="XS129" s="136"/>
      <c r="XT129" s="136"/>
      <c r="XU129" s="136"/>
      <c r="XV129" s="136"/>
      <c r="XW129" s="136"/>
      <c r="XX129" s="136"/>
      <c r="XY129" s="136"/>
      <c r="XZ129" s="136"/>
      <c r="YA129" s="136"/>
      <c r="YB129" s="136"/>
      <c r="YC129" s="136"/>
      <c r="YD129" s="136"/>
      <c r="YE129" s="136"/>
      <c r="YF129" s="136"/>
      <c r="YG129" s="136"/>
      <c r="YH129" s="136"/>
      <c r="YI129" s="136"/>
      <c r="YJ129" s="136"/>
      <c r="YK129" s="136"/>
      <c r="YL129" s="136"/>
      <c r="YM129" s="136"/>
      <c r="YN129" s="136"/>
      <c r="YO129" s="136"/>
      <c r="YP129" s="136"/>
      <c r="YQ129" s="136"/>
      <c r="YR129" s="136"/>
      <c r="YS129" s="136"/>
      <c r="YT129" s="136"/>
      <c r="YU129" s="136"/>
      <c r="YV129" s="136"/>
      <c r="YW129" s="136"/>
      <c r="YX129" s="136"/>
      <c r="YY129" s="136"/>
      <c r="YZ129" s="136"/>
      <c r="ZA129" s="136"/>
      <c r="ZB129" s="136"/>
      <c r="ZC129" s="136"/>
      <c r="ZD129" s="136"/>
      <c r="ZE129" s="136"/>
      <c r="ZF129" s="136"/>
      <c r="ZG129" s="136"/>
      <c r="ZH129" s="136"/>
      <c r="ZI129" s="136"/>
      <c r="ZJ129" s="136"/>
      <c r="ZK129" s="136"/>
      <c r="ZL129" s="136"/>
      <c r="ZM129" s="136"/>
      <c r="ZN129" s="136"/>
      <c r="ZO129" s="136"/>
      <c r="ZP129" s="136"/>
      <c r="ZQ129" s="136"/>
      <c r="ZR129" s="136"/>
      <c r="ZS129" s="136"/>
      <c r="ZT129" s="136"/>
      <c r="ZU129" s="136"/>
      <c r="ZV129" s="136"/>
      <c r="ZW129" s="136"/>
      <c r="ZX129" s="136"/>
      <c r="ZY129" s="136"/>
      <c r="ZZ129" s="136"/>
      <c r="AAA129" s="136"/>
      <c r="AAB129" s="136"/>
      <c r="AAC129" s="136"/>
      <c r="AAD129" s="136"/>
      <c r="AAE129" s="136"/>
      <c r="AAF129" s="136"/>
      <c r="AAG129" s="136"/>
      <c r="AAH129" s="136"/>
      <c r="AAI129" s="136"/>
      <c r="AAJ129" s="136"/>
      <c r="AAK129" s="136"/>
      <c r="AAL129" s="136"/>
      <c r="AAM129" s="136"/>
      <c r="AAN129" s="136"/>
      <c r="AAO129" s="136"/>
      <c r="AAP129" s="136"/>
      <c r="AAQ129" s="136"/>
      <c r="AAR129" s="136"/>
      <c r="AAS129" s="136"/>
      <c r="AAT129" s="136"/>
      <c r="AAU129" s="136"/>
      <c r="AAV129" s="136"/>
      <c r="AAW129" s="136"/>
      <c r="AAX129" s="136"/>
      <c r="AAY129" s="136"/>
      <c r="AAZ129" s="136"/>
      <c r="ABA129" s="136"/>
      <c r="ABB129" s="136"/>
      <c r="ABC129" s="136"/>
      <c r="ABD129" s="136"/>
      <c r="ABE129" s="136"/>
      <c r="ABF129" s="136"/>
      <c r="ABG129" s="136"/>
      <c r="ABH129" s="136"/>
      <c r="ABI129" s="136"/>
      <c r="ABJ129" s="136"/>
      <c r="ABK129" s="136"/>
      <c r="ABL129" s="136"/>
      <c r="ABM129" s="136"/>
      <c r="ABN129" s="136"/>
      <c r="ABO129" s="136"/>
      <c r="ABP129" s="136"/>
      <c r="ABQ129" s="136"/>
      <c r="ABR129" s="136"/>
      <c r="ABS129" s="136"/>
      <c r="ABT129" s="136"/>
      <c r="ABU129" s="136"/>
      <c r="ABV129" s="136"/>
      <c r="ABW129" s="136"/>
      <c r="ABX129" s="136"/>
      <c r="ABY129" s="136"/>
      <c r="ABZ129" s="136"/>
      <c r="ACA129" s="136"/>
      <c r="ACB129" s="136"/>
      <c r="ACC129" s="136"/>
      <c r="ACD129" s="136"/>
      <c r="ACE129" s="136"/>
      <c r="ACF129" s="136"/>
      <c r="ACG129" s="136"/>
      <c r="ACH129" s="136"/>
      <c r="ACI129" s="136"/>
      <c r="ACJ129" s="136"/>
      <c r="ACK129" s="136"/>
      <c r="ACL129" s="136"/>
      <c r="ACM129" s="136"/>
      <c r="ACN129" s="136"/>
      <c r="ACO129" s="136"/>
      <c r="ACP129" s="136"/>
      <c r="ACQ129" s="136"/>
      <c r="ACR129" s="136"/>
      <c r="ACS129" s="136"/>
      <c r="ACT129" s="136"/>
      <c r="ACU129" s="136"/>
      <c r="ACV129" s="136"/>
      <c r="ACW129" s="136"/>
      <c r="ACX129" s="136"/>
      <c r="ACY129" s="136"/>
      <c r="ACZ129" s="136"/>
      <c r="ADA129" s="136"/>
      <c r="ADB129" s="136"/>
      <c r="ADC129" s="136"/>
      <c r="ADD129" s="136"/>
      <c r="ADE129" s="136"/>
      <c r="ADF129" s="136"/>
      <c r="ADG129" s="136"/>
      <c r="ADH129" s="136"/>
      <c r="ADI129" s="136"/>
      <c r="ADJ129" s="136"/>
      <c r="ADK129" s="136"/>
      <c r="ADL129" s="136"/>
      <c r="ADM129" s="136"/>
      <c r="ADN129" s="136"/>
      <c r="ADO129" s="136"/>
      <c r="ADP129" s="136"/>
      <c r="ADQ129" s="136"/>
      <c r="ADR129" s="136"/>
      <c r="ADS129" s="136"/>
      <c r="ADT129" s="136"/>
      <c r="ADU129" s="136"/>
      <c r="ADV129" s="136"/>
      <c r="ADW129" s="136"/>
      <c r="ADX129" s="136"/>
      <c r="ADY129" s="136"/>
      <c r="ADZ129" s="136"/>
      <c r="AEA129" s="136"/>
      <c r="AEB129" s="136"/>
      <c r="AEC129" s="136"/>
      <c r="AED129" s="136"/>
      <c r="AEE129" s="136"/>
      <c r="AEF129" s="136"/>
      <c r="AEG129" s="136"/>
      <c r="AEH129" s="136"/>
      <c r="AEI129" s="136"/>
      <c r="AEJ129" s="136"/>
      <c r="AEK129" s="136"/>
      <c r="AEL129" s="136"/>
      <c r="AEM129" s="136"/>
      <c r="AEN129" s="136"/>
      <c r="AEO129" s="136"/>
      <c r="AEP129" s="136"/>
      <c r="AEQ129" s="136"/>
      <c r="AER129" s="136"/>
      <c r="AES129" s="136"/>
      <c r="AET129" s="136"/>
      <c r="AEU129" s="136"/>
      <c r="AEV129" s="136"/>
      <c r="AEW129" s="136"/>
      <c r="AEX129" s="136"/>
      <c r="AEY129" s="136"/>
      <c r="AEZ129" s="136"/>
      <c r="AFA129" s="136"/>
      <c r="AFB129" s="136"/>
      <c r="AFC129" s="136"/>
      <c r="AFD129" s="136"/>
      <c r="AFE129" s="136"/>
      <c r="AFF129" s="136"/>
      <c r="AFG129" s="136"/>
      <c r="AFH129" s="136"/>
      <c r="AFI129" s="136"/>
      <c r="AFJ129" s="136"/>
      <c r="AFK129" s="136"/>
      <c r="AFL129" s="136"/>
      <c r="AFM129" s="136"/>
      <c r="AFN129" s="136"/>
      <c r="AFO129" s="136"/>
      <c r="AFP129" s="136"/>
      <c r="AFQ129" s="136"/>
      <c r="AFR129" s="136"/>
      <c r="AFS129" s="136"/>
      <c r="AFT129" s="136"/>
      <c r="AFU129" s="136"/>
      <c r="AFV129" s="136"/>
      <c r="AFW129" s="136"/>
      <c r="AFX129" s="136"/>
      <c r="AFY129" s="136"/>
      <c r="AFZ129" s="136"/>
      <c r="AGA129" s="136"/>
      <c r="AGB129" s="136"/>
      <c r="AGC129" s="136"/>
      <c r="AGD129" s="136"/>
      <c r="AGE129" s="136"/>
      <c r="AGF129" s="136"/>
      <c r="AGG129" s="136"/>
      <c r="AGH129" s="136"/>
      <c r="AGI129" s="136"/>
      <c r="AGJ129" s="136"/>
      <c r="AGK129" s="136"/>
      <c r="AGL129" s="136"/>
      <c r="AGM129" s="136"/>
      <c r="AGN129" s="136"/>
      <c r="AGO129" s="136"/>
      <c r="AGP129" s="136"/>
      <c r="AGQ129" s="136"/>
      <c r="AGR129" s="136"/>
      <c r="AGS129" s="136"/>
      <c r="AGT129" s="136"/>
      <c r="AGU129" s="136"/>
      <c r="AGV129" s="136"/>
      <c r="AGW129" s="136"/>
      <c r="AGX129" s="136"/>
      <c r="AGY129" s="136"/>
      <c r="AGZ129" s="136"/>
      <c r="AHA129" s="136"/>
      <c r="AHB129" s="136"/>
      <c r="AHC129" s="136"/>
      <c r="AHD129" s="136"/>
      <c r="AHE129" s="136"/>
      <c r="AHF129" s="136"/>
      <c r="AHG129" s="136"/>
      <c r="AHH129" s="136"/>
      <c r="AHI129" s="136"/>
      <c r="AHJ129" s="136"/>
      <c r="AHK129" s="136"/>
      <c r="AHL129" s="136"/>
      <c r="AHM129" s="136"/>
      <c r="AHN129" s="136"/>
      <c r="AHO129" s="136"/>
      <c r="AHP129" s="136"/>
      <c r="AHQ129" s="136"/>
      <c r="AHR129" s="136"/>
      <c r="AHS129" s="136"/>
      <c r="AHT129" s="136"/>
      <c r="AHU129" s="136"/>
      <c r="AHV129" s="136"/>
      <c r="AHW129" s="136"/>
      <c r="AHX129" s="136"/>
      <c r="AHY129" s="136"/>
      <c r="AHZ129" s="136"/>
      <c r="AIA129" s="136"/>
      <c r="AIB129" s="136"/>
      <c r="AIC129" s="136"/>
      <c r="AID129" s="136"/>
      <c r="AIE129" s="136"/>
      <c r="AIF129" s="136"/>
      <c r="AIG129" s="136"/>
      <c r="AIH129" s="136"/>
      <c r="AII129" s="136"/>
      <c r="AIJ129" s="136"/>
      <c r="AIK129" s="136"/>
      <c r="AIL129" s="136"/>
      <c r="AIM129" s="136"/>
      <c r="AIN129" s="136"/>
      <c r="AIO129" s="136"/>
      <c r="AIP129" s="136"/>
      <c r="AIQ129" s="136"/>
      <c r="AIR129" s="136"/>
      <c r="AIS129" s="136"/>
      <c r="AIT129" s="136"/>
      <c r="AIU129" s="136"/>
      <c r="AIV129" s="136"/>
      <c r="AIW129" s="136"/>
      <c r="AIX129" s="136"/>
      <c r="AIY129" s="136"/>
      <c r="AIZ129" s="136"/>
      <c r="AJA129" s="136"/>
      <c r="AJB129" s="136"/>
      <c r="AJC129" s="136"/>
      <c r="AJD129" s="136"/>
      <c r="AJE129" s="136"/>
      <c r="AJF129" s="136"/>
      <c r="AJG129" s="136"/>
      <c r="AJH129" s="136"/>
      <c r="AJI129" s="136"/>
      <c r="AJJ129" s="136"/>
      <c r="AJK129" s="136"/>
      <c r="AJL129" s="136"/>
      <c r="AJM129" s="136"/>
      <c r="AJN129" s="136"/>
      <c r="AJO129" s="136"/>
      <c r="AJP129" s="136"/>
      <c r="AJQ129" s="136"/>
      <c r="AJR129" s="136"/>
      <c r="AJS129" s="136"/>
      <c r="AJT129" s="136"/>
      <c r="AJU129" s="136"/>
      <c r="AJV129" s="136"/>
      <c r="AJW129" s="136"/>
      <c r="AJX129" s="136"/>
      <c r="AJY129" s="136"/>
      <c r="AJZ129" s="136"/>
      <c r="AKA129" s="136"/>
      <c r="AKB129" s="136"/>
      <c r="AKC129" s="136"/>
      <c r="AKD129" s="136"/>
      <c r="AKE129" s="136"/>
      <c r="AKF129" s="136"/>
      <c r="AKG129" s="136"/>
      <c r="AKH129" s="136"/>
      <c r="AKI129" s="136"/>
      <c r="AKJ129" s="136"/>
      <c r="AKK129" s="136"/>
      <c r="AKL129" s="136"/>
      <c r="AKM129" s="136"/>
      <c r="AKN129" s="136"/>
      <c r="AKO129" s="136"/>
      <c r="AKP129" s="136"/>
      <c r="AKQ129" s="136"/>
      <c r="AKR129" s="136"/>
      <c r="AKS129" s="136"/>
      <c r="AKT129" s="136"/>
      <c r="AKU129" s="136"/>
      <c r="AKV129" s="136"/>
      <c r="AKW129" s="136"/>
      <c r="AKX129" s="136"/>
      <c r="AKY129" s="136"/>
    </row>
    <row r="130" hidden="1" spans="1:987">
      <c r="A130" s="56"/>
      <c r="B130" s="50" t="s">
        <v>4</v>
      </c>
      <c r="C130" s="166"/>
      <c r="D130" s="158"/>
      <c r="E130" s="158"/>
      <c r="F130" s="199"/>
      <c r="G130" s="51"/>
      <c r="H130" s="53"/>
      <c r="I130" s="53"/>
      <c r="J130" s="207">
        <v>0.51</v>
      </c>
      <c r="K130" s="177">
        <v>0.48</v>
      </c>
      <c r="L130" s="226">
        <v>0.290322580645161</v>
      </c>
      <c r="M130" s="51"/>
      <c r="N130" s="53"/>
      <c r="O130" s="239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Y130" s="136"/>
      <c r="AZ130" s="136"/>
      <c r="BA130" s="136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  <c r="CT130" s="136"/>
      <c r="CU130" s="136"/>
      <c r="CV130" s="136"/>
      <c r="CW130" s="136"/>
      <c r="CX130" s="136"/>
      <c r="CY130" s="136"/>
      <c r="CZ130" s="136"/>
      <c r="DA130" s="136"/>
      <c r="DB130" s="136"/>
      <c r="DC130" s="136"/>
      <c r="DD130" s="136"/>
      <c r="DE130" s="136"/>
      <c r="DF130" s="136"/>
      <c r="DG130" s="136"/>
      <c r="DH130" s="136"/>
      <c r="DI130" s="136"/>
      <c r="DJ130" s="136"/>
      <c r="DK130" s="136"/>
      <c r="DL130" s="136"/>
      <c r="DM130" s="136"/>
      <c r="DN130" s="136"/>
      <c r="DO130" s="136"/>
      <c r="DP130" s="136"/>
      <c r="DQ130" s="136"/>
      <c r="DR130" s="136"/>
      <c r="DS130" s="136"/>
      <c r="DT130" s="136"/>
      <c r="DU130" s="136"/>
      <c r="DV130" s="136"/>
      <c r="DW130" s="136"/>
      <c r="DX130" s="136"/>
      <c r="DY130" s="136"/>
      <c r="DZ130" s="136"/>
      <c r="EA130" s="136"/>
      <c r="EB130" s="136"/>
      <c r="EC130" s="136"/>
      <c r="ED130" s="136"/>
      <c r="EE130" s="136"/>
      <c r="EF130" s="136"/>
      <c r="EG130" s="136"/>
      <c r="EH130" s="136"/>
      <c r="EI130" s="136"/>
      <c r="EJ130" s="136"/>
      <c r="EK130" s="136"/>
      <c r="EL130" s="136"/>
      <c r="EM130" s="136"/>
      <c r="EN130" s="136"/>
      <c r="EO130" s="136"/>
      <c r="EP130" s="136"/>
      <c r="EQ130" s="136"/>
      <c r="ER130" s="136"/>
      <c r="ES130" s="136"/>
      <c r="ET130" s="136"/>
      <c r="EU130" s="136"/>
      <c r="EV130" s="136"/>
      <c r="EW130" s="136"/>
      <c r="EX130" s="136"/>
      <c r="EY130" s="136"/>
      <c r="EZ130" s="136"/>
      <c r="FA130" s="136"/>
      <c r="FB130" s="136"/>
      <c r="FC130" s="136"/>
      <c r="FD130" s="136"/>
      <c r="FE130" s="136"/>
      <c r="FF130" s="136"/>
      <c r="FG130" s="136"/>
      <c r="FH130" s="136"/>
      <c r="FI130" s="136"/>
      <c r="FJ130" s="136"/>
      <c r="FK130" s="136"/>
      <c r="FL130" s="136"/>
      <c r="FM130" s="136"/>
      <c r="FN130" s="136"/>
      <c r="FO130" s="136"/>
      <c r="FP130" s="136"/>
      <c r="FQ130" s="136"/>
      <c r="FR130" s="136"/>
      <c r="FS130" s="136"/>
      <c r="FT130" s="136"/>
      <c r="FU130" s="136"/>
      <c r="FV130" s="136"/>
      <c r="FW130" s="136"/>
      <c r="FX130" s="136"/>
      <c r="FY130" s="136"/>
      <c r="FZ130" s="136"/>
      <c r="GA130" s="136"/>
      <c r="GB130" s="136"/>
      <c r="GC130" s="136"/>
      <c r="GD130" s="136"/>
      <c r="GE130" s="136"/>
      <c r="GF130" s="136"/>
      <c r="GG130" s="136"/>
      <c r="GH130" s="136"/>
      <c r="GI130" s="136"/>
      <c r="GJ130" s="136"/>
      <c r="GK130" s="136"/>
      <c r="GL130" s="136"/>
      <c r="GM130" s="136"/>
      <c r="GN130" s="136"/>
      <c r="GO130" s="136"/>
      <c r="GP130" s="136"/>
      <c r="GQ130" s="136"/>
      <c r="GR130" s="136"/>
      <c r="GS130" s="136"/>
      <c r="GT130" s="136"/>
      <c r="GU130" s="136"/>
      <c r="GV130" s="136"/>
      <c r="GW130" s="136"/>
      <c r="GX130" s="136"/>
      <c r="GY130" s="136"/>
      <c r="GZ130" s="136"/>
      <c r="HA130" s="136"/>
      <c r="HB130" s="136"/>
      <c r="HC130" s="136"/>
      <c r="HD130" s="136"/>
      <c r="HE130" s="136"/>
      <c r="HF130" s="136"/>
      <c r="HG130" s="136"/>
      <c r="HH130" s="136"/>
      <c r="HI130" s="136"/>
      <c r="HJ130" s="136"/>
      <c r="HK130" s="136"/>
      <c r="HL130" s="136"/>
      <c r="HM130" s="136"/>
      <c r="HN130" s="136"/>
      <c r="HO130" s="136"/>
      <c r="HP130" s="136"/>
      <c r="HQ130" s="136"/>
      <c r="HR130" s="136"/>
      <c r="HS130" s="136"/>
      <c r="HT130" s="136"/>
      <c r="HU130" s="136"/>
      <c r="HV130" s="136"/>
      <c r="HW130" s="136"/>
      <c r="HX130" s="136"/>
      <c r="HY130" s="136"/>
      <c r="HZ130" s="136"/>
      <c r="IA130" s="136"/>
      <c r="IB130" s="136"/>
      <c r="IC130" s="136"/>
      <c r="ID130" s="136"/>
      <c r="IE130" s="136"/>
      <c r="IF130" s="136"/>
      <c r="IG130" s="136"/>
      <c r="IH130" s="136"/>
      <c r="II130" s="136"/>
      <c r="IJ130" s="136"/>
      <c r="IK130" s="136"/>
      <c r="IL130" s="136"/>
      <c r="IM130" s="136"/>
      <c r="IN130" s="136"/>
      <c r="IO130" s="136"/>
      <c r="IP130" s="136"/>
      <c r="IQ130" s="136"/>
      <c r="IR130" s="136"/>
      <c r="IS130" s="136"/>
      <c r="IT130" s="136"/>
      <c r="IU130" s="136"/>
      <c r="IV130" s="136"/>
      <c r="IW130" s="136"/>
      <c r="IX130" s="136"/>
      <c r="IY130" s="136"/>
      <c r="IZ130" s="136"/>
      <c r="JA130" s="136"/>
      <c r="JB130" s="136"/>
      <c r="JC130" s="136"/>
      <c r="JD130" s="136"/>
      <c r="JE130" s="136"/>
      <c r="JF130" s="136"/>
      <c r="JG130" s="136"/>
      <c r="JH130" s="136"/>
      <c r="JI130" s="136"/>
      <c r="JJ130" s="136"/>
      <c r="JK130" s="136"/>
      <c r="JL130" s="136"/>
      <c r="JM130" s="136"/>
      <c r="JN130" s="136"/>
      <c r="JO130" s="136"/>
      <c r="JP130" s="136"/>
      <c r="JQ130" s="136"/>
      <c r="JR130" s="136"/>
      <c r="JS130" s="136"/>
      <c r="JT130" s="136"/>
      <c r="JU130" s="136"/>
      <c r="JV130" s="136"/>
      <c r="JW130" s="136"/>
      <c r="JX130" s="136"/>
      <c r="JY130" s="136"/>
      <c r="JZ130" s="136"/>
      <c r="KA130" s="136"/>
      <c r="KB130" s="136"/>
      <c r="KC130" s="136"/>
      <c r="KD130" s="136"/>
      <c r="KE130" s="136"/>
      <c r="KF130" s="136"/>
      <c r="KG130" s="136"/>
      <c r="KH130" s="136"/>
      <c r="KI130" s="136"/>
      <c r="KJ130" s="136"/>
      <c r="KK130" s="136"/>
      <c r="KL130" s="136"/>
      <c r="KM130" s="136"/>
      <c r="KN130" s="136"/>
      <c r="KO130" s="136"/>
      <c r="KP130" s="136"/>
      <c r="KQ130" s="136"/>
      <c r="KR130" s="136"/>
      <c r="KS130" s="136"/>
      <c r="KT130" s="136"/>
      <c r="KU130" s="136"/>
      <c r="KV130" s="136"/>
      <c r="KW130" s="136"/>
      <c r="KX130" s="136"/>
      <c r="KY130" s="136"/>
      <c r="KZ130" s="136"/>
      <c r="LA130" s="136"/>
      <c r="LB130" s="136"/>
      <c r="LC130" s="136"/>
      <c r="LD130" s="136"/>
      <c r="LE130" s="136"/>
      <c r="LF130" s="136"/>
      <c r="LG130" s="136"/>
      <c r="LH130" s="136"/>
      <c r="LI130" s="136"/>
      <c r="LJ130" s="136"/>
      <c r="LK130" s="136"/>
      <c r="LL130" s="136"/>
      <c r="LM130" s="136"/>
      <c r="LN130" s="136"/>
      <c r="LO130" s="136"/>
      <c r="LP130" s="136"/>
      <c r="LQ130" s="136"/>
      <c r="LR130" s="136"/>
      <c r="LS130" s="136"/>
      <c r="LT130" s="136"/>
      <c r="LU130" s="136"/>
      <c r="LV130" s="136"/>
      <c r="LW130" s="136"/>
      <c r="LX130" s="136"/>
      <c r="LY130" s="136"/>
      <c r="LZ130" s="136"/>
      <c r="MA130" s="136"/>
      <c r="MB130" s="136"/>
      <c r="MC130" s="136"/>
      <c r="MD130" s="136"/>
      <c r="ME130" s="136"/>
      <c r="MF130" s="136"/>
      <c r="MG130" s="136"/>
      <c r="MH130" s="136"/>
      <c r="MI130" s="136"/>
      <c r="MJ130" s="136"/>
      <c r="MK130" s="136"/>
      <c r="ML130" s="136"/>
      <c r="MM130" s="136"/>
      <c r="MN130" s="136"/>
      <c r="MO130" s="136"/>
      <c r="MP130" s="136"/>
      <c r="MQ130" s="136"/>
      <c r="MR130" s="136"/>
      <c r="MS130" s="136"/>
      <c r="MT130" s="136"/>
      <c r="MU130" s="136"/>
      <c r="MV130" s="136"/>
      <c r="MW130" s="136"/>
      <c r="MX130" s="136"/>
      <c r="MY130" s="136"/>
      <c r="MZ130" s="136"/>
      <c r="NA130" s="136"/>
      <c r="NB130" s="136"/>
      <c r="NC130" s="136"/>
      <c r="ND130" s="136"/>
      <c r="NE130" s="136"/>
      <c r="NF130" s="136"/>
      <c r="NG130" s="136"/>
      <c r="NH130" s="136"/>
      <c r="NI130" s="136"/>
      <c r="NJ130" s="136"/>
      <c r="NK130" s="136"/>
      <c r="NL130" s="136"/>
      <c r="NM130" s="136"/>
      <c r="NN130" s="136"/>
      <c r="NO130" s="136"/>
      <c r="NP130" s="136"/>
      <c r="NQ130" s="136"/>
      <c r="NR130" s="136"/>
      <c r="NS130" s="136"/>
      <c r="NT130" s="136"/>
      <c r="NU130" s="136"/>
      <c r="NV130" s="136"/>
      <c r="NW130" s="136"/>
      <c r="NX130" s="136"/>
      <c r="NY130" s="136"/>
      <c r="NZ130" s="136"/>
      <c r="OA130" s="136"/>
      <c r="OB130" s="136"/>
      <c r="OC130" s="136"/>
      <c r="OD130" s="136"/>
      <c r="OE130" s="136"/>
      <c r="OF130" s="136"/>
      <c r="OG130" s="136"/>
      <c r="OH130" s="136"/>
      <c r="OI130" s="136"/>
      <c r="OJ130" s="136"/>
      <c r="OK130" s="136"/>
      <c r="OL130" s="136"/>
      <c r="OM130" s="136"/>
      <c r="ON130" s="136"/>
      <c r="OO130" s="136"/>
      <c r="OP130" s="136"/>
      <c r="OQ130" s="136"/>
      <c r="OR130" s="136"/>
      <c r="OS130" s="136"/>
      <c r="OT130" s="136"/>
      <c r="OU130" s="136"/>
      <c r="OV130" s="136"/>
      <c r="OW130" s="136"/>
      <c r="OX130" s="136"/>
      <c r="OY130" s="136"/>
      <c r="OZ130" s="136"/>
      <c r="PA130" s="136"/>
      <c r="PB130" s="136"/>
      <c r="PC130" s="136"/>
      <c r="PD130" s="136"/>
      <c r="PE130" s="136"/>
      <c r="PF130" s="136"/>
      <c r="PG130" s="136"/>
      <c r="PH130" s="136"/>
      <c r="PI130" s="136"/>
      <c r="PJ130" s="136"/>
      <c r="PK130" s="136"/>
      <c r="PL130" s="136"/>
      <c r="PM130" s="136"/>
      <c r="PN130" s="136"/>
      <c r="PO130" s="136"/>
      <c r="PP130" s="136"/>
      <c r="PQ130" s="136"/>
      <c r="PR130" s="136"/>
      <c r="PS130" s="136"/>
      <c r="PT130" s="136"/>
      <c r="PU130" s="136"/>
      <c r="PV130" s="136"/>
      <c r="PW130" s="136"/>
      <c r="PX130" s="136"/>
      <c r="PY130" s="136"/>
      <c r="PZ130" s="136"/>
      <c r="QA130" s="136"/>
      <c r="QB130" s="136"/>
      <c r="QC130" s="136"/>
      <c r="QD130" s="136"/>
      <c r="QE130" s="136"/>
      <c r="QF130" s="136"/>
      <c r="QG130" s="136"/>
      <c r="QH130" s="136"/>
      <c r="QI130" s="136"/>
      <c r="QJ130" s="136"/>
      <c r="QK130" s="136"/>
      <c r="QL130" s="136"/>
      <c r="QM130" s="136"/>
      <c r="QN130" s="136"/>
      <c r="QO130" s="136"/>
      <c r="QP130" s="136"/>
      <c r="QQ130" s="136"/>
      <c r="QR130" s="136"/>
      <c r="QS130" s="136"/>
      <c r="QT130" s="136"/>
      <c r="QU130" s="136"/>
      <c r="QV130" s="136"/>
      <c r="QW130" s="136"/>
      <c r="QX130" s="136"/>
      <c r="QY130" s="136"/>
      <c r="QZ130" s="136"/>
      <c r="RA130" s="136"/>
      <c r="RB130" s="136"/>
      <c r="RC130" s="136"/>
      <c r="RD130" s="136"/>
      <c r="RE130" s="136"/>
      <c r="RF130" s="136"/>
      <c r="RG130" s="136"/>
      <c r="RH130" s="136"/>
      <c r="RI130" s="136"/>
      <c r="RJ130" s="136"/>
      <c r="RK130" s="136"/>
      <c r="RL130" s="136"/>
      <c r="RM130" s="136"/>
      <c r="RN130" s="136"/>
      <c r="RO130" s="136"/>
      <c r="RP130" s="136"/>
      <c r="RQ130" s="136"/>
      <c r="RR130" s="136"/>
      <c r="RS130" s="136"/>
      <c r="RT130" s="136"/>
      <c r="RU130" s="136"/>
      <c r="RV130" s="136"/>
      <c r="RW130" s="136"/>
      <c r="RX130" s="136"/>
      <c r="RY130" s="136"/>
      <c r="RZ130" s="136"/>
      <c r="SA130" s="136"/>
      <c r="SB130" s="136"/>
      <c r="SC130" s="136"/>
      <c r="SD130" s="136"/>
      <c r="SE130" s="136"/>
      <c r="SF130" s="136"/>
      <c r="SG130" s="136"/>
      <c r="SH130" s="136"/>
      <c r="SI130" s="136"/>
      <c r="SJ130" s="136"/>
      <c r="SK130" s="136"/>
      <c r="SL130" s="136"/>
      <c r="SM130" s="136"/>
      <c r="SN130" s="136"/>
      <c r="SO130" s="136"/>
      <c r="SP130" s="136"/>
      <c r="SQ130" s="136"/>
      <c r="SR130" s="136"/>
      <c r="SS130" s="136"/>
      <c r="ST130" s="136"/>
      <c r="SU130" s="136"/>
      <c r="SV130" s="136"/>
      <c r="SW130" s="136"/>
      <c r="SX130" s="136"/>
      <c r="SY130" s="136"/>
      <c r="SZ130" s="136"/>
      <c r="TA130" s="136"/>
      <c r="TB130" s="136"/>
      <c r="TC130" s="136"/>
      <c r="TD130" s="136"/>
      <c r="TE130" s="136"/>
      <c r="TF130" s="136"/>
      <c r="TG130" s="136"/>
      <c r="TH130" s="136"/>
      <c r="TI130" s="136"/>
      <c r="TJ130" s="136"/>
      <c r="TK130" s="136"/>
      <c r="TL130" s="136"/>
      <c r="TM130" s="136"/>
      <c r="TN130" s="136"/>
      <c r="TO130" s="136"/>
      <c r="TP130" s="136"/>
      <c r="TQ130" s="136"/>
      <c r="TR130" s="136"/>
      <c r="TS130" s="136"/>
      <c r="TT130" s="136"/>
      <c r="TU130" s="136"/>
      <c r="TV130" s="136"/>
      <c r="TW130" s="136"/>
      <c r="TX130" s="136"/>
      <c r="TY130" s="136"/>
      <c r="TZ130" s="136"/>
      <c r="UA130" s="136"/>
      <c r="UB130" s="136"/>
      <c r="UC130" s="136"/>
      <c r="UD130" s="136"/>
      <c r="UE130" s="136"/>
      <c r="UF130" s="136"/>
      <c r="UG130" s="136"/>
      <c r="UH130" s="136"/>
      <c r="UI130" s="136"/>
      <c r="UJ130" s="136"/>
      <c r="UK130" s="136"/>
      <c r="UL130" s="136"/>
      <c r="UM130" s="136"/>
      <c r="UN130" s="136"/>
      <c r="UO130" s="136"/>
      <c r="UP130" s="136"/>
      <c r="UQ130" s="136"/>
      <c r="UR130" s="136"/>
      <c r="US130" s="136"/>
      <c r="UT130" s="136"/>
      <c r="UU130" s="136"/>
      <c r="UV130" s="136"/>
      <c r="UW130" s="136"/>
      <c r="UX130" s="136"/>
      <c r="UY130" s="136"/>
      <c r="UZ130" s="136"/>
      <c r="VA130" s="136"/>
      <c r="VB130" s="136"/>
      <c r="VC130" s="136"/>
      <c r="VD130" s="136"/>
      <c r="VE130" s="136"/>
      <c r="VF130" s="136"/>
      <c r="VG130" s="136"/>
      <c r="VH130" s="136"/>
      <c r="VI130" s="136"/>
      <c r="VJ130" s="136"/>
      <c r="VK130" s="136"/>
      <c r="VL130" s="136"/>
      <c r="VM130" s="136"/>
      <c r="VN130" s="136"/>
      <c r="VO130" s="136"/>
      <c r="VP130" s="136"/>
      <c r="VQ130" s="136"/>
      <c r="VR130" s="136"/>
      <c r="VS130" s="136"/>
      <c r="VT130" s="136"/>
      <c r="VU130" s="136"/>
      <c r="VV130" s="136"/>
      <c r="VW130" s="136"/>
      <c r="VX130" s="136"/>
      <c r="VY130" s="136"/>
      <c r="VZ130" s="136"/>
      <c r="WA130" s="136"/>
      <c r="WB130" s="136"/>
      <c r="WC130" s="136"/>
      <c r="WD130" s="136"/>
      <c r="WE130" s="136"/>
      <c r="WF130" s="136"/>
      <c r="WG130" s="136"/>
      <c r="WH130" s="136"/>
      <c r="WI130" s="136"/>
      <c r="WJ130" s="136"/>
      <c r="WK130" s="136"/>
      <c r="WL130" s="136"/>
      <c r="WM130" s="136"/>
      <c r="WN130" s="136"/>
      <c r="WO130" s="136"/>
      <c r="WP130" s="136"/>
      <c r="WQ130" s="136"/>
      <c r="WR130" s="136"/>
      <c r="WS130" s="136"/>
      <c r="WT130" s="136"/>
      <c r="WU130" s="136"/>
      <c r="WV130" s="136"/>
      <c r="WW130" s="136"/>
      <c r="WX130" s="136"/>
      <c r="WY130" s="136"/>
      <c r="WZ130" s="136"/>
      <c r="XA130" s="136"/>
      <c r="XB130" s="136"/>
      <c r="XC130" s="136"/>
      <c r="XD130" s="136"/>
      <c r="XE130" s="136"/>
      <c r="XF130" s="136"/>
      <c r="XG130" s="136"/>
      <c r="XH130" s="136"/>
      <c r="XI130" s="136"/>
      <c r="XJ130" s="136"/>
      <c r="XK130" s="136"/>
      <c r="XL130" s="136"/>
      <c r="XM130" s="136"/>
      <c r="XN130" s="136"/>
      <c r="XO130" s="136"/>
      <c r="XP130" s="136"/>
      <c r="XQ130" s="136"/>
      <c r="XR130" s="136"/>
      <c r="XS130" s="136"/>
      <c r="XT130" s="136"/>
      <c r="XU130" s="136"/>
      <c r="XV130" s="136"/>
      <c r="XW130" s="136"/>
      <c r="XX130" s="136"/>
      <c r="XY130" s="136"/>
      <c r="XZ130" s="136"/>
      <c r="YA130" s="136"/>
      <c r="YB130" s="136"/>
      <c r="YC130" s="136"/>
      <c r="YD130" s="136"/>
      <c r="YE130" s="136"/>
      <c r="YF130" s="136"/>
      <c r="YG130" s="136"/>
      <c r="YH130" s="136"/>
      <c r="YI130" s="136"/>
      <c r="YJ130" s="136"/>
      <c r="YK130" s="136"/>
      <c r="YL130" s="136"/>
      <c r="YM130" s="136"/>
      <c r="YN130" s="136"/>
      <c r="YO130" s="136"/>
      <c r="YP130" s="136"/>
      <c r="YQ130" s="136"/>
      <c r="YR130" s="136"/>
      <c r="YS130" s="136"/>
      <c r="YT130" s="136"/>
      <c r="YU130" s="136"/>
      <c r="YV130" s="136"/>
      <c r="YW130" s="136"/>
      <c r="YX130" s="136"/>
      <c r="YY130" s="136"/>
      <c r="YZ130" s="136"/>
      <c r="ZA130" s="136"/>
      <c r="ZB130" s="136"/>
      <c r="ZC130" s="136"/>
      <c r="ZD130" s="136"/>
      <c r="ZE130" s="136"/>
      <c r="ZF130" s="136"/>
      <c r="ZG130" s="136"/>
      <c r="ZH130" s="136"/>
      <c r="ZI130" s="136"/>
      <c r="ZJ130" s="136"/>
      <c r="ZK130" s="136"/>
      <c r="ZL130" s="136"/>
      <c r="ZM130" s="136"/>
      <c r="ZN130" s="136"/>
      <c r="ZO130" s="136"/>
      <c r="ZP130" s="136"/>
      <c r="ZQ130" s="136"/>
      <c r="ZR130" s="136"/>
      <c r="ZS130" s="136"/>
      <c r="ZT130" s="136"/>
      <c r="ZU130" s="136"/>
      <c r="ZV130" s="136"/>
      <c r="ZW130" s="136"/>
      <c r="ZX130" s="136"/>
      <c r="ZY130" s="136"/>
      <c r="ZZ130" s="136"/>
      <c r="AAA130" s="136"/>
      <c r="AAB130" s="136"/>
      <c r="AAC130" s="136"/>
      <c r="AAD130" s="136"/>
      <c r="AAE130" s="136"/>
      <c r="AAF130" s="136"/>
      <c r="AAG130" s="136"/>
      <c r="AAH130" s="136"/>
      <c r="AAI130" s="136"/>
      <c r="AAJ130" s="136"/>
      <c r="AAK130" s="136"/>
      <c r="AAL130" s="136"/>
      <c r="AAM130" s="136"/>
      <c r="AAN130" s="136"/>
      <c r="AAO130" s="136"/>
      <c r="AAP130" s="136"/>
      <c r="AAQ130" s="136"/>
      <c r="AAR130" s="136"/>
      <c r="AAS130" s="136"/>
      <c r="AAT130" s="136"/>
      <c r="AAU130" s="136"/>
      <c r="AAV130" s="136"/>
      <c r="AAW130" s="136"/>
      <c r="AAX130" s="136"/>
      <c r="AAY130" s="136"/>
      <c r="AAZ130" s="136"/>
      <c r="ABA130" s="136"/>
      <c r="ABB130" s="136"/>
      <c r="ABC130" s="136"/>
      <c r="ABD130" s="136"/>
      <c r="ABE130" s="136"/>
      <c r="ABF130" s="136"/>
      <c r="ABG130" s="136"/>
      <c r="ABH130" s="136"/>
      <c r="ABI130" s="136"/>
      <c r="ABJ130" s="136"/>
      <c r="ABK130" s="136"/>
      <c r="ABL130" s="136"/>
      <c r="ABM130" s="136"/>
      <c r="ABN130" s="136"/>
      <c r="ABO130" s="136"/>
      <c r="ABP130" s="136"/>
      <c r="ABQ130" s="136"/>
      <c r="ABR130" s="136"/>
      <c r="ABS130" s="136"/>
      <c r="ABT130" s="136"/>
      <c r="ABU130" s="136"/>
      <c r="ABV130" s="136"/>
      <c r="ABW130" s="136"/>
      <c r="ABX130" s="136"/>
      <c r="ABY130" s="136"/>
      <c r="ABZ130" s="136"/>
      <c r="ACA130" s="136"/>
      <c r="ACB130" s="136"/>
      <c r="ACC130" s="136"/>
      <c r="ACD130" s="136"/>
      <c r="ACE130" s="136"/>
      <c r="ACF130" s="136"/>
      <c r="ACG130" s="136"/>
      <c r="ACH130" s="136"/>
      <c r="ACI130" s="136"/>
      <c r="ACJ130" s="136"/>
      <c r="ACK130" s="136"/>
      <c r="ACL130" s="136"/>
      <c r="ACM130" s="136"/>
      <c r="ACN130" s="136"/>
      <c r="ACO130" s="136"/>
      <c r="ACP130" s="136"/>
      <c r="ACQ130" s="136"/>
      <c r="ACR130" s="136"/>
      <c r="ACS130" s="136"/>
      <c r="ACT130" s="136"/>
      <c r="ACU130" s="136"/>
      <c r="ACV130" s="136"/>
      <c r="ACW130" s="136"/>
      <c r="ACX130" s="136"/>
      <c r="ACY130" s="136"/>
      <c r="ACZ130" s="136"/>
      <c r="ADA130" s="136"/>
      <c r="ADB130" s="136"/>
      <c r="ADC130" s="136"/>
      <c r="ADD130" s="136"/>
      <c r="ADE130" s="136"/>
      <c r="ADF130" s="136"/>
      <c r="ADG130" s="136"/>
      <c r="ADH130" s="136"/>
      <c r="ADI130" s="136"/>
      <c r="ADJ130" s="136"/>
      <c r="ADK130" s="136"/>
      <c r="ADL130" s="136"/>
      <c r="ADM130" s="136"/>
      <c r="ADN130" s="136"/>
      <c r="ADO130" s="136"/>
      <c r="ADP130" s="136"/>
      <c r="ADQ130" s="136"/>
      <c r="ADR130" s="136"/>
      <c r="ADS130" s="136"/>
      <c r="ADT130" s="136"/>
      <c r="ADU130" s="136"/>
      <c r="ADV130" s="136"/>
      <c r="ADW130" s="136"/>
      <c r="ADX130" s="136"/>
      <c r="ADY130" s="136"/>
      <c r="ADZ130" s="136"/>
      <c r="AEA130" s="136"/>
      <c r="AEB130" s="136"/>
      <c r="AEC130" s="136"/>
      <c r="AED130" s="136"/>
      <c r="AEE130" s="136"/>
      <c r="AEF130" s="136"/>
      <c r="AEG130" s="136"/>
      <c r="AEH130" s="136"/>
      <c r="AEI130" s="136"/>
      <c r="AEJ130" s="136"/>
      <c r="AEK130" s="136"/>
      <c r="AEL130" s="136"/>
      <c r="AEM130" s="136"/>
      <c r="AEN130" s="136"/>
      <c r="AEO130" s="136"/>
      <c r="AEP130" s="136"/>
      <c r="AEQ130" s="136"/>
      <c r="AER130" s="136"/>
      <c r="AES130" s="136"/>
      <c r="AET130" s="136"/>
      <c r="AEU130" s="136"/>
      <c r="AEV130" s="136"/>
      <c r="AEW130" s="136"/>
      <c r="AEX130" s="136"/>
      <c r="AEY130" s="136"/>
      <c r="AEZ130" s="136"/>
      <c r="AFA130" s="136"/>
      <c r="AFB130" s="136"/>
      <c r="AFC130" s="136"/>
      <c r="AFD130" s="136"/>
      <c r="AFE130" s="136"/>
      <c r="AFF130" s="136"/>
      <c r="AFG130" s="136"/>
      <c r="AFH130" s="136"/>
      <c r="AFI130" s="136"/>
      <c r="AFJ130" s="136"/>
      <c r="AFK130" s="136"/>
      <c r="AFL130" s="136"/>
      <c r="AFM130" s="136"/>
      <c r="AFN130" s="136"/>
      <c r="AFO130" s="136"/>
      <c r="AFP130" s="136"/>
      <c r="AFQ130" s="136"/>
      <c r="AFR130" s="136"/>
      <c r="AFS130" s="136"/>
      <c r="AFT130" s="136"/>
      <c r="AFU130" s="136"/>
      <c r="AFV130" s="136"/>
      <c r="AFW130" s="136"/>
      <c r="AFX130" s="136"/>
      <c r="AFY130" s="136"/>
      <c r="AFZ130" s="136"/>
      <c r="AGA130" s="136"/>
      <c r="AGB130" s="136"/>
      <c r="AGC130" s="136"/>
      <c r="AGD130" s="136"/>
      <c r="AGE130" s="136"/>
      <c r="AGF130" s="136"/>
      <c r="AGG130" s="136"/>
      <c r="AGH130" s="136"/>
      <c r="AGI130" s="136"/>
      <c r="AGJ130" s="136"/>
      <c r="AGK130" s="136"/>
      <c r="AGL130" s="136"/>
      <c r="AGM130" s="136"/>
      <c r="AGN130" s="136"/>
      <c r="AGO130" s="136"/>
      <c r="AGP130" s="136"/>
      <c r="AGQ130" s="136"/>
      <c r="AGR130" s="136"/>
      <c r="AGS130" s="136"/>
      <c r="AGT130" s="136"/>
      <c r="AGU130" s="136"/>
      <c r="AGV130" s="136"/>
      <c r="AGW130" s="136"/>
      <c r="AGX130" s="136"/>
      <c r="AGY130" s="136"/>
      <c r="AGZ130" s="136"/>
      <c r="AHA130" s="136"/>
      <c r="AHB130" s="136"/>
      <c r="AHC130" s="136"/>
      <c r="AHD130" s="136"/>
      <c r="AHE130" s="136"/>
      <c r="AHF130" s="136"/>
      <c r="AHG130" s="136"/>
      <c r="AHH130" s="136"/>
      <c r="AHI130" s="136"/>
      <c r="AHJ130" s="136"/>
      <c r="AHK130" s="136"/>
      <c r="AHL130" s="136"/>
      <c r="AHM130" s="136"/>
      <c r="AHN130" s="136"/>
      <c r="AHO130" s="136"/>
      <c r="AHP130" s="136"/>
      <c r="AHQ130" s="136"/>
      <c r="AHR130" s="136"/>
      <c r="AHS130" s="136"/>
      <c r="AHT130" s="136"/>
      <c r="AHU130" s="136"/>
      <c r="AHV130" s="136"/>
      <c r="AHW130" s="136"/>
      <c r="AHX130" s="136"/>
      <c r="AHY130" s="136"/>
      <c r="AHZ130" s="136"/>
      <c r="AIA130" s="136"/>
      <c r="AIB130" s="136"/>
      <c r="AIC130" s="136"/>
      <c r="AID130" s="136"/>
      <c r="AIE130" s="136"/>
      <c r="AIF130" s="136"/>
      <c r="AIG130" s="136"/>
      <c r="AIH130" s="136"/>
      <c r="AII130" s="136"/>
      <c r="AIJ130" s="136"/>
      <c r="AIK130" s="136"/>
      <c r="AIL130" s="136"/>
      <c r="AIM130" s="136"/>
      <c r="AIN130" s="136"/>
      <c r="AIO130" s="136"/>
      <c r="AIP130" s="136"/>
      <c r="AIQ130" s="136"/>
      <c r="AIR130" s="136"/>
      <c r="AIS130" s="136"/>
      <c r="AIT130" s="136"/>
      <c r="AIU130" s="136"/>
      <c r="AIV130" s="136"/>
      <c r="AIW130" s="136"/>
      <c r="AIX130" s="136"/>
      <c r="AIY130" s="136"/>
      <c r="AIZ130" s="136"/>
      <c r="AJA130" s="136"/>
      <c r="AJB130" s="136"/>
      <c r="AJC130" s="136"/>
      <c r="AJD130" s="136"/>
      <c r="AJE130" s="136"/>
      <c r="AJF130" s="136"/>
      <c r="AJG130" s="136"/>
      <c r="AJH130" s="136"/>
      <c r="AJI130" s="136"/>
      <c r="AJJ130" s="136"/>
      <c r="AJK130" s="136"/>
      <c r="AJL130" s="136"/>
      <c r="AJM130" s="136"/>
      <c r="AJN130" s="136"/>
      <c r="AJO130" s="136"/>
      <c r="AJP130" s="136"/>
      <c r="AJQ130" s="136"/>
      <c r="AJR130" s="136"/>
      <c r="AJS130" s="136"/>
      <c r="AJT130" s="136"/>
      <c r="AJU130" s="136"/>
      <c r="AJV130" s="136"/>
      <c r="AJW130" s="136"/>
      <c r="AJX130" s="136"/>
      <c r="AJY130" s="136"/>
      <c r="AJZ130" s="136"/>
      <c r="AKA130" s="136"/>
      <c r="AKB130" s="136"/>
      <c r="AKC130" s="136"/>
      <c r="AKD130" s="136"/>
      <c r="AKE130" s="136"/>
      <c r="AKF130" s="136"/>
      <c r="AKG130" s="136"/>
      <c r="AKH130" s="136"/>
      <c r="AKI130" s="136"/>
      <c r="AKJ130" s="136"/>
      <c r="AKK130" s="136"/>
      <c r="AKL130" s="136"/>
      <c r="AKM130" s="136"/>
      <c r="AKN130" s="136"/>
      <c r="AKO130" s="136"/>
      <c r="AKP130" s="136"/>
      <c r="AKQ130" s="136"/>
      <c r="AKR130" s="136"/>
      <c r="AKS130" s="136"/>
      <c r="AKT130" s="136"/>
      <c r="AKU130" s="136"/>
      <c r="AKV130" s="136"/>
      <c r="AKW130" s="136"/>
      <c r="AKX130" s="136"/>
      <c r="AKY130" s="136"/>
    </row>
    <row r="131" hidden="1" spans="1:987">
      <c r="A131" s="56"/>
      <c r="B131" s="50" t="s">
        <v>5</v>
      </c>
      <c r="C131" s="166"/>
      <c r="D131" s="158"/>
      <c r="E131" s="200"/>
      <c r="F131" s="201"/>
      <c r="G131" s="51"/>
      <c r="H131" s="53"/>
      <c r="I131" s="53"/>
      <c r="J131" s="227">
        <v>0.31</v>
      </c>
      <c r="K131" s="228">
        <v>0.61</v>
      </c>
      <c r="L131" s="229">
        <v>0.0385</v>
      </c>
      <c r="M131" s="51"/>
      <c r="N131" s="53"/>
      <c r="O131" s="239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Y131" s="136"/>
      <c r="AZ131" s="136"/>
      <c r="BA131" s="13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  <c r="CT131" s="136"/>
      <c r="CU131" s="136"/>
      <c r="CV131" s="136"/>
      <c r="CW131" s="136"/>
      <c r="CX131" s="136"/>
      <c r="CY131" s="136"/>
      <c r="CZ131" s="136"/>
      <c r="DA131" s="136"/>
      <c r="DB131" s="136"/>
      <c r="DC131" s="136"/>
      <c r="DD131" s="136"/>
      <c r="DE131" s="136"/>
      <c r="DF131" s="136"/>
      <c r="DG131" s="136"/>
      <c r="DH131" s="136"/>
      <c r="DI131" s="136"/>
      <c r="DJ131" s="136"/>
      <c r="DK131" s="136"/>
      <c r="DL131" s="136"/>
      <c r="DM131" s="136"/>
      <c r="DN131" s="136"/>
      <c r="DO131" s="136"/>
      <c r="DP131" s="136"/>
      <c r="DQ131" s="136"/>
      <c r="DR131" s="136"/>
      <c r="DS131" s="136"/>
      <c r="DT131" s="136"/>
      <c r="DU131" s="136"/>
      <c r="DV131" s="136"/>
      <c r="DW131" s="136"/>
      <c r="DX131" s="136"/>
      <c r="DY131" s="136"/>
      <c r="DZ131" s="136"/>
      <c r="EA131" s="136"/>
      <c r="EB131" s="136"/>
      <c r="EC131" s="136"/>
      <c r="ED131" s="136"/>
      <c r="EE131" s="136"/>
      <c r="EF131" s="136"/>
      <c r="EG131" s="136"/>
      <c r="EH131" s="136"/>
      <c r="EI131" s="136"/>
      <c r="EJ131" s="136"/>
      <c r="EK131" s="136"/>
      <c r="EL131" s="136"/>
      <c r="EM131" s="136"/>
      <c r="EN131" s="136"/>
      <c r="EO131" s="136"/>
      <c r="EP131" s="136"/>
      <c r="EQ131" s="136"/>
      <c r="ER131" s="136"/>
      <c r="ES131" s="136"/>
      <c r="ET131" s="136"/>
      <c r="EU131" s="136"/>
      <c r="EV131" s="136"/>
      <c r="EW131" s="136"/>
      <c r="EX131" s="136"/>
      <c r="EY131" s="136"/>
      <c r="EZ131" s="136"/>
      <c r="FA131" s="136"/>
      <c r="FB131" s="136"/>
      <c r="FC131" s="136"/>
      <c r="FD131" s="136"/>
      <c r="FE131" s="136"/>
      <c r="FF131" s="136"/>
      <c r="FG131" s="136"/>
      <c r="FH131" s="136"/>
      <c r="FI131" s="136"/>
      <c r="FJ131" s="136"/>
      <c r="FK131" s="136"/>
      <c r="FL131" s="136"/>
      <c r="FM131" s="136"/>
      <c r="FN131" s="136"/>
      <c r="FO131" s="136"/>
      <c r="FP131" s="136"/>
      <c r="FQ131" s="136"/>
      <c r="FR131" s="136"/>
      <c r="FS131" s="136"/>
      <c r="FT131" s="136"/>
      <c r="FU131" s="136"/>
      <c r="FV131" s="136"/>
      <c r="FW131" s="136"/>
      <c r="FX131" s="136"/>
      <c r="FY131" s="136"/>
      <c r="FZ131" s="136"/>
      <c r="GA131" s="136"/>
      <c r="GB131" s="136"/>
      <c r="GC131" s="136"/>
      <c r="GD131" s="136"/>
      <c r="GE131" s="136"/>
      <c r="GF131" s="136"/>
      <c r="GG131" s="136"/>
      <c r="GH131" s="136"/>
      <c r="GI131" s="136"/>
      <c r="GJ131" s="136"/>
      <c r="GK131" s="136"/>
      <c r="GL131" s="136"/>
      <c r="GM131" s="136"/>
      <c r="GN131" s="136"/>
      <c r="GO131" s="136"/>
      <c r="GP131" s="136"/>
      <c r="GQ131" s="136"/>
      <c r="GR131" s="136"/>
      <c r="GS131" s="136"/>
      <c r="GT131" s="136"/>
      <c r="GU131" s="136"/>
      <c r="GV131" s="136"/>
      <c r="GW131" s="136"/>
      <c r="GX131" s="136"/>
      <c r="GY131" s="136"/>
      <c r="GZ131" s="136"/>
      <c r="HA131" s="136"/>
      <c r="HB131" s="136"/>
      <c r="HC131" s="136"/>
      <c r="HD131" s="136"/>
      <c r="HE131" s="136"/>
      <c r="HF131" s="136"/>
      <c r="HG131" s="136"/>
      <c r="HH131" s="136"/>
      <c r="HI131" s="136"/>
      <c r="HJ131" s="136"/>
      <c r="HK131" s="136"/>
      <c r="HL131" s="136"/>
      <c r="HM131" s="136"/>
      <c r="HN131" s="136"/>
      <c r="HO131" s="136"/>
      <c r="HP131" s="136"/>
      <c r="HQ131" s="136"/>
      <c r="HR131" s="136"/>
      <c r="HS131" s="136"/>
      <c r="HT131" s="136"/>
      <c r="HU131" s="136"/>
      <c r="HV131" s="136"/>
      <c r="HW131" s="136"/>
      <c r="HX131" s="136"/>
      <c r="HY131" s="136"/>
      <c r="HZ131" s="136"/>
      <c r="IA131" s="136"/>
      <c r="IB131" s="136"/>
      <c r="IC131" s="136"/>
      <c r="ID131" s="136"/>
      <c r="IE131" s="136"/>
      <c r="IF131" s="136"/>
      <c r="IG131" s="136"/>
      <c r="IH131" s="136"/>
      <c r="II131" s="136"/>
      <c r="IJ131" s="136"/>
      <c r="IK131" s="136"/>
      <c r="IL131" s="136"/>
      <c r="IM131" s="136"/>
      <c r="IN131" s="136"/>
      <c r="IO131" s="136"/>
      <c r="IP131" s="136"/>
      <c r="IQ131" s="136"/>
      <c r="IR131" s="136"/>
      <c r="IS131" s="136"/>
      <c r="IT131" s="136"/>
      <c r="IU131" s="136"/>
      <c r="IV131" s="136"/>
      <c r="IW131" s="136"/>
      <c r="IX131" s="136"/>
      <c r="IY131" s="136"/>
      <c r="IZ131" s="136"/>
      <c r="JA131" s="136"/>
      <c r="JB131" s="136"/>
      <c r="JC131" s="136"/>
      <c r="JD131" s="136"/>
      <c r="JE131" s="136"/>
      <c r="JF131" s="136"/>
      <c r="JG131" s="136"/>
      <c r="JH131" s="136"/>
      <c r="JI131" s="136"/>
      <c r="JJ131" s="136"/>
      <c r="JK131" s="136"/>
      <c r="JL131" s="136"/>
      <c r="JM131" s="136"/>
      <c r="JN131" s="136"/>
      <c r="JO131" s="136"/>
      <c r="JP131" s="136"/>
      <c r="JQ131" s="136"/>
      <c r="JR131" s="136"/>
      <c r="JS131" s="136"/>
      <c r="JT131" s="136"/>
      <c r="JU131" s="136"/>
      <c r="JV131" s="136"/>
      <c r="JW131" s="136"/>
      <c r="JX131" s="136"/>
      <c r="JY131" s="136"/>
      <c r="JZ131" s="136"/>
      <c r="KA131" s="136"/>
      <c r="KB131" s="136"/>
      <c r="KC131" s="136"/>
      <c r="KD131" s="136"/>
      <c r="KE131" s="136"/>
      <c r="KF131" s="136"/>
      <c r="KG131" s="136"/>
      <c r="KH131" s="136"/>
      <c r="KI131" s="136"/>
      <c r="KJ131" s="136"/>
      <c r="KK131" s="136"/>
      <c r="KL131" s="136"/>
      <c r="KM131" s="136"/>
      <c r="KN131" s="136"/>
      <c r="KO131" s="136"/>
      <c r="KP131" s="136"/>
      <c r="KQ131" s="136"/>
      <c r="KR131" s="136"/>
      <c r="KS131" s="136"/>
      <c r="KT131" s="136"/>
      <c r="KU131" s="136"/>
      <c r="KV131" s="136"/>
      <c r="KW131" s="136"/>
      <c r="KX131" s="136"/>
      <c r="KY131" s="136"/>
      <c r="KZ131" s="136"/>
      <c r="LA131" s="136"/>
      <c r="LB131" s="136"/>
      <c r="LC131" s="136"/>
      <c r="LD131" s="136"/>
      <c r="LE131" s="136"/>
      <c r="LF131" s="136"/>
      <c r="LG131" s="136"/>
      <c r="LH131" s="136"/>
      <c r="LI131" s="136"/>
      <c r="LJ131" s="136"/>
      <c r="LK131" s="136"/>
      <c r="LL131" s="136"/>
      <c r="LM131" s="136"/>
      <c r="LN131" s="136"/>
      <c r="LO131" s="136"/>
      <c r="LP131" s="136"/>
      <c r="LQ131" s="136"/>
      <c r="LR131" s="136"/>
      <c r="LS131" s="136"/>
      <c r="LT131" s="136"/>
      <c r="LU131" s="136"/>
      <c r="LV131" s="136"/>
      <c r="LW131" s="136"/>
      <c r="LX131" s="136"/>
      <c r="LY131" s="136"/>
      <c r="LZ131" s="136"/>
      <c r="MA131" s="136"/>
      <c r="MB131" s="136"/>
      <c r="MC131" s="136"/>
      <c r="MD131" s="136"/>
      <c r="ME131" s="136"/>
      <c r="MF131" s="136"/>
      <c r="MG131" s="136"/>
      <c r="MH131" s="136"/>
      <c r="MI131" s="136"/>
      <c r="MJ131" s="136"/>
      <c r="MK131" s="136"/>
      <c r="ML131" s="136"/>
      <c r="MM131" s="136"/>
      <c r="MN131" s="136"/>
      <c r="MO131" s="136"/>
      <c r="MP131" s="136"/>
      <c r="MQ131" s="136"/>
      <c r="MR131" s="136"/>
      <c r="MS131" s="136"/>
      <c r="MT131" s="136"/>
      <c r="MU131" s="136"/>
      <c r="MV131" s="136"/>
      <c r="MW131" s="136"/>
      <c r="MX131" s="136"/>
      <c r="MY131" s="136"/>
      <c r="MZ131" s="136"/>
      <c r="NA131" s="136"/>
      <c r="NB131" s="136"/>
      <c r="NC131" s="136"/>
      <c r="ND131" s="136"/>
      <c r="NE131" s="136"/>
      <c r="NF131" s="136"/>
      <c r="NG131" s="136"/>
      <c r="NH131" s="136"/>
      <c r="NI131" s="136"/>
      <c r="NJ131" s="136"/>
      <c r="NK131" s="136"/>
      <c r="NL131" s="136"/>
      <c r="NM131" s="136"/>
      <c r="NN131" s="136"/>
      <c r="NO131" s="136"/>
      <c r="NP131" s="136"/>
      <c r="NQ131" s="136"/>
      <c r="NR131" s="136"/>
      <c r="NS131" s="136"/>
      <c r="NT131" s="136"/>
      <c r="NU131" s="136"/>
      <c r="NV131" s="136"/>
      <c r="NW131" s="136"/>
      <c r="NX131" s="136"/>
      <c r="NY131" s="136"/>
      <c r="NZ131" s="136"/>
      <c r="OA131" s="136"/>
      <c r="OB131" s="136"/>
      <c r="OC131" s="136"/>
      <c r="OD131" s="136"/>
      <c r="OE131" s="136"/>
      <c r="OF131" s="136"/>
      <c r="OG131" s="136"/>
      <c r="OH131" s="136"/>
      <c r="OI131" s="136"/>
      <c r="OJ131" s="136"/>
      <c r="OK131" s="136"/>
      <c r="OL131" s="136"/>
      <c r="OM131" s="136"/>
      <c r="ON131" s="136"/>
      <c r="OO131" s="136"/>
      <c r="OP131" s="136"/>
      <c r="OQ131" s="136"/>
      <c r="OR131" s="136"/>
      <c r="OS131" s="136"/>
      <c r="OT131" s="136"/>
      <c r="OU131" s="136"/>
      <c r="OV131" s="136"/>
      <c r="OW131" s="136"/>
      <c r="OX131" s="136"/>
      <c r="OY131" s="136"/>
      <c r="OZ131" s="136"/>
      <c r="PA131" s="136"/>
      <c r="PB131" s="136"/>
      <c r="PC131" s="136"/>
      <c r="PD131" s="136"/>
      <c r="PE131" s="136"/>
      <c r="PF131" s="136"/>
      <c r="PG131" s="136"/>
      <c r="PH131" s="136"/>
      <c r="PI131" s="136"/>
      <c r="PJ131" s="136"/>
      <c r="PK131" s="136"/>
      <c r="PL131" s="136"/>
      <c r="PM131" s="136"/>
      <c r="PN131" s="136"/>
      <c r="PO131" s="136"/>
      <c r="PP131" s="136"/>
      <c r="PQ131" s="136"/>
      <c r="PR131" s="136"/>
      <c r="PS131" s="136"/>
      <c r="PT131" s="136"/>
      <c r="PU131" s="136"/>
      <c r="PV131" s="136"/>
      <c r="PW131" s="136"/>
      <c r="PX131" s="136"/>
      <c r="PY131" s="136"/>
      <c r="PZ131" s="136"/>
      <c r="QA131" s="136"/>
      <c r="QB131" s="136"/>
      <c r="QC131" s="136"/>
      <c r="QD131" s="136"/>
      <c r="QE131" s="136"/>
      <c r="QF131" s="136"/>
      <c r="QG131" s="136"/>
      <c r="QH131" s="136"/>
      <c r="QI131" s="136"/>
      <c r="QJ131" s="136"/>
      <c r="QK131" s="136"/>
      <c r="QL131" s="136"/>
      <c r="QM131" s="136"/>
      <c r="QN131" s="136"/>
      <c r="QO131" s="136"/>
      <c r="QP131" s="136"/>
      <c r="QQ131" s="136"/>
      <c r="QR131" s="136"/>
      <c r="QS131" s="136"/>
      <c r="QT131" s="136"/>
      <c r="QU131" s="136"/>
      <c r="QV131" s="136"/>
      <c r="QW131" s="136"/>
      <c r="QX131" s="136"/>
      <c r="QY131" s="136"/>
      <c r="QZ131" s="136"/>
      <c r="RA131" s="136"/>
      <c r="RB131" s="136"/>
      <c r="RC131" s="136"/>
      <c r="RD131" s="136"/>
      <c r="RE131" s="136"/>
      <c r="RF131" s="136"/>
      <c r="RG131" s="136"/>
      <c r="RH131" s="136"/>
      <c r="RI131" s="136"/>
      <c r="RJ131" s="136"/>
      <c r="RK131" s="136"/>
      <c r="RL131" s="136"/>
      <c r="RM131" s="136"/>
      <c r="RN131" s="136"/>
      <c r="RO131" s="136"/>
      <c r="RP131" s="136"/>
      <c r="RQ131" s="136"/>
      <c r="RR131" s="136"/>
      <c r="RS131" s="136"/>
      <c r="RT131" s="136"/>
      <c r="RU131" s="136"/>
      <c r="RV131" s="136"/>
      <c r="RW131" s="136"/>
      <c r="RX131" s="136"/>
      <c r="RY131" s="136"/>
      <c r="RZ131" s="136"/>
      <c r="SA131" s="136"/>
      <c r="SB131" s="136"/>
      <c r="SC131" s="136"/>
      <c r="SD131" s="136"/>
      <c r="SE131" s="136"/>
      <c r="SF131" s="136"/>
      <c r="SG131" s="136"/>
      <c r="SH131" s="136"/>
      <c r="SI131" s="136"/>
      <c r="SJ131" s="136"/>
      <c r="SK131" s="136"/>
      <c r="SL131" s="136"/>
      <c r="SM131" s="136"/>
      <c r="SN131" s="136"/>
      <c r="SO131" s="136"/>
      <c r="SP131" s="136"/>
      <c r="SQ131" s="136"/>
      <c r="SR131" s="136"/>
      <c r="SS131" s="136"/>
      <c r="ST131" s="136"/>
      <c r="SU131" s="136"/>
      <c r="SV131" s="136"/>
      <c r="SW131" s="136"/>
      <c r="SX131" s="136"/>
      <c r="SY131" s="136"/>
      <c r="SZ131" s="136"/>
      <c r="TA131" s="136"/>
      <c r="TB131" s="136"/>
      <c r="TC131" s="136"/>
      <c r="TD131" s="136"/>
      <c r="TE131" s="136"/>
      <c r="TF131" s="136"/>
      <c r="TG131" s="136"/>
      <c r="TH131" s="136"/>
      <c r="TI131" s="136"/>
      <c r="TJ131" s="136"/>
      <c r="TK131" s="136"/>
      <c r="TL131" s="136"/>
      <c r="TM131" s="136"/>
      <c r="TN131" s="136"/>
      <c r="TO131" s="136"/>
      <c r="TP131" s="136"/>
      <c r="TQ131" s="136"/>
      <c r="TR131" s="136"/>
      <c r="TS131" s="136"/>
      <c r="TT131" s="136"/>
      <c r="TU131" s="136"/>
      <c r="TV131" s="136"/>
      <c r="TW131" s="136"/>
      <c r="TX131" s="136"/>
      <c r="TY131" s="136"/>
      <c r="TZ131" s="136"/>
      <c r="UA131" s="136"/>
      <c r="UB131" s="136"/>
      <c r="UC131" s="136"/>
      <c r="UD131" s="136"/>
      <c r="UE131" s="136"/>
      <c r="UF131" s="136"/>
      <c r="UG131" s="136"/>
      <c r="UH131" s="136"/>
      <c r="UI131" s="136"/>
      <c r="UJ131" s="136"/>
      <c r="UK131" s="136"/>
      <c r="UL131" s="136"/>
      <c r="UM131" s="136"/>
      <c r="UN131" s="136"/>
      <c r="UO131" s="136"/>
      <c r="UP131" s="136"/>
      <c r="UQ131" s="136"/>
      <c r="UR131" s="136"/>
      <c r="US131" s="136"/>
      <c r="UT131" s="136"/>
      <c r="UU131" s="136"/>
      <c r="UV131" s="136"/>
      <c r="UW131" s="136"/>
      <c r="UX131" s="136"/>
      <c r="UY131" s="136"/>
      <c r="UZ131" s="136"/>
      <c r="VA131" s="136"/>
      <c r="VB131" s="136"/>
      <c r="VC131" s="136"/>
      <c r="VD131" s="136"/>
      <c r="VE131" s="136"/>
      <c r="VF131" s="136"/>
      <c r="VG131" s="136"/>
      <c r="VH131" s="136"/>
      <c r="VI131" s="136"/>
      <c r="VJ131" s="136"/>
      <c r="VK131" s="136"/>
      <c r="VL131" s="136"/>
      <c r="VM131" s="136"/>
      <c r="VN131" s="136"/>
      <c r="VO131" s="136"/>
      <c r="VP131" s="136"/>
      <c r="VQ131" s="136"/>
      <c r="VR131" s="136"/>
      <c r="VS131" s="136"/>
      <c r="VT131" s="136"/>
      <c r="VU131" s="136"/>
      <c r="VV131" s="136"/>
      <c r="VW131" s="136"/>
      <c r="VX131" s="136"/>
      <c r="VY131" s="136"/>
      <c r="VZ131" s="136"/>
      <c r="WA131" s="136"/>
      <c r="WB131" s="136"/>
      <c r="WC131" s="136"/>
      <c r="WD131" s="136"/>
      <c r="WE131" s="136"/>
      <c r="WF131" s="136"/>
      <c r="WG131" s="136"/>
      <c r="WH131" s="136"/>
      <c r="WI131" s="136"/>
      <c r="WJ131" s="136"/>
      <c r="WK131" s="136"/>
      <c r="WL131" s="136"/>
      <c r="WM131" s="136"/>
      <c r="WN131" s="136"/>
      <c r="WO131" s="136"/>
      <c r="WP131" s="136"/>
      <c r="WQ131" s="136"/>
      <c r="WR131" s="136"/>
      <c r="WS131" s="136"/>
      <c r="WT131" s="136"/>
      <c r="WU131" s="136"/>
      <c r="WV131" s="136"/>
      <c r="WW131" s="136"/>
      <c r="WX131" s="136"/>
      <c r="WY131" s="136"/>
      <c r="WZ131" s="136"/>
      <c r="XA131" s="136"/>
      <c r="XB131" s="136"/>
      <c r="XC131" s="136"/>
      <c r="XD131" s="136"/>
      <c r="XE131" s="136"/>
      <c r="XF131" s="136"/>
      <c r="XG131" s="136"/>
      <c r="XH131" s="136"/>
      <c r="XI131" s="136"/>
      <c r="XJ131" s="136"/>
      <c r="XK131" s="136"/>
      <c r="XL131" s="136"/>
      <c r="XM131" s="136"/>
      <c r="XN131" s="136"/>
      <c r="XO131" s="136"/>
      <c r="XP131" s="136"/>
      <c r="XQ131" s="136"/>
      <c r="XR131" s="136"/>
      <c r="XS131" s="136"/>
      <c r="XT131" s="136"/>
      <c r="XU131" s="136"/>
      <c r="XV131" s="136"/>
      <c r="XW131" s="136"/>
      <c r="XX131" s="136"/>
      <c r="XY131" s="136"/>
      <c r="XZ131" s="136"/>
      <c r="YA131" s="136"/>
      <c r="YB131" s="136"/>
      <c r="YC131" s="136"/>
      <c r="YD131" s="136"/>
      <c r="YE131" s="136"/>
      <c r="YF131" s="136"/>
      <c r="YG131" s="136"/>
      <c r="YH131" s="136"/>
      <c r="YI131" s="136"/>
      <c r="YJ131" s="136"/>
      <c r="YK131" s="136"/>
      <c r="YL131" s="136"/>
      <c r="YM131" s="136"/>
      <c r="YN131" s="136"/>
      <c r="YO131" s="136"/>
      <c r="YP131" s="136"/>
      <c r="YQ131" s="136"/>
      <c r="YR131" s="136"/>
      <c r="YS131" s="136"/>
      <c r="YT131" s="136"/>
      <c r="YU131" s="136"/>
      <c r="YV131" s="136"/>
      <c r="YW131" s="136"/>
      <c r="YX131" s="136"/>
      <c r="YY131" s="136"/>
      <c r="YZ131" s="136"/>
      <c r="ZA131" s="136"/>
      <c r="ZB131" s="136"/>
      <c r="ZC131" s="136"/>
      <c r="ZD131" s="136"/>
      <c r="ZE131" s="136"/>
      <c r="ZF131" s="136"/>
      <c r="ZG131" s="136"/>
      <c r="ZH131" s="136"/>
      <c r="ZI131" s="136"/>
      <c r="ZJ131" s="136"/>
      <c r="ZK131" s="136"/>
      <c r="ZL131" s="136"/>
      <c r="ZM131" s="136"/>
      <c r="ZN131" s="136"/>
      <c r="ZO131" s="136"/>
      <c r="ZP131" s="136"/>
      <c r="ZQ131" s="136"/>
      <c r="ZR131" s="136"/>
      <c r="ZS131" s="136"/>
      <c r="ZT131" s="136"/>
      <c r="ZU131" s="136"/>
      <c r="ZV131" s="136"/>
      <c r="ZW131" s="136"/>
      <c r="ZX131" s="136"/>
      <c r="ZY131" s="136"/>
      <c r="ZZ131" s="136"/>
      <c r="AAA131" s="136"/>
      <c r="AAB131" s="136"/>
      <c r="AAC131" s="136"/>
      <c r="AAD131" s="136"/>
      <c r="AAE131" s="136"/>
      <c r="AAF131" s="136"/>
      <c r="AAG131" s="136"/>
      <c r="AAH131" s="136"/>
      <c r="AAI131" s="136"/>
      <c r="AAJ131" s="136"/>
      <c r="AAK131" s="136"/>
      <c r="AAL131" s="136"/>
      <c r="AAM131" s="136"/>
      <c r="AAN131" s="136"/>
      <c r="AAO131" s="136"/>
      <c r="AAP131" s="136"/>
      <c r="AAQ131" s="136"/>
      <c r="AAR131" s="136"/>
      <c r="AAS131" s="136"/>
      <c r="AAT131" s="136"/>
      <c r="AAU131" s="136"/>
      <c r="AAV131" s="136"/>
      <c r="AAW131" s="136"/>
      <c r="AAX131" s="136"/>
      <c r="AAY131" s="136"/>
      <c r="AAZ131" s="136"/>
      <c r="ABA131" s="136"/>
      <c r="ABB131" s="136"/>
      <c r="ABC131" s="136"/>
      <c r="ABD131" s="136"/>
      <c r="ABE131" s="136"/>
      <c r="ABF131" s="136"/>
      <c r="ABG131" s="136"/>
      <c r="ABH131" s="136"/>
      <c r="ABI131" s="136"/>
      <c r="ABJ131" s="136"/>
      <c r="ABK131" s="136"/>
      <c r="ABL131" s="136"/>
      <c r="ABM131" s="136"/>
      <c r="ABN131" s="136"/>
      <c r="ABO131" s="136"/>
      <c r="ABP131" s="136"/>
      <c r="ABQ131" s="136"/>
      <c r="ABR131" s="136"/>
      <c r="ABS131" s="136"/>
      <c r="ABT131" s="136"/>
      <c r="ABU131" s="136"/>
      <c r="ABV131" s="136"/>
      <c r="ABW131" s="136"/>
      <c r="ABX131" s="136"/>
      <c r="ABY131" s="136"/>
      <c r="ABZ131" s="136"/>
      <c r="ACA131" s="136"/>
      <c r="ACB131" s="136"/>
      <c r="ACC131" s="136"/>
      <c r="ACD131" s="136"/>
      <c r="ACE131" s="136"/>
      <c r="ACF131" s="136"/>
      <c r="ACG131" s="136"/>
      <c r="ACH131" s="136"/>
      <c r="ACI131" s="136"/>
      <c r="ACJ131" s="136"/>
      <c r="ACK131" s="136"/>
      <c r="ACL131" s="136"/>
      <c r="ACM131" s="136"/>
      <c r="ACN131" s="136"/>
      <c r="ACO131" s="136"/>
      <c r="ACP131" s="136"/>
      <c r="ACQ131" s="136"/>
      <c r="ACR131" s="136"/>
      <c r="ACS131" s="136"/>
      <c r="ACT131" s="136"/>
      <c r="ACU131" s="136"/>
      <c r="ACV131" s="136"/>
      <c r="ACW131" s="136"/>
      <c r="ACX131" s="136"/>
      <c r="ACY131" s="136"/>
      <c r="ACZ131" s="136"/>
      <c r="ADA131" s="136"/>
      <c r="ADB131" s="136"/>
      <c r="ADC131" s="136"/>
      <c r="ADD131" s="136"/>
      <c r="ADE131" s="136"/>
      <c r="ADF131" s="136"/>
      <c r="ADG131" s="136"/>
      <c r="ADH131" s="136"/>
      <c r="ADI131" s="136"/>
      <c r="ADJ131" s="136"/>
      <c r="ADK131" s="136"/>
      <c r="ADL131" s="136"/>
      <c r="ADM131" s="136"/>
      <c r="ADN131" s="136"/>
      <c r="ADO131" s="136"/>
      <c r="ADP131" s="136"/>
      <c r="ADQ131" s="136"/>
      <c r="ADR131" s="136"/>
      <c r="ADS131" s="136"/>
      <c r="ADT131" s="136"/>
      <c r="ADU131" s="136"/>
      <c r="ADV131" s="136"/>
      <c r="ADW131" s="136"/>
      <c r="ADX131" s="136"/>
      <c r="ADY131" s="136"/>
      <c r="ADZ131" s="136"/>
      <c r="AEA131" s="136"/>
      <c r="AEB131" s="136"/>
      <c r="AEC131" s="136"/>
      <c r="AED131" s="136"/>
      <c r="AEE131" s="136"/>
      <c r="AEF131" s="136"/>
      <c r="AEG131" s="136"/>
      <c r="AEH131" s="136"/>
      <c r="AEI131" s="136"/>
      <c r="AEJ131" s="136"/>
      <c r="AEK131" s="136"/>
      <c r="AEL131" s="136"/>
      <c r="AEM131" s="136"/>
      <c r="AEN131" s="136"/>
      <c r="AEO131" s="136"/>
      <c r="AEP131" s="136"/>
      <c r="AEQ131" s="136"/>
      <c r="AER131" s="136"/>
      <c r="AES131" s="136"/>
      <c r="AET131" s="136"/>
      <c r="AEU131" s="136"/>
      <c r="AEV131" s="136"/>
      <c r="AEW131" s="136"/>
      <c r="AEX131" s="136"/>
      <c r="AEY131" s="136"/>
      <c r="AEZ131" s="136"/>
      <c r="AFA131" s="136"/>
      <c r="AFB131" s="136"/>
      <c r="AFC131" s="136"/>
      <c r="AFD131" s="136"/>
      <c r="AFE131" s="136"/>
      <c r="AFF131" s="136"/>
      <c r="AFG131" s="136"/>
      <c r="AFH131" s="136"/>
      <c r="AFI131" s="136"/>
      <c r="AFJ131" s="136"/>
      <c r="AFK131" s="136"/>
      <c r="AFL131" s="136"/>
      <c r="AFM131" s="136"/>
      <c r="AFN131" s="136"/>
      <c r="AFO131" s="136"/>
      <c r="AFP131" s="136"/>
      <c r="AFQ131" s="136"/>
      <c r="AFR131" s="136"/>
      <c r="AFS131" s="136"/>
      <c r="AFT131" s="136"/>
      <c r="AFU131" s="136"/>
      <c r="AFV131" s="136"/>
      <c r="AFW131" s="136"/>
      <c r="AFX131" s="136"/>
      <c r="AFY131" s="136"/>
      <c r="AFZ131" s="136"/>
      <c r="AGA131" s="136"/>
      <c r="AGB131" s="136"/>
      <c r="AGC131" s="136"/>
      <c r="AGD131" s="136"/>
      <c r="AGE131" s="136"/>
      <c r="AGF131" s="136"/>
      <c r="AGG131" s="136"/>
      <c r="AGH131" s="136"/>
      <c r="AGI131" s="136"/>
      <c r="AGJ131" s="136"/>
      <c r="AGK131" s="136"/>
      <c r="AGL131" s="136"/>
      <c r="AGM131" s="136"/>
      <c r="AGN131" s="136"/>
      <c r="AGO131" s="136"/>
      <c r="AGP131" s="136"/>
      <c r="AGQ131" s="136"/>
      <c r="AGR131" s="136"/>
      <c r="AGS131" s="136"/>
      <c r="AGT131" s="136"/>
      <c r="AGU131" s="136"/>
      <c r="AGV131" s="136"/>
      <c r="AGW131" s="136"/>
      <c r="AGX131" s="136"/>
      <c r="AGY131" s="136"/>
      <c r="AGZ131" s="136"/>
      <c r="AHA131" s="136"/>
      <c r="AHB131" s="136"/>
      <c r="AHC131" s="136"/>
      <c r="AHD131" s="136"/>
      <c r="AHE131" s="136"/>
      <c r="AHF131" s="136"/>
      <c r="AHG131" s="136"/>
      <c r="AHH131" s="136"/>
      <c r="AHI131" s="136"/>
      <c r="AHJ131" s="136"/>
      <c r="AHK131" s="136"/>
      <c r="AHL131" s="136"/>
      <c r="AHM131" s="136"/>
      <c r="AHN131" s="136"/>
      <c r="AHO131" s="136"/>
      <c r="AHP131" s="136"/>
      <c r="AHQ131" s="136"/>
      <c r="AHR131" s="136"/>
      <c r="AHS131" s="136"/>
      <c r="AHT131" s="136"/>
      <c r="AHU131" s="136"/>
      <c r="AHV131" s="136"/>
      <c r="AHW131" s="136"/>
      <c r="AHX131" s="136"/>
      <c r="AHY131" s="136"/>
      <c r="AHZ131" s="136"/>
      <c r="AIA131" s="136"/>
      <c r="AIB131" s="136"/>
      <c r="AIC131" s="136"/>
      <c r="AID131" s="136"/>
      <c r="AIE131" s="136"/>
      <c r="AIF131" s="136"/>
      <c r="AIG131" s="136"/>
      <c r="AIH131" s="136"/>
      <c r="AII131" s="136"/>
      <c r="AIJ131" s="136"/>
      <c r="AIK131" s="136"/>
      <c r="AIL131" s="136"/>
      <c r="AIM131" s="136"/>
      <c r="AIN131" s="136"/>
      <c r="AIO131" s="136"/>
      <c r="AIP131" s="136"/>
      <c r="AIQ131" s="136"/>
      <c r="AIR131" s="136"/>
      <c r="AIS131" s="136"/>
      <c r="AIT131" s="136"/>
      <c r="AIU131" s="136"/>
      <c r="AIV131" s="136"/>
      <c r="AIW131" s="136"/>
      <c r="AIX131" s="136"/>
      <c r="AIY131" s="136"/>
      <c r="AIZ131" s="136"/>
      <c r="AJA131" s="136"/>
      <c r="AJB131" s="136"/>
      <c r="AJC131" s="136"/>
      <c r="AJD131" s="136"/>
      <c r="AJE131" s="136"/>
      <c r="AJF131" s="136"/>
      <c r="AJG131" s="136"/>
      <c r="AJH131" s="136"/>
      <c r="AJI131" s="136"/>
      <c r="AJJ131" s="136"/>
      <c r="AJK131" s="136"/>
      <c r="AJL131" s="136"/>
      <c r="AJM131" s="136"/>
      <c r="AJN131" s="136"/>
      <c r="AJO131" s="136"/>
      <c r="AJP131" s="136"/>
      <c r="AJQ131" s="136"/>
      <c r="AJR131" s="136"/>
      <c r="AJS131" s="136"/>
      <c r="AJT131" s="136"/>
      <c r="AJU131" s="136"/>
      <c r="AJV131" s="136"/>
      <c r="AJW131" s="136"/>
      <c r="AJX131" s="136"/>
      <c r="AJY131" s="136"/>
      <c r="AJZ131" s="136"/>
      <c r="AKA131" s="136"/>
      <c r="AKB131" s="136"/>
      <c r="AKC131" s="136"/>
      <c r="AKD131" s="136"/>
      <c r="AKE131" s="136"/>
      <c r="AKF131" s="136"/>
      <c r="AKG131" s="136"/>
      <c r="AKH131" s="136"/>
      <c r="AKI131" s="136"/>
      <c r="AKJ131" s="136"/>
      <c r="AKK131" s="136"/>
      <c r="AKL131" s="136"/>
      <c r="AKM131" s="136"/>
      <c r="AKN131" s="136"/>
      <c r="AKO131" s="136"/>
      <c r="AKP131" s="136"/>
      <c r="AKQ131" s="136"/>
      <c r="AKR131" s="136"/>
      <c r="AKS131" s="136"/>
      <c r="AKT131" s="136"/>
      <c r="AKU131" s="136"/>
      <c r="AKV131" s="136"/>
      <c r="AKW131" s="136"/>
      <c r="AKX131" s="136"/>
      <c r="AKY131" s="136"/>
    </row>
    <row r="132" ht="14.25" hidden="1" spans="1:987">
      <c r="A132" s="61" t="s">
        <v>12</v>
      </c>
      <c r="B132" s="50" t="s">
        <v>306</v>
      </c>
      <c r="C132" s="167"/>
      <c r="D132" s="168"/>
      <c r="E132" s="168"/>
      <c r="F132" s="202"/>
      <c r="G132" s="167">
        <v>0.032258064516129</v>
      </c>
      <c r="H132" s="168"/>
      <c r="I132" s="202"/>
      <c r="J132" s="169">
        <v>0.0465116279069767</v>
      </c>
      <c r="K132" s="169"/>
      <c r="L132" s="169"/>
      <c r="M132" s="62">
        <v>0.0281954887218045</v>
      </c>
      <c r="N132" s="224">
        <v>0.63</v>
      </c>
      <c r="O132" s="250">
        <v>0.625</v>
      </c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Y132" s="136"/>
      <c r="AZ132" s="136"/>
      <c r="BA132" s="136"/>
      <c r="BB132" s="136"/>
      <c r="BC132" s="136"/>
      <c r="BD132" s="136"/>
      <c r="BE132" s="136"/>
      <c r="BF132" s="136"/>
      <c r="BG132" s="136"/>
      <c r="BH132" s="136"/>
      <c r="BI132" s="136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  <c r="CT132" s="136"/>
      <c r="CU132" s="136"/>
      <c r="CV132" s="136"/>
      <c r="CW132" s="136"/>
      <c r="CX132" s="136"/>
      <c r="CY132" s="136"/>
      <c r="CZ132" s="136"/>
      <c r="DA132" s="136"/>
      <c r="DB132" s="136"/>
      <c r="DC132" s="136"/>
      <c r="DD132" s="136"/>
      <c r="DE132" s="136"/>
      <c r="DF132" s="136"/>
      <c r="DG132" s="136"/>
      <c r="DH132" s="136"/>
      <c r="DI132" s="136"/>
      <c r="DJ132" s="136"/>
      <c r="DK132" s="136"/>
      <c r="DL132" s="136"/>
      <c r="DM132" s="136"/>
      <c r="DN132" s="136"/>
      <c r="DO132" s="136"/>
      <c r="DP132" s="136"/>
      <c r="DQ132" s="136"/>
      <c r="DR132" s="136"/>
      <c r="DS132" s="136"/>
      <c r="DT132" s="136"/>
      <c r="DU132" s="136"/>
      <c r="DV132" s="136"/>
      <c r="DW132" s="136"/>
      <c r="DX132" s="136"/>
      <c r="DY132" s="136"/>
      <c r="DZ132" s="136"/>
      <c r="EA132" s="136"/>
      <c r="EB132" s="136"/>
      <c r="EC132" s="136"/>
      <c r="ED132" s="136"/>
      <c r="EE132" s="136"/>
      <c r="EF132" s="136"/>
      <c r="EG132" s="136"/>
      <c r="EH132" s="136"/>
      <c r="EI132" s="136"/>
      <c r="EJ132" s="136"/>
      <c r="EK132" s="136"/>
      <c r="EL132" s="136"/>
      <c r="EM132" s="136"/>
      <c r="EN132" s="136"/>
      <c r="EO132" s="136"/>
      <c r="EP132" s="136"/>
      <c r="EQ132" s="136"/>
      <c r="ER132" s="136"/>
      <c r="ES132" s="136"/>
      <c r="ET132" s="136"/>
      <c r="EU132" s="136"/>
      <c r="EV132" s="136"/>
      <c r="EW132" s="136"/>
      <c r="EX132" s="136"/>
      <c r="EY132" s="136"/>
      <c r="EZ132" s="136"/>
      <c r="FA132" s="136"/>
      <c r="FB132" s="136"/>
      <c r="FC132" s="136"/>
      <c r="FD132" s="136"/>
      <c r="FE132" s="136"/>
      <c r="FF132" s="136"/>
      <c r="FG132" s="136"/>
      <c r="FH132" s="136"/>
      <c r="FI132" s="136"/>
      <c r="FJ132" s="136"/>
      <c r="FK132" s="136"/>
      <c r="FL132" s="136"/>
      <c r="FM132" s="136"/>
      <c r="FN132" s="136"/>
      <c r="FO132" s="136"/>
      <c r="FP132" s="136"/>
      <c r="FQ132" s="136"/>
      <c r="FR132" s="136"/>
      <c r="FS132" s="136"/>
      <c r="FT132" s="136"/>
      <c r="FU132" s="136"/>
      <c r="FV132" s="136"/>
      <c r="FW132" s="136"/>
      <c r="FX132" s="136"/>
      <c r="FY132" s="136"/>
      <c r="FZ132" s="136"/>
      <c r="GA132" s="136"/>
      <c r="GB132" s="136"/>
      <c r="GC132" s="136"/>
      <c r="GD132" s="136"/>
      <c r="GE132" s="136"/>
      <c r="GF132" s="136"/>
      <c r="GG132" s="136"/>
      <c r="GH132" s="136"/>
      <c r="GI132" s="136"/>
      <c r="GJ132" s="136"/>
      <c r="GK132" s="136"/>
      <c r="GL132" s="136"/>
      <c r="GM132" s="136"/>
      <c r="GN132" s="136"/>
      <c r="GO132" s="136"/>
      <c r="GP132" s="136"/>
      <c r="GQ132" s="136"/>
      <c r="GR132" s="136"/>
      <c r="GS132" s="136"/>
      <c r="GT132" s="136"/>
      <c r="GU132" s="136"/>
      <c r="GV132" s="136"/>
      <c r="GW132" s="136"/>
      <c r="GX132" s="136"/>
      <c r="GY132" s="136"/>
      <c r="GZ132" s="136"/>
      <c r="HA132" s="136"/>
      <c r="HB132" s="136"/>
      <c r="HC132" s="136"/>
      <c r="HD132" s="136"/>
      <c r="HE132" s="136"/>
      <c r="HF132" s="136"/>
      <c r="HG132" s="136"/>
      <c r="HH132" s="136"/>
      <c r="HI132" s="136"/>
      <c r="HJ132" s="136"/>
      <c r="HK132" s="136"/>
      <c r="HL132" s="136"/>
      <c r="HM132" s="136"/>
      <c r="HN132" s="136"/>
      <c r="HO132" s="136"/>
      <c r="HP132" s="136"/>
      <c r="HQ132" s="136"/>
      <c r="HR132" s="136"/>
      <c r="HS132" s="136"/>
      <c r="HT132" s="136"/>
      <c r="HU132" s="136"/>
      <c r="HV132" s="136"/>
      <c r="HW132" s="136"/>
      <c r="HX132" s="136"/>
      <c r="HY132" s="136"/>
      <c r="HZ132" s="136"/>
      <c r="IA132" s="136"/>
      <c r="IB132" s="136"/>
      <c r="IC132" s="136"/>
      <c r="ID132" s="136"/>
      <c r="IE132" s="136"/>
      <c r="IF132" s="136"/>
      <c r="IG132" s="136"/>
      <c r="IH132" s="136"/>
      <c r="II132" s="136"/>
      <c r="IJ132" s="136"/>
      <c r="IK132" s="136"/>
      <c r="IL132" s="136"/>
      <c r="IM132" s="136"/>
      <c r="IN132" s="136"/>
      <c r="IO132" s="136"/>
      <c r="IP132" s="136"/>
      <c r="IQ132" s="136"/>
      <c r="IR132" s="136"/>
      <c r="IS132" s="136"/>
      <c r="IT132" s="136"/>
      <c r="IU132" s="136"/>
      <c r="IV132" s="136"/>
      <c r="IW132" s="136"/>
      <c r="IX132" s="136"/>
      <c r="IY132" s="136"/>
      <c r="IZ132" s="136"/>
      <c r="JA132" s="136"/>
      <c r="JB132" s="136"/>
      <c r="JC132" s="136"/>
      <c r="JD132" s="136"/>
      <c r="JE132" s="136"/>
      <c r="JF132" s="136"/>
      <c r="JG132" s="136"/>
      <c r="JH132" s="136"/>
      <c r="JI132" s="136"/>
      <c r="JJ132" s="136"/>
      <c r="JK132" s="136"/>
      <c r="JL132" s="136"/>
      <c r="JM132" s="136"/>
      <c r="JN132" s="136"/>
      <c r="JO132" s="136"/>
      <c r="JP132" s="136"/>
      <c r="JQ132" s="136"/>
      <c r="JR132" s="136"/>
      <c r="JS132" s="136"/>
      <c r="JT132" s="136"/>
      <c r="JU132" s="136"/>
      <c r="JV132" s="136"/>
      <c r="JW132" s="136"/>
      <c r="JX132" s="136"/>
      <c r="JY132" s="136"/>
      <c r="JZ132" s="136"/>
      <c r="KA132" s="136"/>
      <c r="KB132" s="136"/>
      <c r="KC132" s="136"/>
      <c r="KD132" s="136"/>
      <c r="KE132" s="136"/>
      <c r="KF132" s="136"/>
      <c r="KG132" s="136"/>
      <c r="KH132" s="136"/>
      <c r="KI132" s="136"/>
      <c r="KJ132" s="136"/>
      <c r="KK132" s="136"/>
      <c r="KL132" s="136"/>
      <c r="KM132" s="136"/>
      <c r="KN132" s="136"/>
      <c r="KO132" s="136"/>
      <c r="KP132" s="136"/>
      <c r="KQ132" s="136"/>
      <c r="KR132" s="136"/>
      <c r="KS132" s="136"/>
      <c r="KT132" s="136"/>
      <c r="KU132" s="136"/>
      <c r="KV132" s="136"/>
      <c r="KW132" s="136"/>
      <c r="KX132" s="136"/>
      <c r="KY132" s="136"/>
      <c r="KZ132" s="136"/>
      <c r="LA132" s="136"/>
      <c r="LB132" s="136"/>
      <c r="LC132" s="136"/>
      <c r="LD132" s="136"/>
      <c r="LE132" s="136"/>
      <c r="LF132" s="136"/>
      <c r="LG132" s="136"/>
      <c r="LH132" s="136"/>
      <c r="LI132" s="136"/>
      <c r="LJ132" s="136"/>
      <c r="LK132" s="136"/>
      <c r="LL132" s="136"/>
      <c r="LM132" s="136"/>
      <c r="LN132" s="136"/>
      <c r="LO132" s="136"/>
      <c r="LP132" s="136"/>
      <c r="LQ132" s="136"/>
      <c r="LR132" s="136"/>
      <c r="LS132" s="136"/>
      <c r="LT132" s="136"/>
      <c r="LU132" s="136"/>
      <c r="LV132" s="136"/>
      <c r="LW132" s="136"/>
      <c r="LX132" s="136"/>
      <c r="LY132" s="136"/>
      <c r="LZ132" s="136"/>
      <c r="MA132" s="136"/>
      <c r="MB132" s="136"/>
      <c r="MC132" s="136"/>
      <c r="MD132" s="136"/>
      <c r="ME132" s="136"/>
      <c r="MF132" s="136"/>
      <c r="MG132" s="136"/>
      <c r="MH132" s="136"/>
      <c r="MI132" s="136"/>
      <c r="MJ132" s="136"/>
      <c r="MK132" s="136"/>
      <c r="ML132" s="136"/>
      <c r="MM132" s="136"/>
      <c r="MN132" s="136"/>
      <c r="MO132" s="136"/>
      <c r="MP132" s="136"/>
      <c r="MQ132" s="136"/>
      <c r="MR132" s="136"/>
      <c r="MS132" s="136"/>
      <c r="MT132" s="136"/>
      <c r="MU132" s="136"/>
      <c r="MV132" s="136"/>
      <c r="MW132" s="136"/>
      <c r="MX132" s="136"/>
      <c r="MY132" s="136"/>
      <c r="MZ132" s="136"/>
      <c r="NA132" s="136"/>
      <c r="NB132" s="136"/>
      <c r="NC132" s="136"/>
      <c r="ND132" s="136"/>
      <c r="NE132" s="136"/>
      <c r="NF132" s="136"/>
      <c r="NG132" s="136"/>
      <c r="NH132" s="136"/>
      <c r="NI132" s="136"/>
      <c r="NJ132" s="136"/>
      <c r="NK132" s="136"/>
      <c r="NL132" s="136"/>
      <c r="NM132" s="136"/>
      <c r="NN132" s="136"/>
      <c r="NO132" s="136"/>
      <c r="NP132" s="136"/>
      <c r="NQ132" s="136"/>
      <c r="NR132" s="136"/>
      <c r="NS132" s="136"/>
      <c r="NT132" s="136"/>
      <c r="NU132" s="136"/>
      <c r="NV132" s="136"/>
      <c r="NW132" s="136"/>
      <c r="NX132" s="136"/>
      <c r="NY132" s="136"/>
      <c r="NZ132" s="136"/>
      <c r="OA132" s="136"/>
      <c r="OB132" s="136"/>
      <c r="OC132" s="136"/>
      <c r="OD132" s="136"/>
      <c r="OE132" s="136"/>
      <c r="OF132" s="136"/>
      <c r="OG132" s="136"/>
      <c r="OH132" s="136"/>
      <c r="OI132" s="136"/>
      <c r="OJ132" s="136"/>
      <c r="OK132" s="136"/>
      <c r="OL132" s="136"/>
      <c r="OM132" s="136"/>
      <c r="ON132" s="136"/>
      <c r="OO132" s="136"/>
      <c r="OP132" s="136"/>
      <c r="OQ132" s="136"/>
      <c r="OR132" s="136"/>
      <c r="OS132" s="136"/>
      <c r="OT132" s="136"/>
      <c r="OU132" s="136"/>
      <c r="OV132" s="136"/>
      <c r="OW132" s="136"/>
      <c r="OX132" s="136"/>
      <c r="OY132" s="136"/>
      <c r="OZ132" s="136"/>
      <c r="PA132" s="136"/>
      <c r="PB132" s="136"/>
      <c r="PC132" s="136"/>
      <c r="PD132" s="136"/>
      <c r="PE132" s="136"/>
      <c r="PF132" s="136"/>
      <c r="PG132" s="136"/>
      <c r="PH132" s="136"/>
      <c r="PI132" s="136"/>
      <c r="PJ132" s="136"/>
      <c r="PK132" s="136"/>
      <c r="PL132" s="136"/>
      <c r="PM132" s="136"/>
      <c r="PN132" s="136"/>
      <c r="PO132" s="136"/>
      <c r="PP132" s="136"/>
      <c r="PQ132" s="136"/>
      <c r="PR132" s="136"/>
      <c r="PS132" s="136"/>
      <c r="PT132" s="136"/>
      <c r="PU132" s="136"/>
      <c r="PV132" s="136"/>
      <c r="PW132" s="136"/>
      <c r="PX132" s="136"/>
      <c r="PY132" s="136"/>
      <c r="PZ132" s="136"/>
      <c r="QA132" s="136"/>
      <c r="QB132" s="136"/>
      <c r="QC132" s="136"/>
      <c r="QD132" s="136"/>
      <c r="QE132" s="136"/>
      <c r="QF132" s="136"/>
      <c r="QG132" s="136"/>
      <c r="QH132" s="136"/>
      <c r="QI132" s="136"/>
      <c r="QJ132" s="136"/>
      <c r="QK132" s="136"/>
      <c r="QL132" s="136"/>
      <c r="QM132" s="136"/>
      <c r="QN132" s="136"/>
      <c r="QO132" s="136"/>
      <c r="QP132" s="136"/>
      <c r="QQ132" s="136"/>
      <c r="QR132" s="136"/>
      <c r="QS132" s="136"/>
      <c r="QT132" s="136"/>
      <c r="QU132" s="136"/>
      <c r="QV132" s="136"/>
      <c r="QW132" s="136"/>
      <c r="QX132" s="136"/>
      <c r="QY132" s="136"/>
      <c r="QZ132" s="136"/>
      <c r="RA132" s="136"/>
      <c r="RB132" s="136"/>
      <c r="RC132" s="136"/>
      <c r="RD132" s="136"/>
      <c r="RE132" s="136"/>
      <c r="RF132" s="136"/>
      <c r="RG132" s="136"/>
      <c r="RH132" s="136"/>
      <c r="RI132" s="136"/>
      <c r="RJ132" s="136"/>
      <c r="RK132" s="136"/>
      <c r="RL132" s="136"/>
      <c r="RM132" s="136"/>
      <c r="RN132" s="136"/>
      <c r="RO132" s="136"/>
      <c r="RP132" s="136"/>
      <c r="RQ132" s="136"/>
      <c r="RR132" s="136"/>
      <c r="RS132" s="136"/>
      <c r="RT132" s="136"/>
      <c r="RU132" s="136"/>
      <c r="RV132" s="136"/>
      <c r="RW132" s="136"/>
      <c r="RX132" s="136"/>
      <c r="RY132" s="136"/>
      <c r="RZ132" s="136"/>
      <c r="SA132" s="136"/>
      <c r="SB132" s="136"/>
      <c r="SC132" s="136"/>
      <c r="SD132" s="136"/>
      <c r="SE132" s="136"/>
      <c r="SF132" s="136"/>
      <c r="SG132" s="136"/>
      <c r="SH132" s="136"/>
      <c r="SI132" s="136"/>
      <c r="SJ132" s="136"/>
      <c r="SK132" s="136"/>
      <c r="SL132" s="136"/>
      <c r="SM132" s="136"/>
      <c r="SN132" s="136"/>
      <c r="SO132" s="136"/>
      <c r="SP132" s="136"/>
      <c r="SQ132" s="136"/>
      <c r="SR132" s="136"/>
      <c r="SS132" s="136"/>
      <c r="ST132" s="136"/>
      <c r="SU132" s="136"/>
      <c r="SV132" s="136"/>
      <c r="SW132" s="136"/>
      <c r="SX132" s="136"/>
      <c r="SY132" s="136"/>
      <c r="SZ132" s="136"/>
      <c r="TA132" s="136"/>
      <c r="TB132" s="136"/>
      <c r="TC132" s="136"/>
      <c r="TD132" s="136"/>
      <c r="TE132" s="136"/>
      <c r="TF132" s="136"/>
      <c r="TG132" s="136"/>
      <c r="TH132" s="136"/>
      <c r="TI132" s="136"/>
      <c r="TJ132" s="136"/>
      <c r="TK132" s="136"/>
      <c r="TL132" s="136"/>
      <c r="TM132" s="136"/>
      <c r="TN132" s="136"/>
      <c r="TO132" s="136"/>
      <c r="TP132" s="136"/>
      <c r="TQ132" s="136"/>
      <c r="TR132" s="136"/>
      <c r="TS132" s="136"/>
      <c r="TT132" s="136"/>
      <c r="TU132" s="136"/>
      <c r="TV132" s="136"/>
      <c r="TW132" s="136"/>
      <c r="TX132" s="136"/>
      <c r="TY132" s="136"/>
      <c r="TZ132" s="136"/>
      <c r="UA132" s="136"/>
      <c r="UB132" s="136"/>
      <c r="UC132" s="136"/>
      <c r="UD132" s="136"/>
      <c r="UE132" s="136"/>
      <c r="UF132" s="136"/>
      <c r="UG132" s="136"/>
      <c r="UH132" s="136"/>
      <c r="UI132" s="136"/>
      <c r="UJ132" s="136"/>
      <c r="UK132" s="136"/>
      <c r="UL132" s="136"/>
      <c r="UM132" s="136"/>
      <c r="UN132" s="136"/>
      <c r="UO132" s="136"/>
      <c r="UP132" s="136"/>
      <c r="UQ132" s="136"/>
      <c r="UR132" s="136"/>
      <c r="US132" s="136"/>
      <c r="UT132" s="136"/>
      <c r="UU132" s="136"/>
      <c r="UV132" s="136"/>
      <c r="UW132" s="136"/>
      <c r="UX132" s="136"/>
      <c r="UY132" s="136"/>
      <c r="UZ132" s="136"/>
      <c r="VA132" s="136"/>
      <c r="VB132" s="136"/>
      <c r="VC132" s="136"/>
      <c r="VD132" s="136"/>
      <c r="VE132" s="136"/>
      <c r="VF132" s="136"/>
      <c r="VG132" s="136"/>
      <c r="VH132" s="136"/>
      <c r="VI132" s="136"/>
      <c r="VJ132" s="136"/>
      <c r="VK132" s="136"/>
      <c r="VL132" s="136"/>
      <c r="VM132" s="136"/>
      <c r="VN132" s="136"/>
      <c r="VO132" s="136"/>
      <c r="VP132" s="136"/>
      <c r="VQ132" s="136"/>
      <c r="VR132" s="136"/>
      <c r="VS132" s="136"/>
      <c r="VT132" s="136"/>
      <c r="VU132" s="136"/>
      <c r="VV132" s="136"/>
      <c r="VW132" s="136"/>
      <c r="VX132" s="136"/>
      <c r="VY132" s="136"/>
      <c r="VZ132" s="136"/>
      <c r="WA132" s="136"/>
      <c r="WB132" s="136"/>
      <c r="WC132" s="136"/>
      <c r="WD132" s="136"/>
      <c r="WE132" s="136"/>
      <c r="WF132" s="136"/>
      <c r="WG132" s="136"/>
      <c r="WH132" s="136"/>
      <c r="WI132" s="136"/>
      <c r="WJ132" s="136"/>
      <c r="WK132" s="136"/>
      <c r="WL132" s="136"/>
      <c r="WM132" s="136"/>
      <c r="WN132" s="136"/>
      <c r="WO132" s="136"/>
      <c r="WP132" s="136"/>
      <c r="WQ132" s="136"/>
      <c r="WR132" s="136"/>
      <c r="WS132" s="136"/>
      <c r="WT132" s="136"/>
      <c r="WU132" s="136"/>
      <c r="WV132" s="136"/>
      <c r="WW132" s="136"/>
      <c r="WX132" s="136"/>
      <c r="WY132" s="136"/>
      <c r="WZ132" s="136"/>
      <c r="XA132" s="136"/>
      <c r="XB132" s="136"/>
      <c r="XC132" s="136"/>
      <c r="XD132" s="136"/>
      <c r="XE132" s="136"/>
      <c r="XF132" s="136"/>
      <c r="XG132" s="136"/>
      <c r="XH132" s="136"/>
      <c r="XI132" s="136"/>
      <c r="XJ132" s="136"/>
      <c r="XK132" s="136"/>
      <c r="XL132" s="136"/>
      <c r="XM132" s="136"/>
      <c r="XN132" s="136"/>
      <c r="XO132" s="136"/>
      <c r="XP132" s="136"/>
      <c r="XQ132" s="136"/>
      <c r="XR132" s="136"/>
      <c r="XS132" s="136"/>
      <c r="XT132" s="136"/>
      <c r="XU132" s="136"/>
      <c r="XV132" s="136"/>
      <c r="XW132" s="136"/>
      <c r="XX132" s="136"/>
      <c r="XY132" s="136"/>
      <c r="XZ132" s="136"/>
      <c r="YA132" s="136"/>
      <c r="YB132" s="136"/>
      <c r="YC132" s="136"/>
      <c r="YD132" s="136"/>
      <c r="YE132" s="136"/>
      <c r="YF132" s="136"/>
      <c r="YG132" s="136"/>
      <c r="YH132" s="136"/>
      <c r="YI132" s="136"/>
      <c r="YJ132" s="136"/>
      <c r="YK132" s="136"/>
      <c r="YL132" s="136"/>
      <c r="YM132" s="136"/>
      <c r="YN132" s="136"/>
      <c r="YO132" s="136"/>
      <c r="YP132" s="136"/>
      <c r="YQ132" s="136"/>
      <c r="YR132" s="136"/>
      <c r="YS132" s="136"/>
      <c r="YT132" s="136"/>
      <c r="YU132" s="136"/>
      <c r="YV132" s="136"/>
      <c r="YW132" s="136"/>
      <c r="YX132" s="136"/>
      <c r="YY132" s="136"/>
      <c r="YZ132" s="136"/>
      <c r="ZA132" s="136"/>
      <c r="ZB132" s="136"/>
      <c r="ZC132" s="136"/>
      <c r="ZD132" s="136"/>
      <c r="ZE132" s="136"/>
      <c r="ZF132" s="136"/>
      <c r="ZG132" s="136"/>
      <c r="ZH132" s="136"/>
      <c r="ZI132" s="136"/>
      <c r="ZJ132" s="136"/>
      <c r="ZK132" s="136"/>
      <c r="ZL132" s="136"/>
      <c r="ZM132" s="136"/>
      <c r="ZN132" s="136"/>
      <c r="ZO132" s="136"/>
      <c r="ZP132" s="136"/>
      <c r="ZQ132" s="136"/>
      <c r="ZR132" s="136"/>
      <c r="ZS132" s="136"/>
      <c r="ZT132" s="136"/>
      <c r="ZU132" s="136"/>
      <c r="ZV132" s="136"/>
      <c r="ZW132" s="136"/>
      <c r="ZX132" s="136"/>
      <c r="ZY132" s="136"/>
      <c r="ZZ132" s="136"/>
      <c r="AAA132" s="136"/>
      <c r="AAB132" s="136"/>
      <c r="AAC132" s="136"/>
      <c r="AAD132" s="136"/>
      <c r="AAE132" s="136"/>
      <c r="AAF132" s="136"/>
      <c r="AAG132" s="136"/>
      <c r="AAH132" s="136"/>
      <c r="AAI132" s="136"/>
      <c r="AAJ132" s="136"/>
      <c r="AAK132" s="136"/>
      <c r="AAL132" s="136"/>
      <c r="AAM132" s="136"/>
      <c r="AAN132" s="136"/>
      <c r="AAO132" s="136"/>
      <c r="AAP132" s="136"/>
      <c r="AAQ132" s="136"/>
      <c r="AAR132" s="136"/>
      <c r="AAS132" s="136"/>
      <c r="AAT132" s="136"/>
      <c r="AAU132" s="136"/>
      <c r="AAV132" s="136"/>
      <c r="AAW132" s="136"/>
      <c r="AAX132" s="136"/>
      <c r="AAY132" s="136"/>
      <c r="AAZ132" s="136"/>
      <c r="ABA132" s="136"/>
      <c r="ABB132" s="136"/>
      <c r="ABC132" s="136"/>
      <c r="ABD132" s="136"/>
      <c r="ABE132" s="136"/>
      <c r="ABF132" s="136"/>
      <c r="ABG132" s="136"/>
      <c r="ABH132" s="136"/>
      <c r="ABI132" s="136"/>
      <c r="ABJ132" s="136"/>
      <c r="ABK132" s="136"/>
      <c r="ABL132" s="136"/>
      <c r="ABM132" s="136"/>
      <c r="ABN132" s="136"/>
      <c r="ABO132" s="136"/>
      <c r="ABP132" s="136"/>
      <c r="ABQ132" s="136"/>
      <c r="ABR132" s="136"/>
      <c r="ABS132" s="136"/>
      <c r="ABT132" s="136"/>
      <c r="ABU132" s="136"/>
      <c r="ABV132" s="136"/>
      <c r="ABW132" s="136"/>
      <c r="ABX132" s="136"/>
      <c r="ABY132" s="136"/>
      <c r="ABZ132" s="136"/>
      <c r="ACA132" s="136"/>
      <c r="ACB132" s="136"/>
      <c r="ACC132" s="136"/>
      <c r="ACD132" s="136"/>
      <c r="ACE132" s="136"/>
      <c r="ACF132" s="136"/>
      <c r="ACG132" s="136"/>
      <c r="ACH132" s="136"/>
      <c r="ACI132" s="136"/>
      <c r="ACJ132" s="136"/>
      <c r="ACK132" s="136"/>
      <c r="ACL132" s="136"/>
      <c r="ACM132" s="136"/>
      <c r="ACN132" s="136"/>
      <c r="ACO132" s="136"/>
      <c r="ACP132" s="136"/>
      <c r="ACQ132" s="136"/>
      <c r="ACR132" s="136"/>
      <c r="ACS132" s="136"/>
      <c r="ACT132" s="136"/>
      <c r="ACU132" s="136"/>
      <c r="ACV132" s="136"/>
      <c r="ACW132" s="136"/>
      <c r="ACX132" s="136"/>
      <c r="ACY132" s="136"/>
      <c r="ACZ132" s="136"/>
      <c r="ADA132" s="136"/>
      <c r="ADB132" s="136"/>
      <c r="ADC132" s="136"/>
      <c r="ADD132" s="136"/>
      <c r="ADE132" s="136"/>
      <c r="ADF132" s="136"/>
      <c r="ADG132" s="136"/>
      <c r="ADH132" s="136"/>
      <c r="ADI132" s="136"/>
      <c r="ADJ132" s="136"/>
      <c r="ADK132" s="136"/>
      <c r="ADL132" s="136"/>
      <c r="ADM132" s="136"/>
      <c r="ADN132" s="136"/>
      <c r="ADO132" s="136"/>
      <c r="ADP132" s="136"/>
      <c r="ADQ132" s="136"/>
      <c r="ADR132" s="136"/>
      <c r="ADS132" s="136"/>
      <c r="ADT132" s="136"/>
      <c r="ADU132" s="136"/>
      <c r="ADV132" s="136"/>
      <c r="ADW132" s="136"/>
      <c r="ADX132" s="136"/>
      <c r="ADY132" s="136"/>
      <c r="ADZ132" s="136"/>
      <c r="AEA132" s="136"/>
      <c r="AEB132" s="136"/>
      <c r="AEC132" s="136"/>
      <c r="AED132" s="136"/>
      <c r="AEE132" s="136"/>
      <c r="AEF132" s="136"/>
      <c r="AEG132" s="136"/>
      <c r="AEH132" s="136"/>
      <c r="AEI132" s="136"/>
      <c r="AEJ132" s="136"/>
      <c r="AEK132" s="136"/>
      <c r="AEL132" s="136"/>
      <c r="AEM132" s="136"/>
      <c r="AEN132" s="136"/>
      <c r="AEO132" s="136"/>
      <c r="AEP132" s="136"/>
      <c r="AEQ132" s="136"/>
      <c r="AER132" s="136"/>
      <c r="AES132" s="136"/>
      <c r="AET132" s="136"/>
      <c r="AEU132" s="136"/>
      <c r="AEV132" s="136"/>
      <c r="AEW132" s="136"/>
      <c r="AEX132" s="136"/>
      <c r="AEY132" s="136"/>
      <c r="AEZ132" s="136"/>
      <c r="AFA132" s="136"/>
      <c r="AFB132" s="136"/>
      <c r="AFC132" s="136"/>
      <c r="AFD132" s="136"/>
      <c r="AFE132" s="136"/>
      <c r="AFF132" s="136"/>
      <c r="AFG132" s="136"/>
      <c r="AFH132" s="136"/>
      <c r="AFI132" s="136"/>
      <c r="AFJ132" s="136"/>
      <c r="AFK132" s="136"/>
      <c r="AFL132" s="136"/>
      <c r="AFM132" s="136"/>
      <c r="AFN132" s="136"/>
      <c r="AFO132" s="136"/>
      <c r="AFP132" s="136"/>
      <c r="AFQ132" s="136"/>
      <c r="AFR132" s="136"/>
      <c r="AFS132" s="136"/>
      <c r="AFT132" s="136"/>
      <c r="AFU132" s="136"/>
      <c r="AFV132" s="136"/>
      <c r="AFW132" s="136"/>
      <c r="AFX132" s="136"/>
      <c r="AFY132" s="136"/>
      <c r="AFZ132" s="136"/>
      <c r="AGA132" s="136"/>
      <c r="AGB132" s="136"/>
      <c r="AGC132" s="136"/>
      <c r="AGD132" s="136"/>
      <c r="AGE132" s="136"/>
      <c r="AGF132" s="136"/>
      <c r="AGG132" s="136"/>
      <c r="AGH132" s="136"/>
      <c r="AGI132" s="136"/>
      <c r="AGJ132" s="136"/>
      <c r="AGK132" s="136"/>
      <c r="AGL132" s="136"/>
      <c r="AGM132" s="136"/>
      <c r="AGN132" s="136"/>
      <c r="AGO132" s="136"/>
      <c r="AGP132" s="136"/>
      <c r="AGQ132" s="136"/>
      <c r="AGR132" s="136"/>
      <c r="AGS132" s="136"/>
      <c r="AGT132" s="136"/>
      <c r="AGU132" s="136"/>
      <c r="AGV132" s="136"/>
      <c r="AGW132" s="136"/>
      <c r="AGX132" s="136"/>
      <c r="AGY132" s="136"/>
      <c r="AGZ132" s="136"/>
      <c r="AHA132" s="136"/>
      <c r="AHB132" s="136"/>
      <c r="AHC132" s="136"/>
      <c r="AHD132" s="136"/>
      <c r="AHE132" s="136"/>
      <c r="AHF132" s="136"/>
      <c r="AHG132" s="136"/>
      <c r="AHH132" s="136"/>
      <c r="AHI132" s="136"/>
      <c r="AHJ132" s="136"/>
      <c r="AHK132" s="136"/>
      <c r="AHL132" s="136"/>
      <c r="AHM132" s="136"/>
      <c r="AHN132" s="136"/>
      <c r="AHO132" s="136"/>
      <c r="AHP132" s="136"/>
      <c r="AHQ132" s="136"/>
      <c r="AHR132" s="136"/>
      <c r="AHS132" s="136"/>
      <c r="AHT132" s="136"/>
      <c r="AHU132" s="136"/>
      <c r="AHV132" s="136"/>
      <c r="AHW132" s="136"/>
      <c r="AHX132" s="136"/>
      <c r="AHY132" s="136"/>
      <c r="AHZ132" s="136"/>
      <c r="AIA132" s="136"/>
      <c r="AIB132" s="136"/>
      <c r="AIC132" s="136"/>
      <c r="AID132" s="136"/>
      <c r="AIE132" s="136"/>
      <c r="AIF132" s="136"/>
      <c r="AIG132" s="136"/>
      <c r="AIH132" s="136"/>
      <c r="AII132" s="136"/>
      <c r="AIJ132" s="136"/>
      <c r="AIK132" s="136"/>
      <c r="AIL132" s="136"/>
      <c r="AIM132" s="136"/>
      <c r="AIN132" s="136"/>
      <c r="AIO132" s="136"/>
      <c r="AIP132" s="136"/>
      <c r="AIQ132" s="136"/>
      <c r="AIR132" s="136"/>
      <c r="AIS132" s="136"/>
      <c r="AIT132" s="136"/>
      <c r="AIU132" s="136"/>
      <c r="AIV132" s="136"/>
      <c r="AIW132" s="136"/>
      <c r="AIX132" s="136"/>
      <c r="AIY132" s="136"/>
      <c r="AIZ132" s="136"/>
      <c r="AJA132" s="136"/>
      <c r="AJB132" s="136"/>
      <c r="AJC132" s="136"/>
      <c r="AJD132" s="136"/>
      <c r="AJE132" s="136"/>
      <c r="AJF132" s="136"/>
      <c r="AJG132" s="136"/>
      <c r="AJH132" s="136"/>
      <c r="AJI132" s="136"/>
      <c r="AJJ132" s="136"/>
      <c r="AJK132" s="136"/>
      <c r="AJL132" s="136"/>
      <c r="AJM132" s="136"/>
      <c r="AJN132" s="136"/>
      <c r="AJO132" s="136"/>
      <c r="AJP132" s="136"/>
      <c r="AJQ132" s="136"/>
      <c r="AJR132" s="136"/>
      <c r="AJS132" s="136"/>
      <c r="AJT132" s="136"/>
      <c r="AJU132" s="136"/>
      <c r="AJV132" s="136"/>
      <c r="AJW132" s="136"/>
      <c r="AJX132" s="136"/>
      <c r="AJY132" s="136"/>
      <c r="AJZ132" s="136"/>
      <c r="AKA132" s="136"/>
      <c r="AKB132" s="136"/>
      <c r="AKC132" s="136"/>
      <c r="AKD132" s="136"/>
      <c r="AKE132" s="136"/>
      <c r="AKF132" s="136"/>
      <c r="AKG132" s="136"/>
      <c r="AKH132" s="136"/>
      <c r="AKI132" s="136"/>
      <c r="AKJ132" s="136"/>
      <c r="AKK132" s="136"/>
      <c r="AKL132" s="136"/>
      <c r="AKM132" s="136"/>
      <c r="AKN132" s="136"/>
      <c r="AKO132" s="136"/>
      <c r="AKP132" s="136"/>
      <c r="AKQ132" s="136"/>
      <c r="AKR132" s="136"/>
      <c r="AKS132" s="136"/>
      <c r="AKT132" s="136"/>
      <c r="AKU132" s="136"/>
      <c r="AKV132" s="136"/>
      <c r="AKW132" s="136"/>
      <c r="AKX132" s="136"/>
      <c r="AKY132" s="136"/>
    </row>
    <row r="133" ht="14.25" hidden="1" spans="1:987">
      <c r="A133" s="61"/>
      <c r="B133" s="50" t="s">
        <v>4</v>
      </c>
      <c r="C133" s="162"/>
      <c r="D133" s="169"/>
      <c r="E133" s="169"/>
      <c r="F133" s="203"/>
      <c r="G133" s="162"/>
      <c r="H133" s="169"/>
      <c r="I133" s="203"/>
      <c r="J133" s="169"/>
      <c r="K133" s="169"/>
      <c r="L133" s="169"/>
      <c r="M133" s="207">
        <v>0.51</v>
      </c>
      <c r="N133" s="177">
        <v>0.48</v>
      </c>
      <c r="O133" s="251">
        <v>0.290322580645161</v>
      </c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6"/>
      <c r="BD133" s="136"/>
      <c r="BE133" s="136"/>
      <c r="BF133" s="136"/>
      <c r="BG133" s="136"/>
      <c r="BH133" s="136"/>
      <c r="BI133" s="136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  <c r="CT133" s="136"/>
      <c r="CU133" s="136"/>
      <c r="CV133" s="136"/>
      <c r="CW133" s="136"/>
      <c r="CX133" s="136"/>
      <c r="CY133" s="136"/>
      <c r="CZ133" s="136"/>
      <c r="DA133" s="136"/>
      <c r="DB133" s="136"/>
      <c r="DC133" s="136"/>
      <c r="DD133" s="136"/>
      <c r="DE133" s="136"/>
      <c r="DF133" s="136"/>
      <c r="DG133" s="136"/>
      <c r="DH133" s="136"/>
      <c r="DI133" s="136"/>
      <c r="DJ133" s="136"/>
      <c r="DK133" s="136"/>
      <c r="DL133" s="136"/>
      <c r="DM133" s="136"/>
      <c r="DN133" s="136"/>
      <c r="DO133" s="136"/>
      <c r="DP133" s="136"/>
      <c r="DQ133" s="136"/>
      <c r="DR133" s="136"/>
      <c r="DS133" s="136"/>
      <c r="DT133" s="136"/>
      <c r="DU133" s="136"/>
      <c r="DV133" s="136"/>
      <c r="DW133" s="136"/>
      <c r="DX133" s="136"/>
      <c r="DY133" s="136"/>
      <c r="DZ133" s="136"/>
      <c r="EA133" s="136"/>
      <c r="EB133" s="136"/>
      <c r="EC133" s="136"/>
      <c r="ED133" s="136"/>
      <c r="EE133" s="136"/>
      <c r="EF133" s="136"/>
      <c r="EG133" s="136"/>
      <c r="EH133" s="136"/>
      <c r="EI133" s="136"/>
      <c r="EJ133" s="136"/>
      <c r="EK133" s="136"/>
      <c r="EL133" s="136"/>
      <c r="EM133" s="136"/>
      <c r="EN133" s="136"/>
      <c r="EO133" s="136"/>
      <c r="EP133" s="136"/>
      <c r="EQ133" s="136"/>
      <c r="ER133" s="136"/>
      <c r="ES133" s="136"/>
      <c r="ET133" s="136"/>
      <c r="EU133" s="136"/>
      <c r="EV133" s="136"/>
      <c r="EW133" s="136"/>
      <c r="EX133" s="136"/>
      <c r="EY133" s="136"/>
      <c r="EZ133" s="136"/>
      <c r="FA133" s="136"/>
      <c r="FB133" s="136"/>
      <c r="FC133" s="136"/>
      <c r="FD133" s="136"/>
      <c r="FE133" s="136"/>
      <c r="FF133" s="136"/>
      <c r="FG133" s="136"/>
      <c r="FH133" s="136"/>
      <c r="FI133" s="136"/>
      <c r="FJ133" s="136"/>
      <c r="FK133" s="136"/>
      <c r="FL133" s="136"/>
      <c r="FM133" s="136"/>
      <c r="FN133" s="136"/>
      <c r="FO133" s="136"/>
      <c r="FP133" s="136"/>
      <c r="FQ133" s="136"/>
      <c r="FR133" s="136"/>
      <c r="FS133" s="136"/>
      <c r="FT133" s="136"/>
      <c r="FU133" s="136"/>
      <c r="FV133" s="136"/>
      <c r="FW133" s="136"/>
      <c r="FX133" s="136"/>
      <c r="FY133" s="136"/>
      <c r="FZ133" s="136"/>
      <c r="GA133" s="136"/>
      <c r="GB133" s="136"/>
      <c r="GC133" s="136"/>
      <c r="GD133" s="136"/>
      <c r="GE133" s="136"/>
      <c r="GF133" s="136"/>
      <c r="GG133" s="136"/>
      <c r="GH133" s="136"/>
      <c r="GI133" s="136"/>
      <c r="GJ133" s="136"/>
      <c r="GK133" s="136"/>
      <c r="GL133" s="136"/>
      <c r="GM133" s="136"/>
      <c r="GN133" s="136"/>
      <c r="GO133" s="136"/>
      <c r="GP133" s="136"/>
      <c r="GQ133" s="136"/>
      <c r="GR133" s="136"/>
      <c r="GS133" s="136"/>
      <c r="GT133" s="136"/>
      <c r="GU133" s="136"/>
      <c r="GV133" s="136"/>
      <c r="GW133" s="136"/>
      <c r="GX133" s="136"/>
      <c r="GY133" s="136"/>
      <c r="GZ133" s="136"/>
      <c r="HA133" s="136"/>
      <c r="HB133" s="136"/>
      <c r="HC133" s="136"/>
      <c r="HD133" s="136"/>
      <c r="HE133" s="136"/>
      <c r="HF133" s="136"/>
      <c r="HG133" s="136"/>
      <c r="HH133" s="136"/>
      <c r="HI133" s="136"/>
      <c r="HJ133" s="136"/>
      <c r="HK133" s="136"/>
      <c r="HL133" s="136"/>
      <c r="HM133" s="136"/>
      <c r="HN133" s="136"/>
      <c r="HO133" s="136"/>
      <c r="HP133" s="136"/>
      <c r="HQ133" s="136"/>
      <c r="HR133" s="136"/>
      <c r="HS133" s="136"/>
      <c r="HT133" s="136"/>
      <c r="HU133" s="136"/>
      <c r="HV133" s="136"/>
      <c r="HW133" s="136"/>
      <c r="HX133" s="136"/>
      <c r="HY133" s="136"/>
      <c r="HZ133" s="136"/>
      <c r="IA133" s="136"/>
      <c r="IB133" s="136"/>
      <c r="IC133" s="136"/>
      <c r="ID133" s="136"/>
      <c r="IE133" s="136"/>
      <c r="IF133" s="136"/>
      <c r="IG133" s="136"/>
      <c r="IH133" s="136"/>
      <c r="II133" s="136"/>
      <c r="IJ133" s="136"/>
      <c r="IK133" s="136"/>
      <c r="IL133" s="136"/>
      <c r="IM133" s="136"/>
      <c r="IN133" s="136"/>
      <c r="IO133" s="136"/>
      <c r="IP133" s="136"/>
      <c r="IQ133" s="136"/>
      <c r="IR133" s="136"/>
      <c r="IS133" s="136"/>
      <c r="IT133" s="136"/>
      <c r="IU133" s="136"/>
      <c r="IV133" s="136"/>
      <c r="IW133" s="136"/>
      <c r="IX133" s="136"/>
      <c r="IY133" s="136"/>
      <c r="IZ133" s="136"/>
      <c r="JA133" s="136"/>
      <c r="JB133" s="136"/>
      <c r="JC133" s="136"/>
      <c r="JD133" s="136"/>
      <c r="JE133" s="136"/>
      <c r="JF133" s="136"/>
      <c r="JG133" s="136"/>
      <c r="JH133" s="136"/>
      <c r="JI133" s="136"/>
      <c r="JJ133" s="136"/>
      <c r="JK133" s="136"/>
      <c r="JL133" s="136"/>
      <c r="JM133" s="136"/>
      <c r="JN133" s="136"/>
      <c r="JO133" s="136"/>
      <c r="JP133" s="136"/>
      <c r="JQ133" s="136"/>
      <c r="JR133" s="136"/>
      <c r="JS133" s="136"/>
      <c r="JT133" s="136"/>
      <c r="JU133" s="136"/>
      <c r="JV133" s="136"/>
      <c r="JW133" s="136"/>
      <c r="JX133" s="136"/>
      <c r="JY133" s="136"/>
      <c r="JZ133" s="136"/>
      <c r="KA133" s="136"/>
      <c r="KB133" s="136"/>
      <c r="KC133" s="136"/>
      <c r="KD133" s="136"/>
      <c r="KE133" s="136"/>
      <c r="KF133" s="136"/>
      <c r="KG133" s="136"/>
      <c r="KH133" s="136"/>
      <c r="KI133" s="136"/>
      <c r="KJ133" s="136"/>
      <c r="KK133" s="136"/>
      <c r="KL133" s="136"/>
      <c r="KM133" s="136"/>
      <c r="KN133" s="136"/>
      <c r="KO133" s="136"/>
      <c r="KP133" s="136"/>
      <c r="KQ133" s="136"/>
      <c r="KR133" s="136"/>
      <c r="KS133" s="136"/>
      <c r="KT133" s="136"/>
      <c r="KU133" s="136"/>
      <c r="KV133" s="136"/>
      <c r="KW133" s="136"/>
      <c r="KX133" s="136"/>
      <c r="KY133" s="136"/>
      <c r="KZ133" s="136"/>
      <c r="LA133" s="136"/>
      <c r="LB133" s="136"/>
      <c r="LC133" s="136"/>
      <c r="LD133" s="136"/>
      <c r="LE133" s="136"/>
      <c r="LF133" s="136"/>
      <c r="LG133" s="136"/>
      <c r="LH133" s="136"/>
      <c r="LI133" s="136"/>
      <c r="LJ133" s="136"/>
      <c r="LK133" s="136"/>
      <c r="LL133" s="136"/>
      <c r="LM133" s="136"/>
      <c r="LN133" s="136"/>
      <c r="LO133" s="136"/>
      <c r="LP133" s="136"/>
      <c r="LQ133" s="136"/>
      <c r="LR133" s="136"/>
      <c r="LS133" s="136"/>
      <c r="LT133" s="136"/>
      <c r="LU133" s="136"/>
      <c r="LV133" s="136"/>
      <c r="LW133" s="136"/>
      <c r="LX133" s="136"/>
      <c r="LY133" s="136"/>
      <c r="LZ133" s="136"/>
      <c r="MA133" s="136"/>
      <c r="MB133" s="136"/>
      <c r="MC133" s="136"/>
      <c r="MD133" s="136"/>
      <c r="ME133" s="136"/>
      <c r="MF133" s="136"/>
      <c r="MG133" s="136"/>
      <c r="MH133" s="136"/>
      <c r="MI133" s="136"/>
      <c r="MJ133" s="136"/>
      <c r="MK133" s="136"/>
      <c r="ML133" s="136"/>
      <c r="MM133" s="136"/>
      <c r="MN133" s="136"/>
      <c r="MO133" s="136"/>
      <c r="MP133" s="136"/>
      <c r="MQ133" s="136"/>
      <c r="MR133" s="136"/>
      <c r="MS133" s="136"/>
      <c r="MT133" s="136"/>
      <c r="MU133" s="136"/>
      <c r="MV133" s="136"/>
      <c r="MW133" s="136"/>
      <c r="MX133" s="136"/>
      <c r="MY133" s="136"/>
      <c r="MZ133" s="136"/>
      <c r="NA133" s="136"/>
      <c r="NB133" s="136"/>
      <c r="NC133" s="136"/>
      <c r="ND133" s="136"/>
      <c r="NE133" s="136"/>
      <c r="NF133" s="136"/>
      <c r="NG133" s="136"/>
      <c r="NH133" s="136"/>
      <c r="NI133" s="136"/>
      <c r="NJ133" s="136"/>
      <c r="NK133" s="136"/>
      <c r="NL133" s="136"/>
      <c r="NM133" s="136"/>
      <c r="NN133" s="136"/>
      <c r="NO133" s="136"/>
      <c r="NP133" s="136"/>
      <c r="NQ133" s="136"/>
      <c r="NR133" s="136"/>
      <c r="NS133" s="136"/>
      <c r="NT133" s="136"/>
      <c r="NU133" s="136"/>
      <c r="NV133" s="136"/>
      <c r="NW133" s="136"/>
      <c r="NX133" s="136"/>
      <c r="NY133" s="136"/>
      <c r="NZ133" s="136"/>
      <c r="OA133" s="136"/>
      <c r="OB133" s="136"/>
      <c r="OC133" s="136"/>
      <c r="OD133" s="136"/>
      <c r="OE133" s="136"/>
      <c r="OF133" s="136"/>
      <c r="OG133" s="136"/>
      <c r="OH133" s="136"/>
      <c r="OI133" s="136"/>
      <c r="OJ133" s="136"/>
      <c r="OK133" s="136"/>
      <c r="OL133" s="136"/>
      <c r="OM133" s="136"/>
      <c r="ON133" s="136"/>
      <c r="OO133" s="136"/>
      <c r="OP133" s="136"/>
      <c r="OQ133" s="136"/>
      <c r="OR133" s="136"/>
      <c r="OS133" s="136"/>
      <c r="OT133" s="136"/>
      <c r="OU133" s="136"/>
      <c r="OV133" s="136"/>
      <c r="OW133" s="136"/>
      <c r="OX133" s="136"/>
      <c r="OY133" s="136"/>
      <c r="OZ133" s="136"/>
      <c r="PA133" s="136"/>
      <c r="PB133" s="136"/>
      <c r="PC133" s="136"/>
      <c r="PD133" s="136"/>
      <c r="PE133" s="136"/>
      <c r="PF133" s="136"/>
      <c r="PG133" s="136"/>
      <c r="PH133" s="136"/>
      <c r="PI133" s="136"/>
      <c r="PJ133" s="136"/>
      <c r="PK133" s="136"/>
      <c r="PL133" s="136"/>
      <c r="PM133" s="136"/>
      <c r="PN133" s="136"/>
      <c r="PO133" s="136"/>
      <c r="PP133" s="136"/>
      <c r="PQ133" s="136"/>
      <c r="PR133" s="136"/>
      <c r="PS133" s="136"/>
      <c r="PT133" s="136"/>
      <c r="PU133" s="136"/>
      <c r="PV133" s="136"/>
      <c r="PW133" s="136"/>
      <c r="PX133" s="136"/>
      <c r="PY133" s="136"/>
      <c r="PZ133" s="136"/>
      <c r="QA133" s="136"/>
      <c r="QB133" s="136"/>
      <c r="QC133" s="136"/>
      <c r="QD133" s="136"/>
      <c r="QE133" s="136"/>
      <c r="QF133" s="136"/>
      <c r="QG133" s="136"/>
      <c r="QH133" s="136"/>
      <c r="QI133" s="136"/>
      <c r="QJ133" s="136"/>
      <c r="QK133" s="136"/>
      <c r="QL133" s="136"/>
      <c r="QM133" s="136"/>
      <c r="QN133" s="136"/>
      <c r="QO133" s="136"/>
      <c r="QP133" s="136"/>
      <c r="QQ133" s="136"/>
      <c r="QR133" s="136"/>
      <c r="QS133" s="136"/>
      <c r="QT133" s="136"/>
      <c r="QU133" s="136"/>
      <c r="QV133" s="136"/>
      <c r="QW133" s="136"/>
      <c r="QX133" s="136"/>
      <c r="QY133" s="136"/>
      <c r="QZ133" s="136"/>
      <c r="RA133" s="136"/>
      <c r="RB133" s="136"/>
      <c r="RC133" s="136"/>
      <c r="RD133" s="136"/>
      <c r="RE133" s="136"/>
      <c r="RF133" s="136"/>
      <c r="RG133" s="136"/>
      <c r="RH133" s="136"/>
      <c r="RI133" s="136"/>
      <c r="RJ133" s="136"/>
      <c r="RK133" s="136"/>
      <c r="RL133" s="136"/>
      <c r="RM133" s="136"/>
      <c r="RN133" s="136"/>
      <c r="RO133" s="136"/>
      <c r="RP133" s="136"/>
      <c r="RQ133" s="136"/>
      <c r="RR133" s="136"/>
      <c r="RS133" s="136"/>
      <c r="RT133" s="136"/>
      <c r="RU133" s="136"/>
      <c r="RV133" s="136"/>
      <c r="RW133" s="136"/>
      <c r="RX133" s="136"/>
      <c r="RY133" s="136"/>
      <c r="RZ133" s="136"/>
      <c r="SA133" s="136"/>
      <c r="SB133" s="136"/>
      <c r="SC133" s="136"/>
      <c r="SD133" s="136"/>
      <c r="SE133" s="136"/>
      <c r="SF133" s="136"/>
      <c r="SG133" s="136"/>
      <c r="SH133" s="136"/>
      <c r="SI133" s="136"/>
      <c r="SJ133" s="136"/>
      <c r="SK133" s="136"/>
      <c r="SL133" s="136"/>
      <c r="SM133" s="136"/>
      <c r="SN133" s="136"/>
      <c r="SO133" s="136"/>
      <c r="SP133" s="136"/>
      <c r="SQ133" s="136"/>
      <c r="SR133" s="136"/>
      <c r="SS133" s="136"/>
      <c r="ST133" s="136"/>
      <c r="SU133" s="136"/>
      <c r="SV133" s="136"/>
      <c r="SW133" s="136"/>
      <c r="SX133" s="136"/>
      <c r="SY133" s="136"/>
      <c r="SZ133" s="136"/>
      <c r="TA133" s="136"/>
      <c r="TB133" s="136"/>
      <c r="TC133" s="136"/>
      <c r="TD133" s="136"/>
      <c r="TE133" s="136"/>
      <c r="TF133" s="136"/>
      <c r="TG133" s="136"/>
      <c r="TH133" s="136"/>
      <c r="TI133" s="136"/>
      <c r="TJ133" s="136"/>
      <c r="TK133" s="136"/>
      <c r="TL133" s="136"/>
      <c r="TM133" s="136"/>
      <c r="TN133" s="136"/>
      <c r="TO133" s="136"/>
      <c r="TP133" s="136"/>
      <c r="TQ133" s="136"/>
      <c r="TR133" s="136"/>
      <c r="TS133" s="136"/>
      <c r="TT133" s="136"/>
      <c r="TU133" s="136"/>
      <c r="TV133" s="136"/>
      <c r="TW133" s="136"/>
      <c r="TX133" s="136"/>
      <c r="TY133" s="136"/>
      <c r="TZ133" s="136"/>
      <c r="UA133" s="136"/>
      <c r="UB133" s="136"/>
      <c r="UC133" s="136"/>
      <c r="UD133" s="136"/>
      <c r="UE133" s="136"/>
      <c r="UF133" s="136"/>
      <c r="UG133" s="136"/>
      <c r="UH133" s="136"/>
      <c r="UI133" s="136"/>
      <c r="UJ133" s="136"/>
      <c r="UK133" s="136"/>
      <c r="UL133" s="136"/>
      <c r="UM133" s="136"/>
      <c r="UN133" s="136"/>
      <c r="UO133" s="136"/>
      <c r="UP133" s="136"/>
      <c r="UQ133" s="136"/>
      <c r="UR133" s="136"/>
      <c r="US133" s="136"/>
      <c r="UT133" s="136"/>
      <c r="UU133" s="136"/>
      <c r="UV133" s="136"/>
      <c r="UW133" s="136"/>
      <c r="UX133" s="136"/>
      <c r="UY133" s="136"/>
      <c r="UZ133" s="136"/>
      <c r="VA133" s="136"/>
      <c r="VB133" s="136"/>
      <c r="VC133" s="136"/>
      <c r="VD133" s="136"/>
      <c r="VE133" s="136"/>
      <c r="VF133" s="136"/>
      <c r="VG133" s="136"/>
      <c r="VH133" s="136"/>
      <c r="VI133" s="136"/>
      <c r="VJ133" s="136"/>
      <c r="VK133" s="136"/>
      <c r="VL133" s="136"/>
      <c r="VM133" s="136"/>
      <c r="VN133" s="136"/>
      <c r="VO133" s="136"/>
      <c r="VP133" s="136"/>
      <c r="VQ133" s="136"/>
      <c r="VR133" s="136"/>
      <c r="VS133" s="136"/>
      <c r="VT133" s="136"/>
      <c r="VU133" s="136"/>
      <c r="VV133" s="136"/>
      <c r="VW133" s="136"/>
      <c r="VX133" s="136"/>
      <c r="VY133" s="136"/>
      <c r="VZ133" s="136"/>
      <c r="WA133" s="136"/>
      <c r="WB133" s="136"/>
      <c r="WC133" s="136"/>
      <c r="WD133" s="136"/>
      <c r="WE133" s="136"/>
      <c r="WF133" s="136"/>
      <c r="WG133" s="136"/>
      <c r="WH133" s="136"/>
      <c r="WI133" s="136"/>
      <c r="WJ133" s="136"/>
      <c r="WK133" s="136"/>
      <c r="WL133" s="136"/>
      <c r="WM133" s="136"/>
      <c r="WN133" s="136"/>
      <c r="WO133" s="136"/>
      <c r="WP133" s="136"/>
      <c r="WQ133" s="136"/>
      <c r="WR133" s="136"/>
      <c r="WS133" s="136"/>
      <c r="WT133" s="136"/>
      <c r="WU133" s="136"/>
      <c r="WV133" s="136"/>
      <c r="WW133" s="136"/>
      <c r="WX133" s="136"/>
      <c r="WY133" s="136"/>
      <c r="WZ133" s="136"/>
      <c r="XA133" s="136"/>
      <c r="XB133" s="136"/>
      <c r="XC133" s="136"/>
      <c r="XD133" s="136"/>
      <c r="XE133" s="136"/>
      <c r="XF133" s="136"/>
      <c r="XG133" s="136"/>
      <c r="XH133" s="136"/>
      <c r="XI133" s="136"/>
      <c r="XJ133" s="136"/>
      <c r="XK133" s="136"/>
      <c r="XL133" s="136"/>
      <c r="XM133" s="136"/>
      <c r="XN133" s="136"/>
      <c r="XO133" s="136"/>
      <c r="XP133" s="136"/>
      <c r="XQ133" s="136"/>
      <c r="XR133" s="136"/>
      <c r="XS133" s="136"/>
      <c r="XT133" s="136"/>
      <c r="XU133" s="136"/>
      <c r="XV133" s="136"/>
      <c r="XW133" s="136"/>
      <c r="XX133" s="136"/>
      <c r="XY133" s="136"/>
      <c r="XZ133" s="136"/>
      <c r="YA133" s="136"/>
      <c r="YB133" s="136"/>
      <c r="YC133" s="136"/>
      <c r="YD133" s="136"/>
      <c r="YE133" s="136"/>
      <c r="YF133" s="136"/>
      <c r="YG133" s="136"/>
      <c r="YH133" s="136"/>
      <c r="YI133" s="136"/>
      <c r="YJ133" s="136"/>
      <c r="YK133" s="136"/>
      <c r="YL133" s="136"/>
      <c r="YM133" s="136"/>
      <c r="YN133" s="136"/>
      <c r="YO133" s="136"/>
      <c r="YP133" s="136"/>
      <c r="YQ133" s="136"/>
      <c r="YR133" s="136"/>
      <c r="YS133" s="136"/>
      <c r="YT133" s="136"/>
      <c r="YU133" s="136"/>
      <c r="YV133" s="136"/>
      <c r="YW133" s="136"/>
      <c r="YX133" s="136"/>
      <c r="YY133" s="136"/>
      <c r="YZ133" s="136"/>
      <c r="ZA133" s="136"/>
      <c r="ZB133" s="136"/>
      <c r="ZC133" s="136"/>
      <c r="ZD133" s="136"/>
      <c r="ZE133" s="136"/>
      <c r="ZF133" s="136"/>
      <c r="ZG133" s="136"/>
      <c r="ZH133" s="136"/>
      <c r="ZI133" s="136"/>
      <c r="ZJ133" s="136"/>
      <c r="ZK133" s="136"/>
      <c r="ZL133" s="136"/>
      <c r="ZM133" s="136"/>
      <c r="ZN133" s="136"/>
      <c r="ZO133" s="136"/>
      <c r="ZP133" s="136"/>
      <c r="ZQ133" s="136"/>
      <c r="ZR133" s="136"/>
      <c r="ZS133" s="136"/>
      <c r="ZT133" s="136"/>
      <c r="ZU133" s="136"/>
      <c r="ZV133" s="136"/>
      <c r="ZW133" s="136"/>
      <c r="ZX133" s="136"/>
      <c r="ZY133" s="136"/>
      <c r="ZZ133" s="136"/>
      <c r="AAA133" s="136"/>
      <c r="AAB133" s="136"/>
      <c r="AAC133" s="136"/>
      <c r="AAD133" s="136"/>
      <c r="AAE133" s="136"/>
      <c r="AAF133" s="136"/>
      <c r="AAG133" s="136"/>
      <c r="AAH133" s="136"/>
      <c r="AAI133" s="136"/>
      <c r="AAJ133" s="136"/>
      <c r="AAK133" s="136"/>
      <c r="AAL133" s="136"/>
      <c r="AAM133" s="136"/>
      <c r="AAN133" s="136"/>
      <c r="AAO133" s="136"/>
      <c r="AAP133" s="136"/>
      <c r="AAQ133" s="136"/>
      <c r="AAR133" s="136"/>
      <c r="AAS133" s="136"/>
      <c r="AAT133" s="136"/>
      <c r="AAU133" s="136"/>
      <c r="AAV133" s="136"/>
      <c r="AAW133" s="136"/>
      <c r="AAX133" s="136"/>
      <c r="AAY133" s="136"/>
      <c r="AAZ133" s="136"/>
      <c r="ABA133" s="136"/>
      <c r="ABB133" s="136"/>
      <c r="ABC133" s="136"/>
      <c r="ABD133" s="136"/>
      <c r="ABE133" s="136"/>
      <c r="ABF133" s="136"/>
      <c r="ABG133" s="136"/>
      <c r="ABH133" s="136"/>
      <c r="ABI133" s="136"/>
      <c r="ABJ133" s="136"/>
      <c r="ABK133" s="136"/>
      <c r="ABL133" s="136"/>
      <c r="ABM133" s="136"/>
      <c r="ABN133" s="136"/>
      <c r="ABO133" s="136"/>
      <c r="ABP133" s="136"/>
      <c r="ABQ133" s="136"/>
      <c r="ABR133" s="136"/>
      <c r="ABS133" s="136"/>
      <c r="ABT133" s="136"/>
      <c r="ABU133" s="136"/>
      <c r="ABV133" s="136"/>
      <c r="ABW133" s="136"/>
      <c r="ABX133" s="136"/>
      <c r="ABY133" s="136"/>
      <c r="ABZ133" s="136"/>
      <c r="ACA133" s="136"/>
      <c r="ACB133" s="136"/>
      <c r="ACC133" s="136"/>
      <c r="ACD133" s="136"/>
      <c r="ACE133" s="136"/>
      <c r="ACF133" s="136"/>
      <c r="ACG133" s="136"/>
      <c r="ACH133" s="136"/>
      <c r="ACI133" s="136"/>
      <c r="ACJ133" s="136"/>
      <c r="ACK133" s="136"/>
      <c r="ACL133" s="136"/>
      <c r="ACM133" s="136"/>
      <c r="ACN133" s="136"/>
      <c r="ACO133" s="136"/>
      <c r="ACP133" s="136"/>
      <c r="ACQ133" s="136"/>
      <c r="ACR133" s="136"/>
      <c r="ACS133" s="136"/>
      <c r="ACT133" s="136"/>
      <c r="ACU133" s="136"/>
      <c r="ACV133" s="136"/>
      <c r="ACW133" s="136"/>
      <c r="ACX133" s="136"/>
      <c r="ACY133" s="136"/>
      <c r="ACZ133" s="136"/>
      <c r="ADA133" s="136"/>
      <c r="ADB133" s="136"/>
      <c r="ADC133" s="136"/>
      <c r="ADD133" s="136"/>
      <c r="ADE133" s="136"/>
      <c r="ADF133" s="136"/>
      <c r="ADG133" s="136"/>
      <c r="ADH133" s="136"/>
      <c r="ADI133" s="136"/>
      <c r="ADJ133" s="136"/>
      <c r="ADK133" s="136"/>
      <c r="ADL133" s="136"/>
      <c r="ADM133" s="136"/>
      <c r="ADN133" s="136"/>
      <c r="ADO133" s="136"/>
      <c r="ADP133" s="136"/>
      <c r="ADQ133" s="136"/>
      <c r="ADR133" s="136"/>
      <c r="ADS133" s="136"/>
      <c r="ADT133" s="136"/>
      <c r="ADU133" s="136"/>
      <c r="ADV133" s="136"/>
      <c r="ADW133" s="136"/>
      <c r="ADX133" s="136"/>
      <c r="ADY133" s="136"/>
      <c r="ADZ133" s="136"/>
      <c r="AEA133" s="136"/>
      <c r="AEB133" s="136"/>
      <c r="AEC133" s="136"/>
      <c r="AED133" s="136"/>
      <c r="AEE133" s="136"/>
      <c r="AEF133" s="136"/>
      <c r="AEG133" s="136"/>
      <c r="AEH133" s="136"/>
      <c r="AEI133" s="136"/>
      <c r="AEJ133" s="136"/>
      <c r="AEK133" s="136"/>
      <c r="AEL133" s="136"/>
      <c r="AEM133" s="136"/>
      <c r="AEN133" s="136"/>
      <c r="AEO133" s="136"/>
      <c r="AEP133" s="136"/>
      <c r="AEQ133" s="136"/>
      <c r="AER133" s="136"/>
      <c r="AES133" s="136"/>
      <c r="AET133" s="136"/>
      <c r="AEU133" s="136"/>
      <c r="AEV133" s="136"/>
      <c r="AEW133" s="136"/>
      <c r="AEX133" s="136"/>
      <c r="AEY133" s="136"/>
      <c r="AEZ133" s="136"/>
      <c r="AFA133" s="136"/>
      <c r="AFB133" s="136"/>
      <c r="AFC133" s="136"/>
      <c r="AFD133" s="136"/>
      <c r="AFE133" s="136"/>
      <c r="AFF133" s="136"/>
      <c r="AFG133" s="136"/>
      <c r="AFH133" s="136"/>
      <c r="AFI133" s="136"/>
      <c r="AFJ133" s="136"/>
      <c r="AFK133" s="136"/>
      <c r="AFL133" s="136"/>
      <c r="AFM133" s="136"/>
      <c r="AFN133" s="136"/>
      <c r="AFO133" s="136"/>
      <c r="AFP133" s="136"/>
      <c r="AFQ133" s="136"/>
      <c r="AFR133" s="136"/>
      <c r="AFS133" s="136"/>
      <c r="AFT133" s="136"/>
      <c r="AFU133" s="136"/>
      <c r="AFV133" s="136"/>
      <c r="AFW133" s="136"/>
      <c r="AFX133" s="136"/>
      <c r="AFY133" s="136"/>
      <c r="AFZ133" s="136"/>
      <c r="AGA133" s="136"/>
      <c r="AGB133" s="136"/>
      <c r="AGC133" s="136"/>
      <c r="AGD133" s="136"/>
      <c r="AGE133" s="136"/>
      <c r="AGF133" s="136"/>
      <c r="AGG133" s="136"/>
      <c r="AGH133" s="136"/>
      <c r="AGI133" s="136"/>
      <c r="AGJ133" s="136"/>
      <c r="AGK133" s="136"/>
      <c r="AGL133" s="136"/>
      <c r="AGM133" s="136"/>
      <c r="AGN133" s="136"/>
      <c r="AGO133" s="136"/>
      <c r="AGP133" s="136"/>
      <c r="AGQ133" s="136"/>
      <c r="AGR133" s="136"/>
      <c r="AGS133" s="136"/>
      <c r="AGT133" s="136"/>
      <c r="AGU133" s="136"/>
      <c r="AGV133" s="136"/>
      <c r="AGW133" s="136"/>
      <c r="AGX133" s="136"/>
      <c r="AGY133" s="136"/>
      <c r="AGZ133" s="136"/>
      <c r="AHA133" s="136"/>
      <c r="AHB133" s="136"/>
      <c r="AHC133" s="136"/>
      <c r="AHD133" s="136"/>
      <c r="AHE133" s="136"/>
      <c r="AHF133" s="136"/>
      <c r="AHG133" s="136"/>
      <c r="AHH133" s="136"/>
      <c r="AHI133" s="136"/>
      <c r="AHJ133" s="136"/>
      <c r="AHK133" s="136"/>
      <c r="AHL133" s="136"/>
      <c r="AHM133" s="136"/>
      <c r="AHN133" s="136"/>
      <c r="AHO133" s="136"/>
      <c r="AHP133" s="136"/>
      <c r="AHQ133" s="136"/>
      <c r="AHR133" s="136"/>
      <c r="AHS133" s="136"/>
      <c r="AHT133" s="136"/>
      <c r="AHU133" s="136"/>
      <c r="AHV133" s="136"/>
      <c r="AHW133" s="136"/>
      <c r="AHX133" s="136"/>
      <c r="AHY133" s="136"/>
      <c r="AHZ133" s="136"/>
      <c r="AIA133" s="136"/>
      <c r="AIB133" s="136"/>
      <c r="AIC133" s="136"/>
      <c r="AID133" s="136"/>
      <c r="AIE133" s="136"/>
      <c r="AIF133" s="136"/>
      <c r="AIG133" s="136"/>
      <c r="AIH133" s="136"/>
      <c r="AII133" s="136"/>
      <c r="AIJ133" s="136"/>
      <c r="AIK133" s="136"/>
      <c r="AIL133" s="136"/>
      <c r="AIM133" s="136"/>
      <c r="AIN133" s="136"/>
      <c r="AIO133" s="136"/>
      <c r="AIP133" s="136"/>
      <c r="AIQ133" s="136"/>
      <c r="AIR133" s="136"/>
      <c r="AIS133" s="136"/>
      <c r="AIT133" s="136"/>
      <c r="AIU133" s="136"/>
      <c r="AIV133" s="136"/>
      <c r="AIW133" s="136"/>
      <c r="AIX133" s="136"/>
      <c r="AIY133" s="136"/>
      <c r="AIZ133" s="136"/>
      <c r="AJA133" s="136"/>
      <c r="AJB133" s="136"/>
      <c r="AJC133" s="136"/>
      <c r="AJD133" s="136"/>
      <c r="AJE133" s="136"/>
      <c r="AJF133" s="136"/>
      <c r="AJG133" s="136"/>
      <c r="AJH133" s="136"/>
      <c r="AJI133" s="136"/>
      <c r="AJJ133" s="136"/>
      <c r="AJK133" s="136"/>
      <c r="AJL133" s="136"/>
      <c r="AJM133" s="136"/>
      <c r="AJN133" s="136"/>
      <c r="AJO133" s="136"/>
      <c r="AJP133" s="136"/>
      <c r="AJQ133" s="136"/>
      <c r="AJR133" s="136"/>
      <c r="AJS133" s="136"/>
      <c r="AJT133" s="136"/>
      <c r="AJU133" s="136"/>
      <c r="AJV133" s="136"/>
      <c r="AJW133" s="136"/>
      <c r="AJX133" s="136"/>
      <c r="AJY133" s="136"/>
      <c r="AJZ133" s="136"/>
      <c r="AKA133" s="136"/>
      <c r="AKB133" s="136"/>
      <c r="AKC133" s="136"/>
      <c r="AKD133" s="136"/>
      <c r="AKE133" s="136"/>
      <c r="AKF133" s="136"/>
      <c r="AKG133" s="136"/>
      <c r="AKH133" s="136"/>
      <c r="AKI133" s="136"/>
      <c r="AKJ133" s="136"/>
      <c r="AKK133" s="136"/>
      <c r="AKL133" s="136"/>
      <c r="AKM133" s="136"/>
      <c r="AKN133" s="136"/>
      <c r="AKO133" s="136"/>
      <c r="AKP133" s="136"/>
      <c r="AKQ133" s="136"/>
      <c r="AKR133" s="136"/>
      <c r="AKS133" s="136"/>
      <c r="AKT133" s="136"/>
      <c r="AKU133" s="136"/>
      <c r="AKV133" s="136"/>
      <c r="AKW133" s="136"/>
      <c r="AKX133" s="136"/>
      <c r="AKY133" s="136"/>
    </row>
    <row r="134" ht="14.25" hidden="1" spans="1:987">
      <c r="A134" s="61"/>
      <c r="B134" s="64" t="s">
        <v>5</v>
      </c>
      <c r="C134" s="170"/>
      <c r="D134" s="171"/>
      <c r="E134" s="171"/>
      <c r="F134" s="204"/>
      <c r="G134" s="170"/>
      <c r="H134" s="171"/>
      <c r="I134" s="204"/>
      <c r="J134" s="171"/>
      <c r="K134" s="171"/>
      <c r="L134" s="171"/>
      <c r="M134" s="252">
        <v>0.31</v>
      </c>
      <c r="N134" s="253">
        <v>0.61</v>
      </c>
      <c r="O134" s="254">
        <v>0.0385</v>
      </c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6"/>
      <c r="BD134" s="136"/>
      <c r="BE134" s="136"/>
      <c r="BF134" s="136"/>
      <c r="BG134" s="136"/>
      <c r="BH134" s="136"/>
      <c r="BI134" s="136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  <c r="CT134" s="136"/>
      <c r="CU134" s="136"/>
      <c r="CV134" s="136"/>
      <c r="CW134" s="136"/>
      <c r="CX134" s="136"/>
      <c r="CY134" s="136"/>
      <c r="CZ134" s="136"/>
      <c r="DA134" s="136"/>
      <c r="DB134" s="136"/>
      <c r="DC134" s="136"/>
      <c r="DD134" s="136"/>
      <c r="DE134" s="136"/>
      <c r="DF134" s="136"/>
      <c r="DG134" s="136"/>
      <c r="DH134" s="136"/>
      <c r="DI134" s="136"/>
      <c r="DJ134" s="136"/>
      <c r="DK134" s="136"/>
      <c r="DL134" s="136"/>
      <c r="DM134" s="136"/>
      <c r="DN134" s="136"/>
      <c r="DO134" s="136"/>
      <c r="DP134" s="136"/>
      <c r="DQ134" s="136"/>
      <c r="DR134" s="136"/>
      <c r="DS134" s="136"/>
      <c r="DT134" s="136"/>
      <c r="DU134" s="136"/>
      <c r="DV134" s="136"/>
      <c r="DW134" s="136"/>
      <c r="DX134" s="136"/>
      <c r="DY134" s="136"/>
      <c r="DZ134" s="136"/>
      <c r="EA134" s="136"/>
      <c r="EB134" s="136"/>
      <c r="EC134" s="136"/>
      <c r="ED134" s="136"/>
      <c r="EE134" s="136"/>
      <c r="EF134" s="136"/>
      <c r="EG134" s="136"/>
      <c r="EH134" s="136"/>
      <c r="EI134" s="136"/>
      <c r="EJ134" s="136"/>
      <c r="EK134" s="136"/>
      <c r="EL134" s="136"/>
      <c r="EM134" s="136"/>
      <c r="EN134" s="136"/>
      <c r="EO134" s="136"/>
      <c r="EP134" s="136"/>
      <c r="EQ134" s="136"/>
      <c r="ER134" s="136"/>
      <c r="ES134" s="136"/>
      <c r="ET134" s="136"/>
      <c r="EU134" s="136"/>
      <c r="EV134" s="136"/>
      <c r="EW134" s="136"/>
      <c r="EX134" s="136"/>
      <c r="EY134" s="136"/>
      <c r="EZ134" s="136"/>
      <c r="FA134" s="136"/>
      <c r="FB134" s="136"/>
      <c r="FC134" s="136"/>
      <c r="FD134" s="136"/>
      <c r="FE134" s="136"/>
      <c r="FF134" s="136"/>
      <c r="FG134" s="136"/>
      <c r="FH134" s="136"/>
      <c r="FI134" s="136"/>
      <c r="FJ134" s="136"/>
      <c r="FK134" s="136"/>
      <c r="FL134" s="136"/>
      <c r="FM134" s="136"/>
      <c r="FN134" s="136"/>
      <c r="FO134" s="136"/>
      <c r="FP134" s="136"/>
      <c r="FQ134" s="136"/>
      <c r="FR134" s="136"/>
      <c r="FS134" s="136"/>
      <c r="FT134" s="136"/>
      <c r="FU134" s="136"/>
      <c r="FV134" s="136"/>
      <c r="FW134" s="136"/>
      <c r="FX134" s="136"/>
      <c r="FY134" s="136"/>
      <c r="FZ134" s="136"/>
      <c r="GA134" s="136"/>
      <c r="GB134" s="136"/>
      <c r="GC134" s="136"/>
      <c r="GD134" s="136"/>
      <c r="GE134" s="136"/>
      <c r="GF134" s="136"/>
      <c r="GG134" s="136"/>
      <c r="GH134" s="136"/>
      <c r="GI134" s="136"/>
      <c r="GJ134" s="136"/>
      <c r="GK134" s="136"/>
      <c r="GL134" s="136"/>
      <c r="GM134" s="136"/>
      <c r="GN134" s="136"/>
      <c r="GO134" s="136"/>
      <c r="GP134" s="136"/>
      <c r="GQ134" s="136"/>
      <c r="GR134" s="136"/>
      <c r="GS134" s="136"/>
      <c r="GT134" s="136"/>
      <c r="GU134" s="136"/>
      <c r="GV134" s="136"/>
      <c r="GW134" s="136"/>
      <c r="GX134" s="136"/>
      <c r="GY134" s="136"/>
      <c r="GZ134" s="136"/>
      <c r="HA134" s="136"/>
      <c r="HB134" s="136"/>
      <c r="HC134" s="136"/>
      <c r="HD134" s="136"/>
      <c r="HE134" s="136"/>
      <c r="HF134" s="136"/>
      <c r="HG134" s="136"/>
      <c r="HH134" s="136"/>
      <c r="HI134" s="136"/>
      <c r="HJ134" s="136"/>
      <c r="HK134" s="136"/>
      <c r="HL134" s="136"/>
      <c r="HM134" s="136"/>
      <c r="HN134" s="136"/>
      <c r="HO134" s="136"/>
      <c r="HP134" s="136"/>
      <c r="HQ134" s="136"/>
      <c r="HR134" s="136"/>
      <c r="HS134" s="136"/>
      <c r="HT134" s="136"/>
      <c r="HU134" s="136"/>
      <c r="HV134" s="136"/>
      <c r="HW134" s="136"/>
      <c r="HX134" s="136"/>
      <c r="HY134" s="136"/>
      <c r="HZ134" s="136"/>
      <c r="IA134" s="136"/>
      <c r="IB134" s="136"/>
      <c r="IC134" s="136"/>
      <c r="ID134" s="136"/>
      <c r="IE134" s="136"/>
      <c r="IF134" s="136"/>
      <c r="IG134" s="136"/>
      <c r="IH134" s="136"/>
      <c r="II134" s="136"/>
      <c r="IJ134" s="136"/>
      <c r="IK134" s="136"/>
      <c r="IL134" s="136"/>
      <c r="IM134" s="136"/>
      <c r="IN134" s="136"/>
      <c r="IO134" s="136"/>
      <c r="IP134" s="136"/>
      <c r="IQ134" s="136"/>
      <c r="IR134" s="136"/>
      <c r="IS134" s="136"/>
      <c r="IT134" s="136"/>
      <c r="IU134" s="136"/>
      <c r="IV134" s="136"/>
      <c r="IW134" s="136"/>
      <c r="IX134" s="136"/>
      <c r="IY134" s="136"/>
      <c r="IZ134" s="136"/>
      <c r="JA134" s="136"/>
      <c r="JB134" s="136"/>
      <c r="JC134" s="136"/>
      <c r="JD134" s="136"/>
      <c r="JE134" s="136"/>
      <c r="JF134" s="136"/>
      <c r="JG134" s="136"/>
      <c r="JH134" s="136"/>
      <c r="JI134" s="136"/>
      <c r="JJ134" s="136"/>
      <c r="JK134" s="136"/>
      <c r="JL134" s="136"/>
      <c r="JM134" s="136"/>
      <c r="JN134" s="136"/>
      <c r="JO134" s="136"/>
      <c r="JP134" s="136"/>
      <c r="JQ134" s="136"/>
      <c r="JR134" s="136"/>
      <c r="JS134" s="136"/>
      <c r="JT134" s="136"/>
      <c r="JU134" s="136"/>
      <c r="JV134" s="136"/>
      <c r="JW134" s="136"/>
      <c r="JX134" s="136"/>
      <c r="JY134" s="136"/>
      <c r="JZ134" s="136"/>
      <c r="KA134" s="136"/>
      <c r="KB134" s="136"/>
      <c r="KC134" s="136"/>
      <c r="KD134" s="136"/>
      <c r="KE134" s="136"/>
      <c r="KF134" s="136"/>
      <c r="KG134" s="136"/>
      <c r="KH134" s="136"/>
      <c r="KI134" s="136"/>
      <c r="KJ134" s="136"/>
      <c r="KK134" s="136"/>
      <c r="KL134" s="136"/>
      <c r="KM134" s="136"/>
      <c r="KN134" s="136"/>
      <c r="KO134" s="136"/>
      <c r="KP134" s="136"/>
      <c r="KQ134" s="136"/>
      <c r="KR134" s="136"/>
      <c r="KS134" s="136"/>
      <c r="KT134" s="136"/>
      <c r="KU134" s="136"/>
      <c r="KV134" s="136"/>
      <c r="KW134" s="136"/>
      <c r="KX134" s="136"/>
      <c r="KY134" s="136"/>
      <c r="KZ134" s="136"/>
      <c r="LA134" s="136"/>
      <c r="LB134" s="136"/>
      <c r="LC134" s="136"/>
      <c r="LD134" s="136"/>
      <c r="LE134" s="136"/>
      <c r="LF134" s="136"/>
      <c r="LG134" s="136"/>
      <c r="LH134" s="136"/>
      <c r="LI134" s="136"/>
      <c r="LJ134" s="136"/>
      <c r="LK134" s="136"/>
      <c r="LL134" s="136"/>
      <c r="LM134" s="136"/>
      <c r="LN134" s="136"/>
      <c r="LO134" s="136"/>
      <c r="LP134" s="136"/>
      <c r="LQ134" s="136"/>
      <c r="LR134" s="136"/>
      <c r="LS134" s="136"/>
      <c r="LT134" s="136"/>
      <c r="LU134" s="136"/>
      <c r="LV134" s="136"/>
      <c r="LW134" s="136"/>
      <c r="LX134" s="136"/>
      <c r="LY134" s="136"/>
      <c r="LZ134" s="136"/>
      <c r="MA134" s="136"/>
      <c r="MB134" s="136"/>
      <c r="MC134" s="136"/>
      <c r="MD134" s="136"/>
      <c r="ME134" s="136"/>
      <c r="MF134" s="136"/>
      <c r="MG134" s="136"/>
      <c r="MH134" s="136"/>
      <c r="MI134" s="136"/>
      <c r="MJ134" s="136"/>
      <c r="MK134" s="136"/>
      <c r="ML134" s="136"/>
      <c r="MM134" s="136"/>
      <c r="MN134" s="136"/>
      <c r="MO134" s="136"/>
      <c r="MP134" s="136"/>
      <c r="MQ134" s="136"/>
      <c r="MR134" s="136"/>
      <c r="MS134" s="136"/>
      <c r="MT134" s="136"/>
      <c r="MU134" s="136"/>
      <c r="MV134" s="136"/>
      <c r="MW134" s="136"/>
      <c r="MX134" s="136"/>
      <c r="MY134" s="136"/>
      <c r="MZ134" s="136"/>
      <c r="NA134" s="136"/>
      <c r="NB134" s="136"/>
      <c r="NC134" s="136"/>
      <c r="ND134" s="136"/>
      <c r="NE134" s="136"/>
      <c r="NF134" s="136"/>
      <c r="NG134" s="136"/>
      <c r="NH134" s="136"/>
      <c r="NI134" s="136"/>
      <c r="NJ134" s="136"/>
      <c r="NK134" s="136"/>
      <c r="NL134" s="136"/>
      <c r="NM134" s="136"/>
      <c r="NN134" s="136"/>
      <c r="NO134" s="136"/>
      <c r="NP134" s="136"/>
      <c r="NQ134" s="136"/>
      <c r="NR134" s="136"/>
      <c r="NS134" s="136"/>
      <c r="NT134" s="136"/>
      <c r="NU134" s="136"/>
      <c r="NV134" s="136"/>
      <c r="NW134" s="136"/>
      <c r="NX134" s="136"/>
      <c r="NY134" s="136"/>
      <c r="NZ134" s="136"/>
      <c r="OA134" s="136"/>
      <c r="OB134" s="136"/>
      <c r="OC134" s="136"/>
      <c r="OD134" s="136"/>
      <c r="OE134" s="136"/>
      <c r="OF134" s="136"/>
      <c r="OG134" s="136"/>
      <c r="OH134" s="136"/>
      <c r="OI134" s="136"/>
      <c r="OJ134" s="136"/>
      <c r="OK134" s="136"/>
      <c r="OL134" s="136"/>
      <c r="OM134" s="136"/>
      <c r="ON134" s="136"/>
      <c r="OO134" s="136"/>
      <c r="OP134" s="136"/>
      <c r="OQ134" s="136"/>
      <c r="OR134" s="136"/>
      <c r="OS134" s="136"/>
      <c r="OT134" s="136"/>
      <c r="OU134" s="136"/>
      <c r="OV134" s="136"/>
      <c r="OW134" s="136"/>
      <c r="OX134" s="136"/>
      <c r="OY134" s="136"/>
      <c r="OZ134" s="136"/>
      <c r="PA134" s="136"/>
      <c r="PB134" s="136"/>
      <c r="PC134" s="136"/>
      <c r="PD134" s="136"/>
      <c r="PE134" s="136"/>
      <c r="PF134" s="136"/>
      <c r="PG134" s="136"/>
      <c r="PH134" s="136"/>
      <c r="PI134" s="136"/>
      <c r="PJ134" s="136"/>
      <c r="PK134" s="136"/>
      <c r="PL134" s="136"/>
      <c r="PM134" s="136"/>
      <c r="PN134" s="136"/>
      <c r="PO134" s="136"/>
      <c r="PP134" s="136"/>
      <c r="PQ134" s="136"/>
      <c r="PR134" s="136"/>
      <c r="PS134" s="136"/>
      <c r="PT134" s="136"/>
      <c r="PU134" s="136"/>
      <c r="PV134" s="136"/>
      <c r="PW134" s="136"/>
      <c r="PX134" s="136"/>
      <c r="PY134" s="136"/>
      <c r="PZ134" s="136"/>
      <c r="QA134" s="136"/>
      <c r="QB134" s="136"/>
      <c r="QC134" s="136"/>
      <c r="QD134" s="136"/>
      <c r="QE134" s="136"/>
      <c r="QF134" s="136"/>
      <c r="QG134" s="136"/>
      <c r="QH134" s="136"/>
      <c r="QI134" s="136"/>
      <c r="QJ134" s="136"/>
      <c r="QK134" s="136"/>
      <c r="QL134" s="136"/>
      <c r="QM134" s="136"/>
      <c r="QN134" s="136"/>
      <c r="QO134" s="136"/>
      <c r="QP134" s="136"/>
      <c r="QQ134" s="136"/>
      <c r="QR134" s="136"/>
      <c r="QS134" s="136"/>
      <c r="QT134" s="136"/>
      <c r="QU134" s="136"/>
      <c r="QV134" s="136"/>
      <c r="QW134" s="136"/>
      <c r="QX134" s="136"/>
      <c r="QY134" s="136"/>
      <c r="QZ134" s="136"/>
      <c r="RA134" s="136"/>
      <c r="RB134" s="136"/>
      <c r="RC134" s="136"/>
      <c r="RD134" s="136"/>
      <c r="RE134" s="136"/>
      <c r="RF134" s="136"/>
      <c r="RG134" s="136"/>
      <c r="RH134" s="136"/>
      <c r="RI134" s="136"/>
      <c r="RJ134" s="136"/>
      <c r="RK134" s="136"/>
      <c r="RL134" s="136"/>
      <c r="RM134" s="136"/>
      <c r="RN134" s="136"/>
      <c r="RO134" s="136"/>
      <c r="RP134" s="136"/>
      <c r="RQ134" s="136"/>
      <c r="RR134" s="136"/>
      <c r="RS134" s="136"/>
      <c r="RT134" s="136"/>
      <c r="RU134" s="136"/>
      <c r="RV134" s="136"/>
      <c r="RW134" s="136"/>
      <c r="RX134" s="136"/>
      <c r="RY134" s="136"/>
      <c r="RZ134" s="136"/>
      <c r="SA134" s="136"/>
      <c r="SB134" s="136"/>
      <c r="SC134" s="136"/>
      <c r="SD134" s="136"/>
      <c r="SE134" s="136"/>
      <c r="SF134" s="136"/>
      <c r="SG134" s="136"/>
      <c r="SH134" s="136"/>
      <c r="SI134" s="136"/>
      <c r="SJ134" s="136"/>
      <c r="SK134" s="136"/>
      <c r="SL134" s="136"/>
      <c r="SM134" s="136"/>
      <c r="SN134" s="136"/>
      <c r="SO134" s="136"/>
      <c r="SP134" s="136"/>
      <c r="SQ134" s="136"/>
      <c r="SR134" s="136"/>
      <c r="SS134" s="136"/>
      <c r="ST134" s="136"/>
      <c r="SU134" s="136"/>
      <c r="SV134" s="136"/>
      <c r="SW134" s="136"/>
      <c r="SX134" s="136"/>
      <c r="SY134" s="136"/>
      <c r="SZ134" s="136"/>
      <c r="TA134" s="136"/>
      <c r="TB134" s="136"/>
      <c r="TC134" s="136"/>
      <c r="TD134" s="136"/>
      <c r="TE134" s="136"/>
      <c r="TF134" s="136"/>
      <c r="TG134" s="136"/>
      <c r="TH134" s="136"/>
      <c r="TI134" s="136"/>
      <c r="TJ134" s="136"/>
      <c r="TK134" s="136"/>
      <c r="TL134" s="136"/>
      <c r="TM134" s="136"/>
      <c r="TN134" s="136"/>
      <c r="TO134" s="136"/>
      <c r="TP134" s="136"/>
      <c r="TQ134" s="136"/>
      <c r="TR134" s="136"/>
      <c r="TS134" s="136"/>
      <c r="TT134" s="136"/>
      <c r="TU134" s="136"/>
      <c r="TV134" s="136"/>
      <c r="TW134" s="136"/>
      <c r="TX134" s="136"/>
      <c r="TY134" s="136"/>
      <c r="TZ134" s="136"/>
      <c r="UA134" s="136"/>
      <c r="UB134" s="136"/>
      <c r="UC134" s="136"/>
      <c r="UD134" s="136"/>
      <c r="UE134" s="136"/>
      <c r="UF134" s="136"/>
      <c r="UG134" s="136"/>
      <c r="UH134" s="136"/>
      <c r="UI134" s="136"/>
      <c r="UJ134" s="136"/>
      <c r="UK134" s="136"/>
      <c r="UL134" s="136"/>
      <c r="UM134" s="136"/>
      <c r="UN134" s="136"/>
      <c r="UO134" s="136"/>
      <c r="UP134" s="136"/>
      <c r="UQ134" s="136"/>
      <c r="UR134" s="136"/>
      <c r="US134" s="136"/>
      <c r="UT134" s="136"/>
      <c r="UU134" s="136"/>
      <c r="UV134" s="136"/>
      <c r="UW134" s="136"/>
      <c r="UX134" s="136"/>
      <c r="UY134" s="136"/>
      <c r="UZ134" s="136"/>
      <c r="VA134" s="136"/>
      <c r="VB134" s="136"/>
      <c r="VC134" s="136"/>
      <c r="VD134" s="136"/>
      <c r="VE134" s="136"/>
      <c r="VF134" s="136"/>
      <c r="VG134" s="136"/>
      <c r="VH134" s="136"/>
      <c r="VI134" s="136"/>
      <c r="VJ134" s="136"/>
      <c r="VK134" s="136"/>
      <c r="VL134" s="136"/>
      <c r="VM134" s="136"/>
      <c r="VN134" s="136"/>
      <c r="VO134" s="136"/>
      <c r="VP134" s="136"/>
      <c r="VQ134" s="136"/>
      <c r="VR134" s="136"/>
      <c r="VS134" s="136"/>
      <c r="VT134" s="136"/>
      <c r="VU134" s="136"/>
      <c r="VV134" s="136"/>
      <c r="VW134" s="136"/>
      <c r="VX134" s="136"/>
      <c r="VY134" s="136"/>
      <c r="VZ134" s="136"/>
      <c r="WA134" s="136"/>
      <c r="WB134" s="136"/>
      <c r="WC134" s="136"/>
      <c r="WD134" s="136"/>
      <c r="WE134" s="136"/>
      <c r="WF134" s="136"/>
      <c r="WG134" s="136"/>
      <c r="WH134" s="136"/>
      <c r="WI134" s="136"/>
      <c r="WJ134" s="136"/>
      <c r="WK134" s="136"/>
      <c r="WL134" s="136"/>
      <c r="WM134" s="136"/>
      <c r="WN134" s="136"/>
      <c r="WO134" s="136"/>
      <c r="WP134" s="136"/>
      <c r="WQ134" s="136"/>
      <c r="WR134" s="136"/>
      <c r="WS134" s="136"/>
      <c r="WT134" s="136"/>
      <c r="WU134" s="136"/>
      <c r="WV134" s="136"/>
      <c r="WW134" s="136"/>
      <c r="WX134" s="136"/>
      <c r="WY134" s="136"/>
      <c r="WZ134" s="136"/>
      <c r="XA134" s="136"/>
      <c r="XB134" s="136"/>
      <c r="XC134" s="136"/>
      <c r="XD134" s="136"/>
      <c r="XE134" s="136"/>
      <c r="XF134" s="136"/>
      <c r="XG134" s="136"/>
      <c r="XH134" s="136"/>
      <c r="XI134" s="136"/>
      <c r="XJ134" s="136"/>
      <c r="XK134" s="136"/>
      <c r="XL134" s="136"/>
      <c r="XM134" s="136"/>
      <c r="XN134" s="136"/>
      <c r="XO134" s="136"/>
      <c r="XP134" s="136"/>
      <c r="XQ134" s="136"/>
      <c r="XR134" s="136"/>
      <c r="XS134" s="136"/>
      <c r="XT134" s="136"/>
      <c r="XU134" s="136"/>
      <c r="XV134" s="136"/>
      <c r="XW134" s="136"/>
      <c r="XX134" s="136"/>
      <c r="XY134" s="136"/>
      <c r="XZ134" s="136"/>
      <c r="YA134" s="136"/>
      <c r="YB134" s="136"/>
      <c r="YC134" s="136"/>
      <c r="YD134" s="136"/>
      <c r="YE134" s="136"/>
      <c r="YF134" s="136"/>
      <c r="YG134" s="136"/>
      <c r="YH134" s="136"/>
      <c r="YI134" s="136"/>
      <c r="YJ134" s="136"/>
      <c r="YK134" s="136"/>
      <c r="YL134" s="136"/>
      <c r="YM134" s="136"/>
      <c r="YN134" s="136"/>
      <c r="YO134" s="136"/>
      <c r="YP134" s="136"/>
      <c r="YQ134" s="136"/>
      <c r="YR134" s="136"/>
      <c r="YS134" s="136"/>
      <c r="YT134" s="136"/>
      <c r="YU134" s="136"/>
      <c r="YV134" s="136"/>
      <c r="YW134" s="136"/>
      <c r="YX134" s="136"/>
      <c r="YY134" s="136"/>
      <c r="YZ134" s="136"/>
      <c r="ZA134" s="136"/>
      <c r="ZB134" s="136"/>
      <c r="ZC134" s="136"/>
      <c r="ZD134" s="136"/>
      <c r="ZE134" s="136"/>
      <c r="ZF134" s="136"/>
      <c r="ZG134" s="136"/>
      <c r="ZH134" s="136"/>
      <c r="ZI134" s="136"/>
      <c r="ZJ134" s="136"/>
      <c r="ZK134" s="136"/>
      <c r="ZL134" s="136"/>
      <c r="ZM134" s="136"/>
      <c r="ZN134" s="136"/>
      <c r="ZO134" s="136"/>
      <c r="ZP134" s="136"/>
      <c r="ZQ134" s="136"/>
      <c r="ZR134" s="136"/>
      <c r="ZS134" s="136"/>
      <c r="ZT134" s="136"/>
      <c r="ZU134" s="136"/>
      <c r="ZV134" s="136"/>
      <c r="ZW134" s="136"/>
      <c r="ZX134" s="136"/>
      <c r="ZY134" s="136"/>
      <c r="ZZ134" s="136"/>
      <c r="AAA134" s="136"/>
      <c r="AAB134" s="136"/>
      <c r="AAC134" s="136"/>
      <c r="AAD134" s="136"/>
      <c r="AAE134" s="136"/>
      <c r="AAF134" s="136"/>
      <c r="AAG134" s="136"/>
      <c r="AAH134" s="136"/>
      <c r="AAI134" s="136"/>
      <c r="AAJ134" s="136"/>
      <c r="AAK134" s="136"/>
      <c r="AAL134" s="136"/>
      <c r="AAM134" s="136"/>
      <c r="AAN134" s="136"/>
      <c r="AAO134" s="136"/>
      <c r="AAP134" s="136"/>
      <c r="AAQ134" s="136"/>
      <c r="AAR134" s="136"/>
      <c r="AAS134" s="136"/>
      <c r="AAT134" s="136"/>
      <c r="AAU134" s="136"/>
      <c r="AAV134" s="136"/>
      <c r="AAW134" s="136"/>
      <c r="AAX134" s="136"/>
      <c r="AAY134" s="136"/>
      <c r="AAZ134" s="136"/>
      <c r="ABA134" s="136"/>
      <c r="ABB134" s="136"/>
      <c r="ABC134" s="136"/>
      <c r="ABD134" s="136"/>
      <c r="ABE134" s="136"/>
      <c r="ABF134" s="136"/>
      <c r="ABG134" s="136"/>
      <c r="ABH134" s="136"/>
      <c r="ABI134" s="136"/>
      <c r="ABJ134" s="136"/>
      <c r="ABK134" s="136"/>
      <c r="ABL134" s="136"/>
      <c r="ABM134" s="136"/>
      <c r="ABN134" s="136"/>
      <c r="ABO134" s="136"/>
      <c r="ABP134" s="136"/>
      <c r="ABQ134" s="136"/>
      <c r="ABR134" s="136"/>
      <c r="ABS134" s="136"/>
      <c r="ABT134" s="136"/>
      <c r="ABU134" s="136"/>
      <c r="ABV134" s="136"/>
      <c r="ABW134" s="136"/>
      <c r="ABX134" s="136"/>
      <c r="ABY134" s="136"/>
      <c r="ABZ134" s="136"/>
      <c r="ACA134" s="136"/>
      <c r="ACB134" s="136"/>
      <c r="ACC134" s="136"/>
      <c r="ACD134" s="136"/>
      <c r="ACE134" s="136"/>
      <c r="ACF134" s="136"/>
      <c r="ACG134" s="136"/>
      <c r="ACH134" s="136"/>
      <c r="ACI134" s="136"/>
      <c r="ACJ134" s="136"/>
      <c r="ACK134" s="136"/>
      <c r="ACL134" s="136"/>
      <c r="ACM134" s="136"/>
      <c r="ACN134" s="136"/>
      <c r="ACO134" s="136"/>
      <c r="ACP134" s="136"/>
      <c r="ACQ134" s="136"/>
      <c r="ACR134" s="136"/>
      <c r="ACS134" s="136"/>
      <c r="ACT134" s="136"/>
      <c r="ACU134" s="136"/>
      <c r="ACV134" s="136"/>
      <c r="ACW134" s="136"/>
      <c r="ACX134" s="136"/>
      <c r="ACY134" s="136"/>
      <c r="ACZ134" s="136"/>
      <c r="ADA134" s="136"/>
      <c r="ADB134" s="136"/>
      <c r="ADC134" s="136"/>
      <c r="ADD134" s="136"/>
      <c r="ADE134" s="136"/>
      <c r="ADF134" s="136"/>
      <c r="ADG134" s="136"/>
      <c r="ADH134" s="136"/>
      <c r="ADI134" s="136"/>
      <c r="ADJ134" s="136"/>
      <c r="ADK134" s="136"/>
      <c r="ADL134" s="136"/>
      <c r="ADM134" s="136"/>
      <c r="ADN134" s="136"/>
      <c r="ADO134" s="136"/>
      <c r="ADP134" s="136"/>
      <c r="ADQ134" s="136"/>
      <c r="ADR134" s="136"/>
      <c r="ADS134" s="136"/>
      <c r="ADT134" s="136"/>
      <c r="ADU134" s="136"/>
      <c r="ADV134" s="136"/>
      <c r="ADW134" s="136"/>
      <c r="ADX134" s="136"/>
      <c r="ADY134" s="136"/>
      <c r="ADZ134" s="136"/>
      <c r="AEA134" s="136"/>
      <c r="AEB134" s="136"/>
      <c r="AEC134" s="136"/>
      <c r="AED134" s="136"/>
      <c r="AEE134" s="136"/>
      <c r="AEF134" s="136"/>
      <c r="AEG134" s="136"/>
      <c r="AEH134" s="136"/>
      <c r="AEI134" s="136"/>
      <c r="AEJ134" s="136"/>
      <c r="AEK134" s="136"/>
      <c r="AEL134" s="136"/>
      <c r="AEM134" s="136"/>
      <c r="AEN134" s="136"/>
      <c r="AEO134" s="136"/>
      <c r="AEP134" s="136"/>
      <c r="AEQ134" s="136"/>
      <c r="AER134" s="136"/>
      <c r="AES134" s="136"/>
      <c r="AET134" s="136"/>
      <c r="AEU134" s="136"/>
      <c r="AEV134" s="136"/>
      <c r="AEW134" s="136"/>
      <c r="AEX134" s="136"/>
      <c r="AEY134" s="136"/>
      <c r="AEZ134" s="136"/>
      <c r="AFA134" s="136"/>
      <c r="AFB134" s="136"/>
      <c r="AFC134" s="136"/>
      <c r="AFD134" s="136"/>
      <c r="AFE134" s="136"/>
      <c r="AFF134" s="136"/>
      <c r="AFG134" s="136"/>
      <c r="AFH134" s="136"/>
      <c r="AFI134" s="136"/>
      <c r="AFJ134" s="136"/>
      <c r="AFK134" s="136"/>
      <c r="AFL134" s="136"/>
      <c r="AFM134" s="136"/>
      <c r="AFN134" s="136"/>
      <c r="AFO134" s="136"/>
      <c r="AFP134" s="136"/>
      <c r="AFQ134" s="136"/>
      <c r="AFR134" s="136"/>
      <c r="AFS134" s="136"/>
      <c r="AFT134" s="136"/>
      <c r="AFU134" s="136"/>
      <c r="AFV134" s="136"/>
      <c r="AFW134" s="136"/>
      <c r="AFX134" s="136"/>
      <c r="AFY134" s="136"/>
      <c r="AFZ134" s="136"/>
      <c r="AGA134" s="136"/>
      <c r="AGB134" s="136"/>
      <c r="AGC134" s="136"/>
      <c r="AGD134" s="136"/>
      <c r="AGE134" s="136"/>
      <c r="AGF134" s="136"/>
      <c r="AGG134" s="136"/>
      <c r="AGH134" s="136"/>
      <c r="AGI134" s="136"/>
      <c r="AGJ134" s="136"/>
      <c r="AGK134" s="136"/>
      <c r="AGL134" s="136"/>
      <c r="AGM134" s="136"/>
      <c r="AGN134" s="136"/>
      <c r="AGO134" s="136"/>
      <c r="AGP134" s="136"/>
      <c r="AGQ134" s="136"/>
      <c r="AGR134" s="136"/>
      <c r="AGS134" s="136"/>
      <c r="AGT134" s="136"/>
      <c r="AGU134" s="136"/>
      <c r="AGV134" s="136"/>
      <c r="AGW134" s="136"/>
      <c r="AGX134" s="136"/>
      <c r="AGY134" s="136"/>
      <c r="AGZ134" s="136"/>
      <c r="AHA134" s="136"/>
      <c r="AHB134" s="136"/>
      <c r="AHC134" s="136"/>
      <c r="AHD134" s="136"/>
      <c r="AHE134" s="136"/>
      <c r="AHF134" s="136"/>
      <c r="AHG134" s="136"/>
      <c r="AHH134" s="136"/>
      <c r="AHI134" s="136"/>
      <c r="AHJ134" s="136"/>
      <c r="AHK134" s="136"/>
      <c r="AHL134" s="136"/>
      <c r="AHM134" s="136"/>
      <c r="AHN134" s="136"/>
      <c r="AHO134" s="136"/>
      <c r="AHP134" s="136"/>
      <c r="AHQ134" s="136"/>
      <c r="AHR134" s="136"/>
      <c r="AHS134" s="136"/>
      <c r="AHT134" s="136"/>
      <c r="AHU134" s="136"/>
      <c r="AHV134" s="136"/>
      <c r="AHW134" s="136"/>
      <c r="AHX134" s="136"/>
      <c r="AHY134" s="136"/>
      <c r="AHZ134" s="136"/>
      <c r="AIA134" s="136"/>
      <c r="AIB134" s="136"/>
      <c r="AIC134" s="136"/>
      <c r="AID134" s="136"/>
      <c r="AIE134" s="136"/>
      <c r="AIF134" s="136"/>
      <c r="AIG134" s="136"/>
      <c r="AIH134" s="136"/>
      <c r="AII134" s="136"/>
      <c r="AIJ134" s="136"/>
      <c r="AIK134" s="136"/>
      <c r="AIL134" s="136"/>
      <c r="AIM134" s="136"/>
      <c r="AIN134" s="136"/>
      <c r="AIO134" s="136"/>
      <c r="AIP134" s="136"/>
      <c r="AIQ134" s="136"/>
      <c r="AIR134" s="136"/>
      <c r="AIS134" s="136"/>
      <c r="AIT134" s="136"/>
      <c r="AIU134" s="136"/>
      <c r="AIV134" s="136"/>
      <c r="AIW134" s="136"/>
      <c r="AIX134" s="136"/>
      <c r="AIY134" s="136"/>
      <c r="AIZ134" s="136"/>
      <c r="AJA134" s="136"/>
      <c r="AJB134" s="136"/>
      <c r="AJC134" s="136"/>
      <c r="AJD134" s="136"/>
      <c r="AJE134" s="136"/>
      <c r="AJF134" s="136"/>
      <c r="AJG134" s="136"/>
      <c r="AJH134" s="136"/>
      <c r="AJI134" s="136"/>
      <c r="AJJ134" s="136"/>
      <c r="AJK134" s="136"/>
      <c r="AJL134" s="136"/>
      <c r="AJM134" s="136"/>
      <c r="AJN134" s="136"/>
      <c r="AJO134" s="136"/>
      <c r="AJP134" s="136"/>
      <c r="AJQ134" s="136"/>
      <c r="AJR134" s="136"/>
      <c r="AJS134" s="136"/>
      <c r="AJT134" s="136"/>
      <c r="AJU134" s="136"/>
      <c r="AJV134" s="136"/>
      <c r="AJW134" s="136"/>
      <c r="AJX134" s="136"/>
      <c r="AJY134" s="136"/>
      <c r="AJZ134" s="136"/>
      <c r="AKA134" s="136"/>
      <c r="AKB134" s="136"/>
      <c r="AKC134" s="136"/>
      <c r="AKD134" s="136"/>
      <c r="AKE134" s="136"/>
      <c r="AKF134" s="136"/>
      <c r="AKG134" s="136"/>
      <c r="AKH134" s="136"/>
      <c r="AKI134" s="136"/>
      <c r="AKJ134" s="136"/>
      <c r="AKK134" s="136"/>
      <c r="AKL134" s="136"/>
      <c r="AKM134" s="136"/>
      <c r="AKN134" s="136"/>
      <c r="AKO134" s="136"/>
      <c r="AKP134" s="136"/>
      <c r="AKQ134" s="136"/>
      <c r="AKR134" s="136"/>
      <c r="AKS134" s="136"/>
      <c r="AKT134" s="136"/>
      <c r="AKU134" s="136"/>
      <c r="AKV134" s="136"/>
      <c r="AKW134" s="136"/>
      <c r="AKX134" s="136"/>
      <c r="AKY134" s="136"/>
    </row>
    <row r="135" spans="1:987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Y135" s="136"/>
      <c r="AZ135" s="136"/>
      <c r="BA135" s="136"/>
      <c r="BB135" s="136"/>
      <c r="BC135" s="136"/>
      <c r="BD135" s="136"/>
      <c r="BE135" s="136"/>
      <c r="BF135" s="136"/>
      <c r="BG135" s="136"/>
      <c r="BH135" s="136"/>
      <c r="BI135" s="136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  <c r="CT135" s="136"/>
      <c r="CU135" s="136"/>
      <c r="CV135" s="136"/>
      <c r="CW135" s="136"/>
      <c r="CX135" s="136"/>
      <c r="CY135" s="136"/>
      <c r="CZ135" s="136"/>
      <c r="DA135" s="136"/>
      <c r="DB135" s="136"/>
      <c r="DC135" s="136"/>
      <c r="DD135" s="136"/>
      <c r="DE135" s="136"/>
      <c r="DF135" s="136"/>
      <c r="DG135" s="136"/>
      <c r="DH135" s="136"/>
      <c r="DI135" s="136"/>
      <c r="DJ135" s="136"/>
      <c r="DK135" s="136"/>
      <c r="DL135" s="136"/>
      <c r="DM135" s="136"/>
      <c r="DN135" s="136"/>
      <c r="DO135" s="136"/>
      <c r="DP135" s="136"/>
      <c r="DQ135" s="136"/>
      <c r="DR135" s="136"/>
      <c r="DS135" s="136"/>
      <c r="DT135" s="136"/>
      <c r="DU135" s="136"/>
      <c r="DV135" s="136"/>
      <c r="DW135" s="136"/>
      <c r="DX135" s="136"/>
      <c r="DY135" s="136"/>
      <c r="DZ135" s="136"/>
      <c r="EA135" s="136"/>
      <c r="EB135" s="136"/>
      <c r="EC135" s="136"/>
      <c r="ED135" s="136"/>
      <c r="EE135" s="136"/>
      <c r="EF135" s="136"/>
      <c r="EG135" s="136"/>
      <c r="EH135" s="136"/>
      <c r="EI135" s="136"/>
      <c r="EJ135" s="136"/>
      <c r="EK135" s="136"/>
      <c r="EL135" s="136"/>
      <c r="EM135" s="136"/>
      <c r="EN135" s="136"/>
      <c r="EO135" s="136"/>
      <c r="EP135" s="136"/>
      <c r="EQ135" s="136"/>
      <c r="ER135" s="136"/>
      <c r="ES135" s="136"/>
      <c r="ET135" s="136"/>
      <c r="EU135" s="136"/>
      <c r="EV135" s="136"/>
      <c r="EW135" s="136"/>
      <c r="EX135" s="136"/>
      <c r="EY135" s="136"/>
      <c r="EZ135" s="136"/>
      <c r="FA135" s="136"/>
      <c r="FB135" s="136"/>
      <c r="FC135" s="136"/>
      <c r="FD135" s="136"/>
      <c r="FE135" s="136"/>
      <c r="FF135" s="136"/>
      <c r="FG135" s="136"/>
      <c r="FH135" s="136"/>
      <c r="FI135" s="136"/>
      <c r="FJ135" s="136"/>
      <c r="FK135" s="136"/>
      <c r="FL135" s="136"/>
      <c r="FM135" s="136"/>
      <c r="FN135" s="136"/>
      <c r="FO135" s="136"/>
      <c r="FP135" s="136"/>
      <c r="FQ135" s="136"/>
      <c r="FR135" s="136"/>
      <c r="FS135" s="136"/>
      <c r="FT135" s="136"/>
      <c r="FU135" s="136"/>
      <c r="FV135" s="136"/>
      <c r="FW135" s="136"/>
      <c r="FX135" s="136"/>
      <c r="FY135" s="136"/>
      <c r="FZ135" s="136"/>
      <c r="GA135" s="136"/>
      <c r="GB135" s="136"/>
      <c r="GC135" s="136"/>
      <c r="GD135" s="136"/>
      <c r="GE135" s="136"/>
      <c r="GF135" s="136"/>
      <c r="GG135" s="136"/>
      <c r="GH135" s="136"/>
      <c r="GI135" s="136"/>
      <c r="GJ135" s="136"/>
      <c r="GK135" s="136"/>
      <c r="GL135" s="136"/>
      <c r="GM135" s="136"/>
      <c r="GN135" s="136"/>
      <c r="GO135" s="136"/>
      <c r="GP135" s="136"/>
      <c r="GQ135" s="136"/>
      <c r="GR135" s="136"/>
      <c r="GS135" s="136"/>
      <c r="GT135" s="136"/>
      <c r="GU135" s="136"/>
      <c r="GV135" s="136"/>
      <c r="GW135" s="136"/>
      <c r="GX135" s="136"/>
      <c r="GY135" s="136"/>
      <c r="GZ135" s="136"/>
      <c r="HA135" s="136"/>
      <c r="HB135" s="136"/>
      <c r="HC135" s="136"/>
      <c r="HD135" s="136"/>
      <c r="HE135" s="136"/>
      <c r="HF135" s="136"/>
      <c r="HG135" s="136"/>
      <c r="HH135" s="136"/>
      <c r="HI135" s="136"/>
      <c r="HJ135" s="136"/>
      <c r="HK135" s="136"/>
      <c r="HL135" s="136"/>
      <c r="HM135" s="136"/>
      <c r="HN135" s="136"/>
      <c r="HO135" s="136"/>
      <c r="HP135" s="136"/>
      <c r="HQ135" s="136"/>
      <c r="HR135" s="136"/>
      <c r="HS135" s="136"/>
      <c r="HT135" s="136"/>
      <c r="HU135" s="136"/>
      <c r="HV135" s="136"/>
      <c r="HW135" s="136"/>
      <c r="HX135" s="136"/>
      <c r="HY135" s="136"/>
      <c r="HZ135" s="136"/>
      <c r="IA135" s="136"/>
      <c r="IB135" s="136"/>
      <c r="IC135" s="136"/>
      <c r="ID135" s="136"/>
      <c r="IE135" s="136"/>
      <c r="IF135" s="136"/>
      <c r="IG135" s="136"/>
      <c r="IH135" s="136"/>
      <c r="II135" s="136"/>
      <c r="IJ135" s="136"/>
      <c r="IK135" s="136"/>
      <c r="IL135" s="136"/>
      <c r="IM135" s="136"/>
      <c r="IN135" s="136"/>
      <c r="IO135" s="136"/>
      <c r="IP135" s="136"/>
      <c r="IQ135" s="136"/>
      <c r="IR135" s="136"/>
      <c r="IS135" s="136"/>
      <c r="IT135" s="136"/>
      <c r="IU135" s="136"/>
      <c r="IV135" s="136"/>
      <c r="IW135" s="136"/>
      <c r="IX135" s="136"/>
      <c r="IY135" s="136"/>
      <c r="IZ135" s="136"/>
      <c r="JA135" s="136"/>
      <c r="JB135" s="136"/>
      <c r="JC135" s="136"/>
      <c r="JD135" s="136"/>
      <c r="JE135" s="136"/>
      <c r="JF135" s="136"/>
      <c r="JG135" s="136"/>
      <c r="JH135" s="136"/>
      <c r="JI135" s="136"/>
      <c r="JJ135" s="136"/>
      <c r="JK135" s="136"/>
      <c r="JL135" s="136"/>
      <c r="JM135" s="136"/>
      <c r="JN135" s="136"/>
      <c r="JO135" s="136"/>
      <c r="JP135" s="136"/>
      <c r="JQ135" s="136"/>
      <c r="JR135" s="136"/>
      <c r="JS135" s="136"/>
      <c r="JT135" s="136"/>
      <c r="JU135" s="136"/>
      <c r="JV135" s="136"/>
      <c r="JW135" s="136"/>
      <c r="JX135" s="136"/>
      <c r="JY135" s="136"/>
      <c r="JZ135" s="136"/>
      <c r="KA135" s="136"/>
      <c r="KB135" s="136"/>
      <c r="KC135" s="136"/>
      <c r="KD135" s="136"/>
      <c r="KE135" s="136"/>
      <c r="KF135" s="136"/>
      <c r="KG135" s="136"/>
      <c r="KH135" s="136"/>
      <c r="KI135" s="136"/>
      <c r="KJ135" s="136"/>
      <c r="KK135" s="136"/>
      <c r="KL135" s="136"/>
      <c r="KM135" s="136"/>
      <c r="KN135" s="136"/>
      <c r="KO135" s="136"/>
      <c r="KP135" s="136"/>
      <c r="KQ135" s="136"/>
      <c r="KR135" s="136"/>
      <c r="KS135" s="136"/>
      <c r="KT135" s="136"/>
      <c r="KU135" s="136"/>
      <c r="KV135" s="136"/>
      <c r="KW135" s="136"/>
      <c r="KX135" s="136"/>
      <c r="KY135" s="136"/>
      <c r="KZ135" s="136"/>
      <c r="LA135" s="136"/>
      <c r="LB135" s="136"/>
      <c r="LC135" s="136"/>
      <c r="LD135" s="136"/>
      <c r="LE135" s="136"/>
      <c r="LF135" s="136"/>
      <c r="LG135" s="136"/>
      <c r="LH135" s="136"/>
      <c r="LI135" s="136"/>
      <c r="LJ135" s="136"/>
      <c r="LK135" s="136"/>
      <c r="LL135" s="136"/>
      <c r="LM135" s="136"/>
      <c r="LN135" s="136"/>
      <c r="LO135" s="136"/>
      <c r="LP135" s="136"/>
      <c r="LQ135" s="136"/>
      <c r="LR135" s="136"/>
      <c r="LS135" s="136"/>
      <c r="LT135" s="136"/>
      <c r="LU135" s="136"/>
      <c r="LV135" s="136"/>
      <c r="LW135" s="136"/>
      <c r="LX135" s="136"/>
      <c r="LY135" s="136"/>
      <c r="LZ135" s="136"/>
      <c r="MA135" s="136"/>
      <c r="MB135" s="136"/>
      <c r="MC135" s="136"/>
      <c r="MD135" s="136"/>
      <c r="ME135" s="136"/>
      <c r="MF135" s="136"/>
      <c r="MG135" s="136"/>
      <c r="MH135" s="136"/>
      <c r="MI135" s="136"/>
      <c r="MJ135" s="136"/>
      <c r="MK135" s="136"/>
      <c r="ML135" s="136"/>
      <c r="MM135" s="136"/>
      <c r="MN135" s="136"/>
      <c r="MO135" s="136"/>
      <c r="MP135" s="136"/>
      <c r="MQ135" s="136"/>
      <c r="MR135" s="136"/>
      <c r="MS135" s="136"/>
      <c r="MT135" s="136"/>
      <c r="MU135" s="136"/>
      <c r="MV135" s="136"/>
      <c r="MW135" s="136"/>
      <c r="MX135" s="136"/>
      <c r="MY135" s="136"/>
      <c r="MZ135" s="136"/>
      <c r="NA135" s="136"/>
      <c r="NB135" s="136"/>
      <c r="NC135" s="136"/>
      <c r="ND135" s="136"/>
      <c r="NE135" s="136"/>
      <c r="NF135" s="136"/>
      <c r="NG135" s="136"/>
      <c r="NH135" s="136"/>
      <c r="NI135" s="136"/>
      <c r="NJ135" s="136"/>
      <c r="NK135" s="136"/>
      <c r="NL135" s="136"/>
      <c r="NM135" s="136"/>
      <c r="NN135" s="136"/>
      <c r="NO135" s="136"/>
      <c r="NP135" s="136"/>
      <c r="NQ135" s="136"/>
      <c r="NR135" s="136"/>
      <c r="NS135" s="136"/>
      <c r="NT135" s="136"/>
      <c r="NU135" s="136"/>
      <c r="NV135" s="136"/>
      <c r="NW135" s="136"/>
      <c r="NX135" s="136"/>
      <c r="NY135" s="136"/>
      <c r="NZ135" s="136"/>
      <c r="OA135" s="136"/>
      <c r="OB135" s="136"/>
      <c r="OC135" s="136"/>
      <c r="OD135" s="136"/>
      <c r="OE135" s="136"/>
      <c r="OF135" s="136"/>
      <c r="OG135" s="136"/>
      <c r="OH135" s="136"/>
      <c r="OI135" s="136"/>
      <c r="OJ135" s="136"/>
      <c r="OK135" s="136"/>
      <c r="OL135" s="136"/>
      <c r="OM135" s="136"/>
      <c r="ON135" s="136"/>
      <c r="OO135" s="136"/>
      <c r="OP135" s="136"/>
      <c r="OQ135" s="136"/>
      <c r="OR135" s="136"/>
      <c r="OS135" s="136"/>
      <c r="OT135" s="136"/>
      <c r="OU135" s="136"/>
      <c r="OV135" s="136"/>
      <c r="OW135" s="136"/>
      <c r="OX135" s="136"/>
      <c r="OY135" s="136"/>
      <c r="OZ135" s="136"/>
      <c r="PA135" s="136"/>
      <c r="PB135" s="136"/>
      <c r="PC135" s="136"/>
      <c r="PD135" s="136"/>
      <c r="PE135" s="136"/>
      <c r="PF135" s="136"/>
      <c r="PG135" s="136"/>
      <c r="PH135" s="136"/>
      <c r="PI135" s="136"/>
      <c r="PJ135" s="136"/>
      <c r="PK135" s="136"/>
      <c r="PL135" s="136"/>
      <c r="PM135" s="136"/>
      <c r="PN135" s="136"/>
      <c r="PO135" s="136"/>
      <c r="PP135" s="136"/>
      <c r="PQ135" s="136"/>
      <c r="PR135" s="136"/>
      <c r="PS135" s="136"/>
      <c r="PT135" s="136"/>
      <c r="PU135" s="136"/>
      <c r="PV135" s="136"/>
      <c r="PW135" s="136"/>
      <c r="PX135" s="136"/>
      <c r="PY135" s="136"/>
      <c r="PZ135" s="136"/>
      <c r="QA135" s="136"/>
      <c r="QB135" s="136"/>
      <c r="QC135" s="136"/>
      <c r="QD135" s="136"/>
      <c r="QE135" s="136"/>
      <c r="QF135" s="136"/>
      <c r="QG135" s="136"/>
      <c r="QH135" s="136"/>
      <c r="QI135" s="136"/>
      <c r="QJ135" s="136"/>
      <c r="QK135" s="136"/>
      <c r="QL135" s="136"/>
      <c r="QM135" s="136"/>
      <c r="QN135" s="136"/>
      <c r="QO135" s="136"/>
      <c r="QP135" s="136"/>
      <c r="QQ135" s="136"/>
      <c r="QR135" s="136"/>
      <c r="QS135" s="136"/>
      <c r="QT135" s="136"/>
      <c r="QU135" s="136"/>
      <c r="QV135" s="136"/>
      <c r="QW135" s="136"/>
      <c r="QX135" s="136"/>
      <c r="QY135" s="136"/>
      <c r="QZ135" s="136"/>
      <c r="RA135" s="136"/>
      <c r="RB135" s="136"/>
      <c r="RC135" s="136"/>
      <c r="RD135" s="136"/>
      <c r="RE135" s="136"/>
      <c r="RF135" s="136"/>
      <c r="RG135" s="136"/>
      <c r="RH135" s="136"/>
      <c r="RI135" s="136"/>
      <c r="RJ135" s="136"/>
      <c r="RK135" s="136"/>
      <c r="RL135" s="136"/>
      <c r="RM135" s="136"/>
      <c r="RN135" s="136"/>
      <c r="RO135" s="136"/>
      <c r="RP135" s="136"/>
      <c r="RQ135" s="136"/>
      <c r="RR135" s="136"/>
      <c r="RS135" s="136"/>
      <c r="RT135" s="136"/>
      <c r="RU135" s="136"/>
      <c r="RV135" s="136"/>
      <c r="RW135" s="136"/>
      <c r="RX135" s="136"/>
      <c r="RY135" s="136"/>
      <c r="RZ135" s="136"/>
      <c r="SA135" s="136"/>
      <c r="SB135" s="136"/>
      <c r="SC135" s="136"/>
      <c r="SD135" s="136"/>
      <c r="SE135" s="136"/>
      <c r="SF135" s="136"/>
      <c r="SG135" s="136"/>
      <c r="SH135" s="136"/>
      <c r="SI135" s="136"/>
      <c r="SJ135" s="136"/>
      <c r="SK135" s="136"/>
      <c r="SL135" s="136"/>
      <c r="SM135" s="136"/>
      <c r="SN135" s="136"/>
      <c r="SO135" s="136"/>
      <c r="SP135" s="136"/>
      <c r="SQ135" s="136"/>
      <c r="SR135" s="136"/>
      <c r="SS135" s="136"/>
      <c r="ST135" s="136"/>
      <c r="SU135" s="136"/>
      <c r="SV135" s="136"/>
      <c r="SW135" s="136"/>
      <c r="SX135" s="136"/>
      <c r="SY135" s="136"/>
      <c r="SZ135" s="136"/>
      <c r="TA135" s="136"/>
      <c r="TB135" s="136"/>
      <c r="TC135" s="136"/>
      <c r="TD135" s="136"/>
      <c r="TE135" s="136"/>
      <c r="TF135" s="136"/>
      <c r="TG135" s="136"/>
      <c r="TH135" s="136"/>
      <c r="TI135" s="136"/>
      <c r="TJ135" s="136"/>
      <c r="TK135" s="136"/>
      <c r="TL135" s="136"/>
      <c r="TM135" s="136"/>
      <c r="TN135" s="136"/>
      <c r="TO135" s="136"/>
      <c r="TP135" s="136"/>
      <c r="TQ135" s="136"/>
      <c r="TR135" s="136"/>
      <c r="TS135" s="136"/>
      <c r="TT135" s="136"/>
      <c r="TU135" s="136"/>
      <c r="TV135" s="136"/>
      <c r="TW135" s="136"/>
      <c r="TX135" s="136"/>
      <c r="TY135" s="136"/>
      <c r="TZ135" s="136"/>
      <c r="UA135" s="136"/>
      <c r="UB135" s="136"/>
      <c r="UC135" s="136"/>
      <c r="UD135" s="136"/>
      <c r="UE135" s="136"/>
      <c r="UF135" s="136"/>
      <c r="UG135" s="136"/>
      <c r="UH135" s="136"/>
      <c r="UI135" s="136"/>
      <c r="UJ135" s="136"/>
      <c r="UK135" s="136"/>
      <c r="UL135" s="136"/>
      <c r="UM135" s="136"/>
      <c r="UN135" s="136"/>
      <c r="UO135" s="136"/>
      <c r="UP135" s="136"/>
      <c r="UQ135" s="136"/>
      <c r="UR135" s="136"/>
      <c r="US135" s="136"/>
      <c r="UT135" s="136"/>
      <c r="UU135" s="136"/>
      <c r="UV135" s="136"/>
      <c r="UW135" s="136"/>
      <c r="UX135" s="136"/>
      <c r="UY135" s="136"/>
      <c r="UZ135" s="136"/>
      <c r="VA135" s="136"/>
      <c r="VB135" s="136"/>
      <c r="VC135" s="136"/>
      <c r="VD135" s="136"/>
      <c r="VE135" s="136"/>
      <c r="VF135" s="136"/>
      <c r="VG135" s="136"/>
      <c r="VH135" s="136"/>
      <c r="VI135" s="136"/>
      <c r="VJ135" s="136"/>
      <c r="VK135" s="136"/>
      <c r="VL135" s="136"/>
      <c r="VM135" s="136"/>
      <c r="VN135" s="136"/>
      <c r="VO135" s="136"/>
      <c r="VP135" s="136"/>
      <c r="VQ135" s="136"/>
      <c r="VR135" s="136"/>
      <c r="VS135" s="136"/>
      <c r="VT135" s="136"/>
      <c r="VU135" s="136"/>
      <c r="VV135" s="136"/>
      <c r="VW135" s="136"/>
      <c r="VX135" s="136"/>
      <c r="VY135" s="136"/>
      <c r="VZ135" s="136"/>
      <c r="WA135" s="136"/>
      <c r="WB135" s="136"/>
      <c r="WC135" s="136"/>
      <c r="WD135" s="136"/>
      <c r="WE135" s="136"/>
      <c r="WF135" s="136"/>
      <c r="WG135" s="136"/>
      <c r="WH135" s="136"/>
      <c r="WI135" s="136"/>
      <c r="WJ135" s="136"/>
      <c r="WK135" s="136"/>
      <c r="WL135" s="136"/>
      <c r="WM135" s="136"/>
      <c r="WN135" s="136"/>
      <c r="WO135" s="136"/>
      <c r="WP135" s="136"/>
      <c r="WQ135" s="136"/>
      <c r="WR135" s="136"/>
      <c r="WS135" s="136"/>
      <c r="WT135" s="136"/>
      <c r="WU135" s="136"/>
      <c r="WV135" s="136"/>
      <c r="WW135" s="136"/>
      <c r="WX135" s="136"/>
      <c r="WY135" s="136"/>
      <c r="WZ135" s="136"/>
      <c r="XA135" s="136"/>
      <c r="XB135" s="136"/>
      <c r="XC135" s="136"/>
      <c r="XD135" s="136"/>
      <c r="XE135" s="136"/>
      <c r="XF135" s="136"/>
      <c r="XG135" s="136"/>
      <c r="XH135" s="136"/>
      <c r="XI135" s="136"/>
      <c r="XJ135" s="136"/>
      <c r="XK135" s="136"/>
      <c r="XL135" s="136"/>
      <c r="XM135" s="136"/>
      <c r="XN135" s="136"/>
      <c r="XO135" s="136"/>
      <c r="XP135" s="136"/>
      <c r="XQ135" s="136"/>
      <c r="XR135" s="136"/>
      <c r="XS135" s="136"/>
      <c r="XT135" s="136"/>
      <c r="XU135" s="136"/>
      <c r="XV135" s="136"/>
      <c r="XW135" s="136"/>
      <c r="XX135" s="136"/>
      <c r="XY135" s="136"/>
      <c r="XZ135" s="136"/>
      <c r="YA135" s="136"/>
      <c r="YB135" s="136"/>
      <c r="YC135" s="136"/>
      <c r="YD135" s="136"/>
      <c r="YE135" s="136"/>
      <c r="YF135" s="136"/>
      <c r="YG135" s="136"/>
      <c r="YH135" s="136"/>
      <c r="YI135" s="136"/>
      <c r="YJ135" s="136"/>
      <c r="YK135" s="136"/>
      <c r="YL135" s="136"/>
      <c r="YM135" s="136"/>
      <c r="YN135" s="136"/>
      <c r="YO135" s="136"/>
      <c r="YP135" s="136"/>
      <c r="YQ135" s="136"/>
      <c r="YR135" s="136"/>
      <c r="YS135" s="136"/>
      <c r="YT135" s="136"/>
      <c r="YU135" s="136"/>
      <c r="YV135" s="136"/>
      <c r="YW135" s="136"/>
      <c r="YX135" s="136"/>
      <c r="YY135" s="136"/>
      <c r="YZ135" s="136"/>
      <c r="ZA135" s="136"/>
      <c r="ZB135" s="136"/>
      <c r="ZC135" s="136"/>
      <c r="ZD135" s="136"/>
      <c r="ZE135" s="136"/>
      <c r="ZF135" s="136"/>
      <c r="ZG135" s="136"/>
      <c r="ZH135" s="136"/>
      <c r="ZI135" s="136"/>
      <c r="ZJ135" s="136"/>
      <c r="ZK135" s="136"/>
      <c r="ZL135" s="136"/>
      <c r="ZM135" s="136"/>
      <c r="ZN135" s="136"/>
      <c r="ZO135" s="136"/>
      <c r="ZP135" s="136"/>
      <c r="ZQ135" s="136"/>
      <c r="ZR135" s="136"/>
      <c r="ZS135" s="136"/>
      <c r="ZT135" s="136"/>
      <c r="ZU135" s="136"/>
      <c r="ZV135" s="136"/>
      <c r="ZW135" s="136"/>
      <c r="ZX135" s="136"/>
      <c r="ZY135" s="136"/>
      <c r="ZZ135" s="136"/>
      <c r="AAA135" s="136"/>
      <c r="AAB135" s="136"/>
      <c r="AAC135" s="136"/>
      <c r="AAD135" s="136"/>
      <c r="AAE135" s="136"/>
      <c r="AAF135" s="136"/>
      <c r="AAG135" s="136"/>
      <c r="AAH135" s="136"/>
      <c r="AAI135" s="136"/>
      <c r="AAJ135" s="136"/>
      <c r="AAK135" s="136"/>
      <c r="AAL135" s="136"/>
      <c r="AAM135" s="136"/>
      <c r="AAN135" s="136"/>
      <c r="AAO135" s="136"/>
      <c r="AAP135" s="136"/>
      <c r="AAQ135" s="136"/>
      <c r="AAR135" s="136"/>
      <c r="AAS135" s="136"/>
      <c r="AAT135" s="136"/>
      <c r="AAU135" s="136"/>
      <c r="AAV135" s="136"/>
      <c r="AAW135" s="136"/>
      <c r="AAX135" s="136"/>
      <c r="AAY135" s="136"/>
      <c r="AAZ135" s="136"/>
      <c r="ABA135" s="136"/>
      <c r="ABB135" s="136"/>
      <c r="ABC135" s="136"/>
      <c r="ABD135" s="136"/>
      <c r="ABE135" s="136"/>
      <c r="ABF135" s="136"/>
      <c r="ABG135" s="136"/>
      <c r="ABH135" s="136"/>
      <c r="ABI135" s="136"/>
      <c r="ABJ135" s="136"/>
      <c r="ABK135" s="136"/>
      <c r="ABL135" s="136"/>
      <c r="ABM135" s="136"/>
      <c r="ABN135" s="136"/>
      <c r="ABO135" s="136"/>
      <c r="ABP135" s="136"/>
      <c r="ABQ135" s="136"/>
      <c r="ABR135" s="136"/>
      <c r="ABS135" s="136"/>
      <c r="ABT135" s="136"/>
      <c r="ABU135" s="136"/>
      <c r="ABV135" s="136"/>
      <c r="ABW135" s="136"/>
      <c r="ABX135" s="136"/>
      <c r="ABY135" s="136"/>
      <c r="ABZ135" s="136"/>
      <c r="ACA135" s="136"/>
      <c r="ACB135" s="136"/>
      <c r="ACC135" s="136"/>
      <c r="ACD135" s="136"/>
      <c r="ACE135" s="136"/>
      <c r="ACF135" s="136"/>
      <c r="ACG135" s="136"/>
      <c r="ACH135" s="136"/>
      <c r="ACI135" s="136"/>
      <c r="ACJ135" s="136"/>
      <c r="ACK135" s="136"/>
      <c r="ACL135" s="136"/>
      <c r="ACM135" s="136"/>
      <c r="ACN135" s="136"/>
      <c r="ACO135" s="136"/>
      <c r="ACP135" s="136"/>
      <c r="ACQ135" s="136"/>
      <c r="ACR135" s="136"/>
      <c r="ACS135" s="136"/>
      <c r="ACT135" s="136"/>
      <c r="ACU135" s="136"/>
      <c r="ACV135" s="136"/>
      <c r="ACW135" s="136"/>
      <c r="ACX135" s="136"/>
      <c r="ACY135" s="136"/>
      <c r="ACZ135" s="136"/>
      <c r="ADA135" s="136"/>
      <c r="ADB135" s="136"/>
      <c r="ADC135" s="136"/>
      <c r="ADD135" s="136"/>
      <c r="ADE135" s="136"/>
      <c r="ADF135" s="136"/>
      <c r="ADG135" s="136"/>
      <c r="ADH135" s="136"/>
      <c r="ADI135" s="136"/>
      <c r="ADJ135" s="136"/>
      <c r="ADK135" s="136"/>
      <c r="ADL135" s="136"/>
      <c r="ADM135" s="136"/>
      <c r="ADN135" s="136"/>
      <c r="ADO135" s="136"/>
      <c r="ADP135" s="136"/>
      <c r="ADQ135" s="136"/>
      <c r="ADR135" s="136"/>
      <c r="ADS135" s="136"/>
      <c r="ADT135" s="136"/>
      <c r="ADU135" s="136"/>
      <c r="ADV135" s="136"/>
      <c r="ADW135" s="136"/>
      <c r="ADX135" s="136"/>
      <c r="ADY135" s="136"/>
      <c r="ADZ135" s="136"/>
      <c r="AEA135" s="136"/>
      <c r="AEB135" s="136"/>
      <c r="AEC135" s="136"/>
      <c r="AED135" s="136"/>
      <c r="AEE135" s="136"/>
      <c r="AEF135" s="136"/>
      <c r="AEG135" s="136"/>
      <c r="AEH135" s="136"/>
      <c r="AEI135" s="136"/>
      <c r="AEJ135" s="136"/>
      <c r="AEK135" s="136"/>
      <c r="AEL135" s="136"/>
      <c r="AEM135" s="136"/>
      <c r="AEN135" s="136"/>
      <c r="AEO135" s="136"/>
      <c r="AEP135" s="136"/>
      <c r="AEQ135" s="136"/>
      <c r="AER135" s="136"/>
      <c r="AES135" s="136"/>
      <c r="AET135" s="136"/>
      <c r="AEU135" s="136"/>
      <c r="AEV135" s="136"/>
      <c r="AEW135" s="136"/>
      <c r="AEX135" s="136"/>
      <c r="AEY135" s="136"/>
      <c r="AEZ135" s="136"/>
      <c r="AFA135" s="136"/>
      <c r="AFB135" s="136"/>
      <c r="AFC135" s="136"/>
      <c r="AFD135" s="136"/>
      <c r="AFE135" s="136"/>
      <c r="AFF135" s="136"/>
      <c r="AFG135" s="136"/>
      <c r="AFH135" s="136"/>
      <c r="AFI135" s="136"/>
      <c r="AFJ135" s="136"/>
      <c r="AFK135" s="136"/>
      <c r="AFL135" s="136"/>
      <c r="AFM135" s="136"/>
      <c r="AFN135" s="136"/>
      <c r="AFO135" s="136"/>
      <c r="AFP135" s="136"/>
      <c r="AFQ135" s="136"/>
      <c r="AFR135" s="136"/>
      <c r="AFS135" s="136"/>
      <c r="AFT135" s="136"/>
      <c r="AFU135" s="136"/>
      <c r="AFV135" s="136"/>
      <c r="AFW135" s="136"/>
      <c r="AFX135" s="136"/>
      <c r="AFY135" s="136"/>
      <c r="AFZ135" s="136"/>
      <c r="AGA135" s="136"/>
      <c r="AGB135" s="136"/>
      <c r="AGC135" s="136"/>
      <c r="AGD135" s="136"/>
      <c r="AGE135" s="136"/>
      <c r="AGF135" s="136"/>
      <c r="AGG135" s="136"/>
      <c r="AGH135" s="136"/>
      <c r="AGI135" s="136"/>
      <c r="AGJ135" s="136"/>
      <c r="AGK135" s="136"/>
      <c r="AGL135" s="136"/>
      <c r="AGM135" s="136"/>
      <c r="AGN135" s="136"/>
      <c r="AGO135" s="136"/>
      <c r="AGP135" s="136"/>
      <c r="AGQ135" s="136"/>
      <c r="AGR135" s="136"/>
      <c r="AGS135" s="136"/>
      <c r="AGT135" s="136"/>
      <c r="AGU135" s="136"/>
      <c r="AGV135" s="136"/>
      <c r="AGW135" s="136"/>
      <c r="AGX135" s="136"/>
      <c r="AGY135" s="136"/>
      <c r="AGZ135" s="136"/>
      <c r="AHA135" s="136"/>
      <c r="AHB135" s="136"/>
      <c r="AHC135" s="136"/>
      <c r="AHD135" s="136"/>
      <c r="AHE135" s="136"/>
      <c r="AHF135" s="136"/>
      <c r="AHG135" s="136"/>
      <c r="AHH135" s="136"/>
      <c r="AHI135" s="136"/>
      <c r="AHJ135" s="136"/>
      <c r="AHK135" s="136"/>
      <c r="AHL135" s="136"/>
      <c r="AHM135" s="136"/>
      <c r="AHN135" s="136"/>
      <c r="AHO135" s="136"/>
      <c r="AHP135" s="136"/>
      <c r="AHQ135" s="136"/>
      <c r="AHR135" s="136"/>
      <c r="AHS135" s="136"/>
      <c r="AHT135" s="136"/>
      <c r="AHU135" s="136"/>
      <c r="AHV135" s="136"/>
      <c r="AHW135" s="136"/>
      <c r="AHX135" s="136"/>
      <c r="AHY135" s="136"/>
      <c r="AHZ135" s="136"/>
      <c r="AIA135" s="136"/>
      <c r="AIB135" s="136"/>
      <c r="AIC135" s="136"/>
      <c r="AID135" s="136"/>
      <c r="AIE135" s="136"/>
      <c r="AIF135" s="136"/>
      <c r="AIG135" s="136"/>
      <c r="AIH135" s="136"/>
      <c r="AII135" s="136"/>
      <c r="AIJ135" s="136"/>
      <c r="AIK135" s="136"/>
      <c r="AIL135" s="136"/>
      <c r="AIM135" s="136"/>
      <c r="AIN135" s="136"/>
      <c r="AIO135" s="136"/>
      <c r="AIP135" s="136"/>
      <c r="AIQ135" s="136"/>
      <c r="AIR135" s="136"/>
      <c r="AIS135" s="136"/>
      <c r="AIT135" s="136"/>
      <c r="AIU135" s="136"/>
      <c r="AIV135" s="136"/>
      <c r="AIW135" s="136"/>
      <c r="AIX135" s="136"/>
      <c r="AIY135" s="136"/>
      <c r="AIZ135" s="136"/>
      <c r="AJA135" s="136"/>
      <c r="AJB135" s="136"/>
      <c r="AJC135" s="136"/>
      <c r="AJD135" s="136"/>
      <c r="AJE135" s="136"/>
      <c r="AJF135" s="136"/>
      <c r="AJG135" s="136"/>
      <c r="AJH135" s="136"/>
      <c r="AJI135" s="136"/>
      <c r="AJJ135" s="136"/>
      <c r="AJK135" s="136"/>
      <c r="AJL135" s="136"/>
      <c r="AJM135" s="136"/>
      <c r="AJN135" s="136"/>
      <c r="AJO135" s="136"/>
      <c r="AJP135" s="136"/>
      <c r="AJQ135" s="136"/>
      <c r="AJR135" s="136"/>
      <c r="AJS135" s="136"/>
      <c r="AJT135" s="136"/>
      <c r="AJU135" s="136"/>
      <c r="AJV135" s="136"/>
      <c r="AJW135" s="136"/>
      <c r="AJX135" s="136"/>
      <c r="AJY135" s="136"/>
      <c r="AJZ135" s="136"/>
      <c r="AKA135" s="136"/>
      <c r="AKB135" s="136"/>
      <c r="AKC135" s="136"/>
      <c r="AKD135" s="136"/>
      <c r="AKE135" s="136"/>
      <c r="AKF135" s="136"/>
      <c r="AKG135" s="136"/>
      <c r="AKH135" s="136"/>
      <c r="AKI135" s="136"/>
      <c r="AKJ135" s="136"/>
      <c r="AKK135" s="136"/>
      <c r="AKL135" s="136"/>
      <c r="AKM135" s="136"/>
      <c r="AKN135" s="136"/>
      <c r="AKO135" s="136"/>
      <c r="AKP135" s="136"/>
      <c r="AKQ135" s="136"/>
      <c r="AKR135" s="136"/>
      <c r="AKS135" s="136"/>
      <c r="AKT135" s="136"/>
      <c r="AKU135" s="136"/>
      <c r="AKV135" s="136"/>
      <c r="AKW135" s="136"/>
      <c r="AKX135" s="136"/>
      <c r="AKY135" s="136"/>
    </row>
    <row r="136" spans="1:987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36"/>
      <c r="BD136" s="136"/>
      <c r="BE136" s="136"/>
      <c r="BF136" s="136"/>
      <c r="BG136" s="136"/>
      <c r="BH136" s="136"/>
      <c r="BI136" s="136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  <c r="CT136" s="136"/>
      <c r="CU136" s="136"/>
      <c r="CV136" s="136"/>
      <c r="CW136" s="136"/>
      <c r="CX136" s="136"/>
      <c r="CY136" s="136"/>
      <c r="CZ136" s="136"/>
      <c r="DA136" s="136"/>
      <c r="DB136" s="136"/>
      <c r="DC136" s="136"/>
      <c r="DD136" s="136"/>
      <c r="DE136" s="136"/>
      <c r="DF136" s="136"/>
      <c r="DG136" s="136"/>
      <c r="DH136" s="136"/>
      <c r="DI136" s="136"/>
      <c r="DJ136" s="136"/>
      <c r="DK136" s="136"/>
      <c r="DL136" s="136"/>
      <c r="DM136" s="136"/>
      <c r="DN136" s="136"/>
      <c r="DO136" s="136"/>
      <c r="DP136" s="136"/>
      <c r="DQ136" s="136"/>
      <c r="DR136" s="136"/>
      <c r="DS136" s="136"/>
      <c r="DT136" s="136"/>
      <c r="DU136" s="136"/>
      <c r="DV136" s="136"/>
      <c r="DW136" s="136"/>
      <c r="DX136" s="136"/>
      <c r="DY136" s="136"/>
      <c r="DZ136" s="136"/>
      <c r="EA136" s="136"/>
      <c r="EB136" s="136"/>
      <c r="EC136" s="136"/>
      <c r="ED136" s="136"/>
      <c r="EE136" s="136"/>
      <c r="EF136" s="136"/>
      <c r="EG136" s="136"/>
      <c r="EH136" s="136"/>
      <c r="EI136" s="136"/>
      <c r="EJ136" s="136"/>
      <c r="EK136" s="136"/>
      <c r="EL136" s="136"/>
      <c r="EM136" s="136"/>
      <c r="EN136" s="136"/>
      <c r="EO136" s="136"/>
      <c r="EP136" s="136"/>
      <c r="EQ136" s="136"/>
      <c r="ER136" s="136"/>
      <c r="ES136" s="136"/>
      <c r="ET136" s="136"/>
      <c r="EU136" s="136"/>
      <c r="EV136" s="136"/>
      <c r="EW136" s="136"/>
      <c r="EX136" s="136"/>
      <c r="EY136" s="136"/>
      <c r="EZ136" s="136"/>
      <c r="FA136" s="136"/>
      <c r="FB136" s="136"/>
      <c r="FC136" s="136"/>
      <c r="FD136" s="136"/>
      <c r="FE136" s="136"/>
      <c r="FF136" s="136"/>
      <c r="FG136" s="136"/>
      <c r="FH136" s="136"/>
      <c r="FI136" s="136"/>
      <c r="FJ136" s="136"/>
      <c r="FK136" s="136"/>
      <c r="FL136" s="136"/>
      <c r="FM136" s="136"/>
      <c r="FN136" s="136"/>
      <c r="FO136" s="136"/>
      <c r="FP136" s="136"/>
      <c r="FQ136" s="136"/>
      <c r="FR136" s="136"/>
      <c r="FS136" s="136"/>
      <c r="FT136" s="136"/>
      <c r="FU136" s="136"/>
      <c r="FV136" s="136"/>
      <c r="FW136" s="136"/>
      <c r="FX136" s="136"/>
      <c r="FY136" s="136"/>
      <c r="FZ136" s="136"/>
      <c r="GA136" s="136"/>
      <c r="GB136" s="136"/>
      <c r="GC136" s="136"/>
      <c r="GD136" s="136"/>
      <c r="GE136" s="136"/>
      <c r="GF136" s="136"/>
      <c r="GG136" s="136"/>
      <c r="GH136" s="136"/>
      <c r="GI136" s="136"/>
      <c r="GJ136" s="136"/>
      <c r="GK136" s="136"/>
      <c r="GL136" s="136"/>
      <c r="GM136" s="136"/>
      <c r="GN136" s="136"/>
      <c r="GO136" s="136"/>
      <c r="GP136" s="136"/>
      <c r="GQ136" s="136"/>
      <c r="GR136" s="136"/>
      <c r="GS136" s="136"/>
      <c r="GT136" s="136"/>
      <c r="GU136" s="136"/>
      <c r="GV136" s="136"/>
      <c r="GW136" s="136"/>
      <c r="GX136" s="136"/>
      <c r="GY136" s="136"/>
      <c r="GZ136" s="136"/>
      <c r="HA136" s="136"/>
      <c r="HB136" s="136"/>
      <c r="HC136" s="136"/>
      <c r="HD136" s="136"/>
      <c r="HE136" s="136"/>
      <c r="HF136" s="136"/>
      <c r="HG136" s="136"/>
      <c r="HH136" s="136"/>
      <c r="HI136" s="136"/>
      <c r="HJ136" s="136"/>
      <c r="HK136" s="136"/>
      <c r="HL136" s="136"/>
      <c r="HM136" s="136"/>
      <c r="HN136" s="136"/>
      <c r="HO136" s="136"/>
      <c r="HP136" s="136"/>
      <c r="HQ136" s="136"/>
      <c r="HR136" s="136"/>
      <c r="HS136" s="136"/>
      <c r="HT136" s="136"/>
      <c r="HU136" s="136"/>
      <c r="HV136" s="136"/>
      <c r="HW136" s="136"/>
      <c r="HX136" s="136"/>
      <c r="HY136" s="136"/>
      <c r="HZ136" s="136"/>
      <c r="IA136" s="136"/>
      <c r="IB136" s="136"/>
      <c r="IC136" s="136"/>
      <c r="ID136" s="136"/>
      <c r="IE136" s="136"/>
      <c r="IF136" s="136"/>
      <c r="IG136" s="136"/>
      <c r="IH136" s="136"/>
      <c r="II136" s="136"/>
      <c r="IJ136" s="136"/>
      <c r="IK136" s="136"/>
      <c r="IL136" s="136"/>
      <c r="IM136" s="136"/>
      <c r="IN136" s="136"/>
      <c r="IO136" s="136"/>
      <c r="IP136" s="136"/>
      <c r="IQ136" s="136"/>
      <c r="IR136" s="136"/>
      <c r="IS136" s="136"/>
      <c r="IT136" s="136"/>
      <c r="IU136" s="136"/>
      <c r="IV136" s="136"/>
      <c r="IW136" s="136"/>
      <c r="IX136" s="136"/>
      <c r="IY136" s="136"/>
      <c r="IZ136" s="136"/>
      <c r="JA136" s="136"/>
      <c r="JB136" s="136"/>
      <c r="JC136" s="136"/>
      <c r="JD136" s="136"/>
      <c r="JE136" s="136"/>
      <c r="JF136" s="136"/>
      <c r="JG136" s="136"/>
      <c r="JH136" s="136"/>
      <c r="JI136" s="136"/>
      <c r="JJ136" s="136"/>
      <c r="JK136" s="136"/>
      <c r="JL136" s="136"/>
      <c r="JM136" s="136"/>
      <c r="JN136" s="136"/>
      <c r="JO136" s="136"/>
      <c r="JP136" s="136"/>
      <c r="JQ136" s="136"/>
      <c r="JR136" s="136"/>
      <c r="JS136" s="136"/>
      <c r="JT136" s="136"/>
      <c r="JU136" s="136"/>
      <c r="JV136" s="136"/>
      <c r="JW136" s="136"/>
      <c r="JX136" s="136"/>
      <c r="JY136" s="136"/>
      <c r="JZ136" s="136"/>
      <c r="KA136" s="136"/>
      <c r="KB136" s="136"/>
      <c r="KC136" s="136"/>
      <c r="KD136" s="136"/>
      <c r="KE136" s="136"/>
      <c r="KF136" s="136"/>
      <c r="KG136" s="136"/>
      <c r="KH136" s="136"/>
      <c r="KI136" s="136"/>
      <c r="KJ136" s="136"/>
      <c r="KK136" s="136"/>
      <c r="KL136" s="136"/>
      <c r="KM136" s="136"/>
      <c r="KN136" s="136"/>
      <c r="KO136" s="136"/>
      <c r="KP136" s="136"/>
      <c r="KQ136" s="136"/>
      <c r="KR136" s="136"/>
      <c r="KS136" s="136"/>
      <c r="KT136" s="136"/>
      <c r="KU136" s="136"/>
      <c r="KV136" s="136"/>
      <c r="KW136" s="136"/>
      <c r="KX136" s="136"/>
      <c r="KY136" s="136"/>
      <c r="KZ136" s="136"/>
      <c r="LA136" s="136"/>
      <c r="LB136" s="136"/>
      <c r="LC136" s="136"/>
      <c r="LD136" s="136"/>
      <c r="LE136" s="136"/>
      <c r="LF136" s="136"/>
      <c r="LG136" s="136"/>
      <c r="LH136" s="136"/>
      <c r="LI136" s="136"/>
      <c r="LJ136" s="136"/>
      <c r="LK136" s="136"/>
      <c r="LL136" s="136"/>
      <c r="LM136" s="136"/>
      <c r="LN136" s="136"/>
      <c r="LO136" s="136"/>
      <c r="LP136" s="136"/>
      <c r="LQ136" s="136"/>
      <c r="LR136" s="136"/>
      <c r="LS136" s="136"/>
      <c r="LT136" s="136"/>
      <c r="LU136" s="136"/>
      <c r="LV136" s="136"/>
      <c r="LW136" s="136"/>
      <c r="LX136" s="136"/>
      <c r="LY136" s="136"/>
      <c r="LZ136" s="136"/>
      <c r="MA136" s="136"/>
      <c r="MB136" s="136"/>
      <c r="MC136" s="136"/>
      <c r="MD136" s="136"/>
      <c r="ME136" s="136"/>
      <c r="MF136" s="136"/>
      <c r="MG136" s="136"/>
      <c r="MH136" s="136"/>
      <c r="MI136" s="136"/>
      <c r="MJ136" s="136"/>
      <c r="MK136" s="136"/>
      <c r="ML136" s="136"/>
      <c r="MM136" s="136"/>
      <c r="MN136" s="136"/>
      <c r="MO136" s="136"/>
      <c r="MP136" s="136"/>
      <c r="MQ136" s="136"/>
      <c r="MR136" s="136"/>
      <c r="MS136" s="136"/>
      <c r="MT136" s="136"/>
      <c r="MU136" s="136"/>
      <c r="MV136" s="136"/>
      <c r="MW136" s="136"/>
      <c r="MX136" s="136"/>
      <c r="MY136" s="136"/>
      <c r="MZ136" s="136"/>
      <c r="NA136" s="136"/>
      <c r="NB136" s="136"/>
      <c r="NC136" s="136"/>
      <c r="ND136" s="136"/>
      <c r="NE136" s="136"/>
      <c r="NF136" s="136"/>
      <c r="NG136" s="136"/>
      <c r="NH136" s="136"/>
      <c r="NI136" s="136"/>
      <c r="NJ136" s="136"/>
      <c r="NK136" s="136"/>
      <c r="NL136" s="136"/>
      <c r="NM136" s="136"/>
      <c r="NN136" s="136"/>
      <c r="NO136" s="136"/>
      <c r="NP136" s="136"/>
      <c r="NQ136" s="136"/>
      <c r="NR136" s="136"/>
      <c r="NS136" s="136"/>
      <c r="NT136" s="136"/>
      <c r="NU136" s="136"/>
      <c r="NV136" s="136"/>
      <c r="NW136" s="136"/>
      <c r="NX136" s="136"/>
      <c r="NY136" s="136"/>
      <c r="NZ136" s="136"/>
      <c r="OA136" s="136"/>
      <c r="OB136" s="136"/>
      <c r="OC136" s="136"/>
      <c r="OD136" s="136"/>
      <c r="OE136" s="136"/>
      <c r="OF136" s="136"/>
      <c r="OG136" s="136"/>
      <c r="OH136" s="136"/>
      <c r="OI136" s="136"/>
      <c r="OJ136" s="136"/>
      <c r="OK136" s="136"/>
      <c r="OL136" s="136"/>
      <c r="OM136" s="136"/>
      <c r="ON136" s="136"/>
      <c r="OO136" s="136"/>
      <c r="OP136" s="136"/>
      <c r="OQ136" s="136"/>
      <c r="OR136" s="136"/>
      <c r="OS136" s="136"/>
      <c r="OT136" s="136"/>
      <c r="OU136" s="136"/>
      <c r="OV136" s="136"/>
      <c r="OW136" s="136"/>
      <c r="OX136" s="136"/>
      <c r="OY136" s="136"/>
      <c r="OZ136" s="136"/>
      <c r="PA136" s="136"/>
      <c r="PB136" s="136"/>
      <c r="PC136" s="136"/>
      <c r="PD136" s="136"/>
      <c r="PE136" s="136"/>
      <c r="PF136" s="136"/>
      <c r="PG136" s="136"/>
      <c r="PH136" s="136"/>
      <c r="PI136" s="136"/>
      <c r="PJ136" s="136"/>
      <c r="PK136" s="136"/>
      <c r="PL136" s="136"/>
      <c r="PM136" s="136"/>
      <c r="PN136" s="136"/>
      <c r="PO136" s="136"/>
      <c r="PP136" s="136"/>
      <c r="PQ136" s="136"/>
      <c r="PR136" s="136"/>
      <c r="PS136" s="136"/>
      <c r="PT136" s="136"/>
      <c r="PU136" s="136"/>
      <c r="PV136" s="136"/>
      <c r="PW136" s="136"/>
      <c r="PX136" s="136"/>
      <c r="PY136" s="136"/>
      <c r="PZ136" s="136"/>
      <c r="QA136" s="136"/>
      <c r="QB136" s="136"/>
      <c r="QC136" s="136"/>
      <c r="QD136" s="136"/>
      <c r="QE136" s="136"/>
      <c r="QF136" s="136"/>
      <c r="QG136" s="136"/>
      <c r="QH136" s="136"/>
      <c r="QI136" s="136"/>
      <c r="QJ136" s="136"/>
      <c r="QK136" s="136"/>
      <c r="QL136" s="136"/>
      <c r="QM136" s="136"/>
      <c r="QN136" s="136"/>
      <c r="QO136" s="136"/>
      <c r="QP136" s="136"/>
      <c r="QQ136" s="136"/>
      <c r="QR136" s="136"/>
      <c r="QS136" s="136"/>
      <c r="QT136" s="136"/>
      <c r="QU136" s="136"/>
      <c r="QV136" s="136"/>
      <c r="QW136" s="136"/>
      <c r="QX136" s="136"/>
      <c r="QY136" s="136"/>
      <c r="QZ136" s="136"/>
      <c r="RA136" s="136"/>
      <c r="RB136" s="136"/>
      <c r="RC136" s="136"/>
      <c r="RD136" s="136"/>
      <c r="RE136" s="136"/>
      <c r="RF136" s="136"/>
      <c r="RG136" s="136"/>
      <c r="RH136" s="136"/>
      <c r="RI136" s="136"/>
      <c r="RJ136" s="136"/>
      <c r="RK136" s="136"/>
      <c r="RL136" s="136"/>
      <c r="RM136" s="136"/>
      <c r="RN136" s="136"/>
      <c r="RO136" s="136"/>
      <c r="RP136" s="136"/>
      <c r="RQ136" s="136"/>
      <c r="RR136" s="136"/>
      <c r="RS136" s="136"/>
      <c r="RT136" s="136"/>
      <c r="RU136" s="136"/>
      <c r="RV136" s="136"/>
      <c r="RW136" s="136"/>
      <c r="RX136" s="136"/>
      <c r="RY136" s="136"/>
      <c r="RZ136" s="136"/>
      <c r="SA136" s="136"/>
      <c r="SB136" s="136"/>
      <c r="SC136" s="136"/>
      <c r="SD136" s="136"/>
      <c r="SE136" s="136"/>
      <c r="SF136" s="136"/>
      <c r="SG136" s="136"/>
      <c r="SH136" s="136"/>
      <c r="SI136" s="136"/>
      <c r="SJ136" s="136"/>
      <c r="SK136" s="136"/>
      <c r="SL136" s="136"/>
      <c r="SM136" s="136"/>
      <c r="SN136" s="136"/>
      <c r="SO136" s="136"/>
      <c r="SP136" s="136"/>
      <c r="SQ136" s="136"/>
      <c r="SR136" s="136"/>
      <c r="SS136" s="136"/>
      <c r="ST136" s="136"/>
      <c r="SU136" s="136"/>
      <c r="SV136" s="136"/>
      <c r="SW136" s="136"/>
      <c r="SX136" s="136"/>
      <c r="SY136" s="136"/>
      <c r="SZ136" s="136"/>
      <c r="TA136" s="136"/>
      <c r="TB136" s="136"/>
      <c r="TC136" s="136"/>
      <c r="TD136" s="136"/>
      <c r="TE136" s="136"/>
      <c r="TF136" s="136"/>
      <c r="TG136" s="136"/>
      <c r="TH136" s="136"/>
      <c r="TI136" s="136"/>
      <c r="TJ136" s="136"/>
      <c r="TK136" s="136"/>
      <c r="TL136" s="136"/>
      <c r="TM136" s="136"/>
      <c r="TN136" s="136"/>
      <c r="TO136" s="136"/>
      <c r="TP136" s="136"/>
      <c r="TQ136" s="136"/>
      <c r="TR136" s="136"/>
      <c r="TS136" s="136"/>
      <c r="TT136" s="136"/>
      <c r="TU136" s="136"/>
      <c r="TV136" s="136"/>
      <c r="TW136" s="136"/>
      <c r="TX136" s="136"/>
      <c r="TY136" s="136"/>
      <c r="TZ136" s="136"/>
      <c r="UA136" s="136"/>
      <c r="UB136" s="136"/>
      <c r="UC136" s="136"/>
      <c r="UD136" s="136"/>
      <c r="UE136" s="136"/>
      <c r="UF136" s="136"/>
      <c r="UG136" s="136"/>
      <c r="UH136" s="136"/>
      <c r="UI136" s="136"/>
      <c r="UJ136" s="136"/>
      <c r="UK136" s="136"/>
      <c r="UL136" s="136"/>
      <c r="UM136" s="136"/>
      <c r="UN136" s="136"/>
      <c r="UO136" s="136"/>
      <c r="UP136" s="136"/>
      <c r="UQ136" s="136"/>
      <c r="UR136" s="136"/>
      <c r="US136" s="136"/>
      <c r="UT136" s="136"/>
      <c r="UU136" s="136"/>
      <c r="UV136" s="136"/>
      <c r="UW136" s="136"/>
      <c r="UX136" s="136"/>
      <c r="UY136" s="136"/>
      <c r="UZ136" s="136"/>
      <c r="VA136" s="136"/>
      <c r="VB136" s="136"/>
      <c r="VC136" s="136"/>
      <c r="VD136" s="136"/>
      <c r="VE136" s="136"/>
      <c r="VF136" s="136"/>
      <c r="VG136" s="136"/>
      <c r="VH136" s="136"/>
      <c r="VI136" s="136"/>
      <c r="VJ136" s="136"/>
      <c r="VK136" s="136"/>
      <c r="VL136" s="136"/>
      <c r="VM136" s="136"/>
      <c r="VN136" s="136"/>
      <c r="VO136" s="136"/>
      <c r="VP136" s="136"/>
      <c r="VQ136" s="136"/>
      <c r="VR136" s="136"/>
      <c r="VS136" s="136"/>
      <c r="VT136" s="136"/>
      <c r="VU136" s="136"/>
      <c r="VV136" s="136"/>
      <c r="VW136" s="136"/>
      <c r="VX136" s="136"/>
      <c r="VY136" s="136"/>
      <c r="VZ136" s="136"/>
      <c r="WA136" s="136"/>
      <c r="WB136" s="136"/>
      <c r="WC136" s="136"/>
      <c r="WD136" s="136"/>
      <c r="WE136" s="136"/>
      <c r="WF136" s="136"/>
      <c r="WG136" s="136"/>
      <c r="WH136" s="136"/>
      <c r="WI136" s="136"/>
      <c r="WJ136" s="136"/>
      <c r="WK136" s="136"/>
      <c r="WL136" s="136"/>
      <c r="WM136" s="136"/>
      <c r="WN136" s="136"/>
      <c r="WO136" s="136"/>
      <c r="WP136" s="136"/>
      <c r="WQ136" s="136"/>
      <c r="WR136" s="136"/>
      <c r="WS136" s="136"/>
      <c r="WT136" s="136"/>
      <c r="WU136" s="136"/>
      <c r="WV136" s="136"/>
      <c r="WW136" s="136"/>
      <c r="WX136" s="136"/>
      <c r="WY136" s="136"/>
      <c r="WZ136" s="136"/>
      <c r="XA136" s="136"/>
      <c r="XB136" s="136"/>
      <c r="XC136" s="136"/>
      <c r="XD136" s="136"/>
      <c r="XE136" s="136"/>
      <c r="XF136" s="136"/>
      <c r="XG136" s="136"/>
      <c r="XH136" s="136"/>
      <c r="XI136" s="136"/>
      <c r="XJ136" s="136"/>
      <c r="XK136" s="136"/>
      <c r="XL136" s="136"/>
      <c r="XM136" s="136"/>
      <c r="XN136" s="136"/>
      <c r="XO136" s="136"/>
      <c r="XP136" s="136"/>
      <c r="XQ136" s="136"/>
      <c r="XR136" s="136"/>
      <c r="XS136" s="136"/>
      <c r="XT136" s="136"/>
      <c r="XU136" s="136"/>
      <c r="XV136" s="136"/>
      <c r="XW136" s="136"/>
      <c r="XX136" s="136"/>
      <c r="XY136" s="136"/>
      <c r="XZ136" s="136"/>
      <c r="YA136" s="136"/>
      <c r="YB136" s="136"/>
      <c r="YC136" s="136"/>
      <c r="YD136" s="136"/>
      <c r="YE136" s="136"/>
      <c r="YF136" s="136"/>
      <c r="YG136" s="136"/>
      <c r="YH136" s="136"/>
      <c r="YI136" s="136"/>
      <c r="YJ136" s="136"/>
      <c r="YK136" s="136"/>
      <c r="YL136" s="136"/>
      <c r="YM136" s="136"/>
      <c r="YN136" s="136"/>
      <c r="YO136" s="136"/>
      <c r="YP136" s="136"/>
      <c r="YQ136" s="136"/>
      <c r="YR136" s="136"/>
      <c r="YS136" s="136"/>
      <c r="YT136" s="136"/>
      <c r="YU136" s="136"/>
      <c r="YV136" s="136"/>
      <c r="YW136" s="136"/>
      <c r="YX136" s="136"/>
      <c r="YY136" s="136"/>
      <c r="YZ136" s="136"/>
      <c r="ZA136" s="136"/>
      <c r="ZB136" s="136"/>
      <c r="ZC136" s="136"/>
      <c r="ZD136" s="136"/>
      <c r="ZE136" s="136"/>
      <c r="ZF136" s="136"/>
      <c r="ZG136" s="136"/>
      <c r="ZH136" s="136"/>
      <c r="ZI136" s="136"/>
      <c r="ZJ136" s="136"/>
      <c r="ZK136" s="136"/>
      <c r="ZL136" s="136"/>
      <c r="ZM136" s="136"/>
      <c r="ZN136" s="136"/>
      <c r="ZO136" s="136"/>
      <c r="ZP136" s="136"/>
      <c r="ZQ136" s="136"/>
      <c r="ZR136" s="136"/>
      <c r="ZS136" s="136"/>
      <c r="ZT136" s="136"/>
      <c r="ZU136" s="136"/>
      <c r="ZV136" s="136"/>
      <c r="ZW136" s="136"/>
      <c r="ZX136" s="136"/>
      <c r="ZY136" s="136"/>
      <c r="ZZ136" s="136"/>
      <c r="AAA136" s="136"/>
      <c r="AAB136" s="136"/>
      <c r="AAC136" s="136"/>
      <c r="AAD136" s="136"/>
      <c r="AAE136" s="136"/>
      <c r="AAF136" s="136"/>
      <c r="AAG136" s="136"/>
      <c r="AAH136" s="136"/>
      <c r="AAI136" s="136"/>
      <c r="AAJ136" s="136"/>
      <c r="AAK136" s="136"/>
      <c r="AAL136" s="136"/>
      <c r="AAM136" s="136"/>
      <c r="AAN136" s="136"/>
      <c r="AAO136" s="136"/>
      <c r="AAP136" s="136"/>
      <c r="AAQ136" s="136"/>
      <c r="AAR136" s="136"/>
      <c r="AAS136" s="136"/>
      <c r="AAT136" s="136"/>
      <c r="AAU136" s="136"/>
      <c r="AAV136" s="136"/>
      <c r="AAW136" s="136"/>
      <c r="AAX136" s="136"/>
      <c r="AAY136" s="136"/>
      <c r="AAZ136" s="136"/>
      <c r="ABA136" s="136"/>
      <c r="ABB136" s="136"/>
      <c r="ABC136" s="136"/>
      <c r="ABD136" s="136"/>
      <c r="ABE136" s="136"/>
      <c r="ABF136" s="136"/>
      <c r="ABG136" s="136"/>
      <c r="ABH136" s="136"/>
      <c r="ABI136" s="136"/>
      <c r="ABJ136" s="136"/>
      <c r="ABK136" s="136"/>
      <c r="ABL136" s="136"/>
      <c r="ABM136" s="136"/>
      <c r="ABN136" s="136"/>
      <c r="ABO136" s="136"/>
      <c r="ABP136" s="136"/>
      <c r="ABQ136" s="136"/>
      <c r="ABR136" s="136"/>
      <c r="ABS136" s="136"/>
      <c r="ABT136" s="136"/>
      <c r="ABU136" s="136"/>
      <c r="ABV136" s="136"/>
      <c r="ABW136" s="136"/>
      <c r="ABX136" s="136"/>
      <c r="ABY136" s="136"/>
      <c r="ABZ136" s="136"/>
      <c r="ACA136" s="136"/>
      <c r="ACB136" s="136"/>
      <c r="ACC136" s="136"/>
      <c r="ACD136" s="136"/>
      <c r="ACE136" s="136"/>
      <c r="ACF136" s="136"/>
      <c r="ACG136" s="136"/>
      <c r="ACH136" s="136"/>
      <c r="ACI136" s="136"/>
      <c r="ACJ136" s="136"/>
      <c r="ACK136" s="136"/>
      <c r="ACL136" s="136"/>
      <c r="ACM136" s="136"/>
      <c r="ACN136" s="136"/>
      <c r="ACO136" s="136"/>
      <c r="ACP136" s="136"/>
      <c r="ACQ136" s="136"/>
      <c r="ACR136" s="136"/>
      <c r="ACS136" s="136"/>
      <c r="ACT136" s="136"/>
      <c r="ACU136" s="136"/>
      <c r="ACV136" s="136"/>
      <c r="ACW136" s="136"/>
      <c r="ACX136" s="136"/>
      <c r="ACY136" s="136"/>
      <c r="ACZ136" s="136"/>
      <c r="ADA136" s="136"/>
      <c r="ADB136" s="136"/>
      <c r="ADC136" s="136"/>
      <c r="ADD136" s="136"/>
      <c r="ADE136" s="136"/>
      <c r="ADF136" s="136"/>
      <c r="ADG136" s="136"/>
      <c r="ADH136" s="136"/>
      <c r="ADI136" s="136"/>
      <c r="ADJ136" s="136"/>
      <c r="ADK136" s="136"/>
      <c r="ADL136" s="136"/>
      <c r="ADM136" s="136"/>
      <c r="ADN136" s="136"/>
      <c r="ADO136" s="136"/>
      <c r="ADP136" s="136"/>
      <c r="ADQ136" s="136"/>
      <c r="ADR136" s="136"/>
      <c r="ADS136" s="136"/>
      <c r="ADT136" s="136"/>
      <c r="ADU136" s="136"/>
      <c r="ADV136" s="136"/>
      <c r="ADW136" s="136"/>
      <c r="ADX136" s="136"/>
      <c r="ADY136" s="136"/>
      <c r="ADZ136" s="136"/>
      <c r="AEA136" s="136"/>
      <c r="AEB136" s="136"/>
      <c r="AEC136" s="136"/>
      <c r="AED136" s="136"/>
      <c r="AEE136" s="136"/>
      <c r="AEF136" s="136"/>
      <c r="AEG136" s="136"/>
      <c r="AEH136" s="136"/>
      <c r="AEI136" s="136"/>
      <c r="AEJ136" s="136"/>
      <c r="AEK136" s="136"/>
      <c r="AEL136" s="136"/>
      <c r="AEM136" s="136"/>
      <c r="AEN136" s="136"/>
      <c r="AEO136" s="136"/>
      <c r="AEP136" s="136"/>
      <c r="AEQ136" s="136"/>
      <c r="AER136" s="136"/>
      <c r="AES136" s="136"/>
      <c r="AET136" s="136"/>
      <c r="AEU136" s="136"/>
      <c r="AEV136" s="136"/>
      <c r="AEW136" s="136"/>
      <c r="AEX136" s="136"/>
      <c r="AEY136" s="136"/>
      <c r="AEZ136" s="136"/>
      <c r="AFA136" s="136"/>
      <c r="AFB136" s="136"/>
      <c r="AFC136" s="136"/>
      <c r="AFD136" s="136"/>
      <c r="AFE136" s="136"/>
      <c r="AFF136" s="136"/>
      <c r="AFG136" s="136"/>
      <c r="AFH136" s="136"/>
      <c r="AFI136" s="136"/>
      <c r="AFJ136" s="136"/>
      <c r="AFK136" s="136"/>
      <c r="AFL136" s="136"/>
      <c r="AFM136" s="136"/>
      <c r="AFN136" s="136"/>
      <c r="AFO136" s="136"/>
      <c r="AFP136" s="136"/>
      <c r="AFQ136" s="136"/>
      <c r="AFR136" s="136"/>
      <c r="AFS136" s="136"/>
      <c r="AFT136" s="136"/>
      <c r="AFU136" s="136"/>
      <c r="AFV136" s="136"/>
      <c r="AFW136" s="136"/>
      <c r="AFX136" s="136"/>
      <c r="AFY136" s="136"/>
      <c r="AFZ136" s="136"/>
      <c r="AGA136" s="136"/>
      <c r="AGB136" s="136"/>
      <c r="AGC136" s="136"/>
      <c r="AGD136" s="136"/>
      <c r="AGE136" s="136"/>
      <c r="AGF136" s="136"/>
      <c r="AGG136" s="136"/>
      <c r="AGH136" s="136"/>
      <c r="AGI136" s="136"/>
      <c r="AGJ136" s="136"/>
      <c r="AGK136" s="136"/>
      <c r="AGL136" s="136"/>
      <c r="AGM136" s="136"/>
      <c r="AGN136" s="136"/>
      <c r="AGO136" s="136"/>
      <c r="AGP136" s="136"/>
      <c r="AGQ136" s="136"/>
      <c r="AGR136" s="136"/>
      <c r="AGS136" s="136"/>
      <c r="AGT136" s="136"/>
      <c r="AGU136" s="136"/>
      <c r="AGV136" s="136"/>
      <c r="AGW136" s="136"/>
      <c r="AGX136" s="136"/>
      <c r="AGY136" s="136"/>
      <c r="AGZ136" s="136"/>
      <c r="AHA136" s="136"/>
      <c r="AHB136" s="136"/>
      <c r="AHC136" s="136"/>
      <c r="AHD136" s="136"/>
      <c r="AHE136" s="136"/>
      <c r="AHF136" s="136"/>
      <c r="AHG136" s="136"/>
      <c r="AHH136" s="136"/>
      <c r="AHI136" s="136"/>
      <c r="AHJ136" s="136"/>
      <c r="AHK136" s="136"/>
      <c r="AHL136" s="136"/>
      <c r="AHM136" s="136"/>
      <c r="AHN136" s="136"/>
      <c r="AHO136" s="136"/>
      <c r="AHP136" s="136"/>
      <c r="AHQ136" s="136"/>
      <c r="AHR136" s="136"/>
      <c r="AHS136" s="136"/>
      <c r="AHT136" s="136"/>
      <c r="AHU136" s="136"/>
      <c r="AHV136" s="136"/>
      <c r="AHW136" s="136"/>
      <c r="AHX136" s="136"/>
      <c r="AHY136" s="136"/>
      <c r="AHZ136" s="136"/>
      <c r="AIA136" s="136"/>
      <c r="AIB136" s="136"/>
      <c r="AIC136" s="136"/>
      <c r="AID136" s="136"/>
      <c r="AIE136" s="136"/>
      <c r="AIF136" s="136"/>
      <c r="AIG136" s="136"/>
      <c r="AIH136" s="136"/>
      <c r="AII136" s="136"/>
      <c r="AIJ136" s="136"/>
      <c r="AIK136" s="136"/>
      <c r="AIL136" s="136"/>
      <c r="AIM136" s="136"/>
      <c r="AIN136" s="136"/>
      <c r="AIO136" s="136"/>
      <c r="AIP136" s="136"/>
      <c r="AIQ136" s="136"/>
      <c r="AIR136" s="136"/>
      <c r="AIS136" s="136"/>
      <c r="AIT136" s="136"/>
      <c r="AIU136" s="136"/>
      <c r="AIV136" s="136"/>
      <c r="AIW136" s="136"/>
      <c r="AIX136" s="136"/>
      <c r="AIY136" s="136"/>
      <c r="AIZ136" s="136"/>
      <c r="AJA136" s="136"/>
      <c r="AJB136" s="136"/>
      <c r="AJC136" s="136"/>
      <c r="AJD136" s="136"/>
      <c r="AJE136" s="136"/>
      <c r="AJF136" s="136"/>
      <c r="AJG136" s="136"/>
      <c r="AJH136" s="136"/>
      <c r="AJI136" s="136"/>
      <c r="AJJ136" s="136"/>
      <c r="AJK136" s="136"/>
      <c r="AJL136" s="136"/>
      <c r="AJM136" s="136"/>
      <c r="AJN136" s="136"/>
      <c r="AJO136" s="136"/>
      <c r="AJP136" s="136"/>
      <c r="AJQ136" s="136"/>
      <c r="AJR136" s="136"/>
      <c r="AJS136" s="136"/>
      <c r="AJT136" s="136"/>
      <c r="AJU136" s="136"/>
      <c r="AJV136" s="136"/>
      <c r="AJW136" s="136"/>
      <c r="AJX136" s="136"/>
      <c r="AJY136" s="136"/>
      <c r="AJZ136" s="136"/>
      <c r="AKA136" s="136"/>
      <c r="AKB136" s="136"/>
      <c r="AKC136" s="136"/>
      <c r="AKD136" s="136"/>
      <c r="AKE136" s="136"/>
      <c r="AKF136" s="136"/>
      <c r="AKG136" s="136"/>
      <c r="AKH136" s="136"/>
      <c r="AKI136" s="136"/>
      <c r="AKJ136" s="136"/>
      <c r="AKK136" s="136"/>
      <c r="AKL136" s="136"/>
      <c r="AKM136" s="136"/>
      <c r="AKN136" s="136"/>
      <c r="AKO136" s="136"/>
      <c r="AKP136" s="136"/>
      <c r="AKQ136" s="136"/>
      <c r="AKR136" s="136"/>
      <c r="AKS136" s="136"/>
      <c r="AKT136" s="136"/>
      <c r="AKU136" s="136"/>
      <c r="AKV136" s="136"/>
      <c r="AKW136" s="136"/>
      <c r="AKX136" s="136"/>
      <c r="AKY136" s="136"/>
    </row>
    <row r="137" spans="1:987">
      <c r="A137" s="154">
        <v>44021</v>
      </c>
      <c r="B137" s="136" t="s">
        <v>381</v>
      </c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Y137" s="136"/>
      <c r="AZ137" s="136"/>
      <c r="BA137" s="136"/>
      <c r="BB137" s="136"/>
      <c r="BC137" s="136"/>
      <c r="BD137" s="136"/>
      <c r="BE137" s="136"/>
      <c r="BF137" s="136"/>
      <c r="BG137" s="136"/>
      <c r="BH137" s="136"/>
      <c r="BI137" s="136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  <c r="CT137" s="136"/>
      <c r="CU137" s="136"/>
      <c r="CV137" s="136"/>
      <c r="CW137" s="136"/>
      <c r="CX137" s="136"/>
      <c r="CY137" s="136"/>
      <c r="CZ137" s="136"/>
      <c r="DA137" s="136"/>
      <c r="DB137" s="136"/>
      <c r="DC137" s="136"/>
      <c r="DD137" s="136"/>
      <c r="DE137" s="136"/>
      <c r="DF137" s="136"/>
      <c r="DG137" s="136"/>
      <c r="DH137" s="136"/>
      <c r="DI137" s="136"/>
      <c r="DJ137" s="136"/>
      <c r="DK137" s="136"/>
      <c r="DL137" s="136"/>
      <c r="DM137" s="136"/>
      <c r="DN137" s="136"/>
      <c r="DO137" s="136"/>
      <c r="DP137" s="136"/>
      <c r="DQ137" s="136"/>
      <c r="DR137" s="136"/>
      <c r="DS137" s="136"/>
      <c r="DT137" s="136"/>
      <c r="DU137" s="136"/>
      <c r="DV137" s="136"/>
      <c r="DW137" s="136"/>
      <c r="DX137" s="136"/>
      <c r="DY137" s="136"/>
      <c r="DZ137" s="136"/>
      <c r="EA137" s="136"/>
      <c r="EB137" s="136"/>
      <c r="EC137" s="136"/>
      <c r="ED137" s="136"/>
      <c r="EE137" s="136"/>
      <c r="EF137" s="136"/>
      <c r="EG137" s="136"/>
      <c r="EH137" s="136"/>
      <c r="EI137" s="136"/>
      <c r="EJ137" s="136"/>
      <c r="EK137" s="136"/>
      <c r="EL137" s="136"/>
      <c r="EM137" s="136"/>
      <c r="EN137" s="136"/>
      <c r="EO137" s="136"/>
      <c r="EP137" s="136"/>
      <c r="EQ137" s="136"/>
      <c r="ER137" s="136"/>
      <c r="ES137" s="136"/>
      <c r="ET137" s="136"/>
      <c r="EU137" s="136"/>
      <c r="EV137" s="136"/>
      <c r="EW137" s="136"/>
      <c r="EX137" s="136"/>
      <c r="EY137" s="136"/>
      <c r="EZ137" s="136"/>
      <c r="FA137" s="136"/>
      <c r="FB137" s="136"/>
      <c r="FC137" s="136"/>
      <c r="FD137" s="136"/>
      <c r="FE137" s="136"/>
      <c r="FF137" s="136"/>
      <c r="FG137" s="136"/>
      <c r="FH137" s="136"/>
      <c r="FI137" s="136"/>
      <c r="FJ137" s="136"/>
      <c r="FK137" s="136"/>
      <c r="FL137" s="136"/>
      <c r="FM137" s="136"/>
      <c r="FN137" s="136"/>
      <c r="FO137" s="136"/>
      <c r="FP137" s="136"/>
      <c r="FQ137" s="136"/>
      <c r="FR137" s="136"/>
      <c r="FS137" s="136"/>
      <c r="FT137" s="136"/>
      <c r="FU137" s="136"/>
      <c r="FV137" s="136"/>
      <c r="FW137" s="136"/>
      <c r="FX137" s="136"/>
      <c r="FY137" s="136"/>
      <c r="FZ137" s="136"/>
      <c r="GA137" s="136"/>
      <c r="GB137" s="136"/>
      <c r="GC137" s="136"/>
      <c r="GD137" s="136"/>
      <c r="GE137" s="136"/>
      <c r="GF137" s="136"/>
      <c r="GG137" s="136"/>
      <c r="GH137" s="136"/>
      <c r="GI137" s="136"/>
      <c r="GJ137" s="136"/>
      <c r="GK137" s="136"/>
      <c r="GL137" s="136"/>
      <c r="GM137" s="136"/>
      <c r="GN137" s="136"/>
      <c r="GO137" s="136"/>
      <c r="GP137" s="136"/>
      <c r="GQ137" s="136"/>
      <c r="GR137" s="136"/>
      <c r="GS137" s="136"/>
      <c r="GT137" s="136"/>
      <c r="GU137" s="136"/>
      <c r="GV137" s="136"/>
      <c r="GW137" s="136"/>
      <c r="GX137" s="136"/>
      <c r="GY137" s="136"/>
      <c r="GZ137" s="136"/>
      <c r="HA137" s="136"/>
      <c r="HB137" s="136"/>
      <c r="HC137" s="136"/>
      <c r="HD137" s="136"/>
      <c r="HE137" s="136"/>
      <c r="HF137" s="136"/>
      <c r="HG137" s="136"/>
      <c r="HH137" s="136"/>
      <c r="HI137" s="136"/>
      <c r="HJ137" s="136"/>
      <c r="HK137" s="136"/>
      <c r="HL137" s="136"/>
      <c r="HM137" s="136"/>
      <c r="HN137" s="136"/>
      <c r="HO137" s="136"/>
      <c r="HP137" s="136"/>
      <c r="HQ137" s="136"/>
      <c r="HR137" s="136"/>
      <c r="HS137" s="136"/>
      <c r="HT137" s="136"/>
      <c r="HU137" s="136"/>
      <c r="HV137" s="136"/>
      <c r="HW137" s="136"/>
      <c r="HX137" s="136"/>
      <c r="HY137" s="136"/>
      <c r="HZ137" s="136"/>
      <c r="IA137" s="136"/>
      <c r="IB137" s="136"/>
      <c r="IC137" s="136"/>
      <c r="ID137" s="136"/>
      <c r="IE137" s="136"/>
      <c r="IF137" s="136"/>
      <c r="IG137" s="136"/>
      <c r="IH137" s="136"/>
      <c r="II137" s="136"/>
      <c r="IJ137" s="136"/>
      <c r="IK137" s="136"/>
      <c r="IL137" s="136"/>
      <c r="IM137" s="136"/>
      <c r="IN137" s="136"/>
      <c r="IO137" s="136"/>
      <c r="IP137" s="136"/>
      <c r="IQ137" s="136"/>
      <c r="IR137" s="136"/>
      <c r="IS137" s="136"/>
      <c r="IT137" s="136"/>
      <c r="IU137" s="136"/>
      <c r="IV137" s="136"/>
      <c r="IW137" s="136"/>
      <c r="IX137" s="136"/>
      <c r="IY137" s="136"/>
      <c r="IZ137" s="136"/>
      <c r="JA137" s="136"/>
      <c r="JB137" s="136"/>
      <c r="JC137" s="136"/>
      <c r="JD137" s="136"/>
      <c r="JE137" s="136"/>
      <c r="JF137" s="136"/>
      <c r="JG137" s="136"/>
      <c r="JH137" s="136"/>
      <c r="JI137" s="136"/>
      <c r="JJ137" s="136"/>
      <c r="JK137" s="136"/>
      <c r="JL137" s="136"/>
      <c r="JM137" s="136"/>
      <c r="JN137" s="136"/>
      <c r="JO137" s="136"/>
      <c r="JP137" s="136"/>
      <c r="JQ137" s="136"/>
      <c r="JR137" s="136"/>
      <c r="JS137" s="136"/>
      <c r="JT137" s="136"/>
      <c r="JU137" s="136"/>
      <c r="JV137" s="136"/>
      <c r="JW137" s="136"/>
      <c r="JX137" s="136"/>
      <c r="JY137" s="136"/>
      <c r="JZ137" s="136"/>
      <c r="KA137" s="136"/>
      <c r="KB137" s="136"/>
      <c r="KC137" s="136"/>
      <c r="KD137" s="136"/>
      <c r="KE137" s="136"/>
      <c r="KF137" s="136"/>
      <c r="KG137" s="136"/>
      <c r="KH137" s="136"/>
      <c r="KI137" s="136"/>
      <c r="KJ137" s="136"/>
      <c r="KK137" s="136"/>
      <c r="KL137" s="136"/>
      <c r="KM137" s="136"/>
      <c r="KN137" s="136"/>
      <c r="KO137" s="136"/>
      <c r="KP137" s="136"/>
      <c r="KQ137" s="136"/>
      <c r="KR137" s="136"/>
      <c r="KS137" s="136"/>
      <c r="KT137" s="136"/>
      <c r="KU137" s="136"/>
      <c r="KV137" s="136"/>
      <c r="KW137" s="136"/>
      <c r="KX137" s="136"/>
      <c r="KY137" s="136"/>
      <c r="KZ137" s="136"/>
      <c r="LA137" s="136"/>
      <c r="LB137" s="136"/>
      <c r="LC137" s="136"/>
      <c r="LD137" s="136"/>
      <c r="LE137" s="136"/>
      <c r="LF137" s="136"/>
      <c r="LG137" s="136"/>
      <c r="LH137" s="136"/>
      <c r="LI137" s="136"/>
      <c r="LJ137" s="136"/>
      <c r="LK137" s="136"/>
      <c r="LL137" s="136"/>
      <c r="LM137" s="136"/>
      <c r="LN137" s="136"/>
      <c r="LO137" s="136"/>
      <c r="LP137" s="136"/>
      <c r="LQ137" s="136"/>
      <c r="LR137" s="136"/>
      <c r="LS137" s="136"/>
      <c r="LT137" s="136"/>
      <c r="LU137" s="136"/>
      <c r="LV137" s="136"/>
      <c r="LW137" s="136"/>
      <c r="LX137" s="136"/>
      <c r="LY137" s="136"/>
      <c r="LZ137" s="136"/>
      <c r="MA137" s="136"/>
      <c r="MB137" s="136"/>
      <c r="MC137" s="136"/>
      <c r="MD137" s="136"/>
      <c r="ME137" s="136"/>
      <c r="MF137" s="136"/>
      <c r="MG137" s="136"/>
      <c r="MH137" s="136"/>
      <c r="MI137" s="136"/>
      <c r="MJ137" s="136"/>
      <c r="MK137" s="136"/>
      <c r="ML137" s="136"/>
      <c r="MM137" s="136"/>
      <c r="MN137" s="136"/>
      <c r="MO137" s="136"/>
      <c r="MP137" s="136"/>
      <c r="MQ137" s="136"/>
      <c r="MR137" s="136"/>
      <c r="MS137" s="136"/>
      <c r="MT137" s="136"/>
      <c r="MU137" s="136"/>
      <c r="MV137" s="136"/>
      <c r="MW137" s="136"/>
      <c r="MX137" s="136"/>
      <c r="MY137" s="136"/>
      <c r="MZ137" s="136"/>
      <c r="NA137" s="136"/>
      <c r="NB137" s="136"/>
      <c r="NC137" s="136"/>
      <c r="ND137" s="136"/>
      <c r="NE137" s="136"/>
      <c r="NF137" s="136"/>
      <c r="NG137" s="136"/>
      <c r="NH137" s="136"/>
      <c r="NI137" s="136"/>
      <c r="NJ137" s="136"/>
      <c r="NK137" s="136"/>
      <c r="NL137" s="136"/>
      <c r="NM137" s="136"/>
      <c r="NN137" s="136"/>
      <c r="NO137" s="136"/>
      <c r="NP137" s="136"/>
      <c r="NQ137" s="136"/>
      <c r="NR137" s="136"/>
      <c r="NS137" s="136"/>
      <c r="NT137" s="136"/>
      <c r="NU137" s="136"/>
      <c r="NV137" s="136"/>
      <c r="NW137" s="136"/>
      <c r="NX137" s="136"/>
      <c r="NY137" s="136"/>
      <c r="NZ137" s="136"/>
      <c r="OA137" s="136"/>
      <c r="OB137" s="136"/>
      <c r="OC137" s="136"/>
      <c r="OD137" s="136"/>
      <c r="OE137" s="136"/>
      <c r="OF137" s="136"/>
      <c r="OG137" s="136"/>
      <c r="OH137" s="136"/>
      <c r="OI137" s="136"/>
      <c r="OJ137" s="136"/>
      <c r="OK137" s="136"/>
      <c r="OL137" s="136"/>
      <c r="OM137" s="136"/>
      <c r="ON137" s="136"/>
      <c r="OO137" s="136"/>
      <c r="OP137" s="136"/>
      <c r="OQ137" s="136"/>
      <c r="OR137" s="136"/>
      <c r="OS137" s="136"/>
      <c r="OT137" s="136"/>
      <c r="OU137" s="136"/>
      <c r="OV137" s="136"/>
      <c r="OW137" s="136"/>
      <c r="OX137" s="136"/>
      <c r="OY137" s="136"/>
      <c r="OZ137" s="136"/>
      <c r="PA137" s="136"/>
      <c r="PB137" s="136"/>
      <c r="PC137" s="136"/>
      <c r="PD137" s="136"/>
      <c r="PE137" s="136"/>
      <c r="PF137" s="136"/>
      <c r="PG137" s="136"/>
      <c r="PH137" s="136"/>
      <c r="PI137" s="136"/>
      <c r="PJ137" s="136"/>
      <c r="PK137" s="136"/>
      <c r="PL137" s="136"/>
      <c r="PM137" s="136"/>
      <c r="PN137" s="136"/>
      <c r="PO137" s="136"/>
      <c r="PP137" s="136"/>
      <c r="PQ137" s="136"/>
      <c r="PR137" s="136"/>
      <c r="PS137" s="136"/>
      <c r="PT137" s="136"/>
      <c r="PU137" s="136"/>
      <c r="PV137" s="136"/>
      <c r="PW137" s="136"/>
      <c r="PX137" s="136"/>
      <c r="PY137" s="136"/>
      <c r="PZ137" s="136"/>
      <c r="QA137" s="136"/>
      <c r="QB137" s="136"/>
      <c r="QC137" s="136"/>
      <c r="QD137" s="136"/>
      <c r="QE137" s="136"/>
      <c r="QF137" s="136"/>
      <c r="QG137" s="136"/>
      <c r="QH137" s="136"/>
      <c r="QI137" s="136"/>
      <c r="QJ137" s="136"/>
      <c r="QK137" s="136"/>
      <c r="QL137" s="136"/>
      <c r="QM137" s="136"/>
      <c r="QN137" s="136"/>
      <c r="QO137" s="136"/>
      <c r="QP137" s="136"/>
      <c r="QQ137" s="136"/>
      <c r="QR137" s="136"/>
      <c r="QS137" s="136"/>
      <c r="QT137" s="136"/>
      <c r="QU137" s="136"/>
      <c r="QV137" s="136"/>
      <c r="QW137" s="136"/>
      <c r="QX137" s="136"/>
      <c r="QY137" s="136"/>
      <c r="QZ137" s="136"/>
      <c r="RA137" s="136"/>
      <c r="RB137" s="136"/>
      <c r="RC137" s="136"/>
      <c r="RD137" s="136"/>
      <c r="RE137" s="136"/>
      <c r="RF137" s="136"/>
      <c r="RG137" s="136"/>
      <c r="RH137" s="136"/>
      <c r="RI137" s="136"/>
      <c r="RJ137" s="136"/>
      <c r="RK137" s="136"/>
      <c r="RL137" s="136"/>
      <c r="RM137" s="136"/>
      <c r="RN137" s="136"/>
      <c r="RO137" s="136"/>
      <c r="RP137" s="136"/>
      <c r="RQ137" s="136"/>
      <c r="RR137" s="136"/>
      <c r="RS137" s="136"/>
      <c r="RT137" s="136"/>
      <c r="RU137" s="136"/>
      <c r="RV137" s="136"/>
      <c r="RW137" s="136"/>
      <c r="RX137" s="136"/>
      <c r="RY137" s="136"/>
      <c r="RZ137" s="136"/>
      <c r="SA137" s="136"/>
      <c r="SB137" s="136"/>
      <c r="SC137" s="136"/>
      <c r="SD137" s="136"/>
      <c r="SE137" s="136"/>
      <c r="SF137" s="136"/>
      <c r="SG137" s="136"/>
      <c r="SH137" s="136"/>
      <c r="SI137" s="136"/>
      <c r="SJ137" s="136"/>
      <c r="SK137" s="136"/>
      <c r="SL137" s="136"/>
      <c r="SM137" s="136"/>
      <c r="SN137" s="136"/>
      <c r="SO137" s="136"/>
      <c r="SP137" s="136"/>
      <c r="SQ137" s="136"/>
      <c r="SR137" s="136"/>
      <c r="SS137" s="136"/>
      <c r="ST137" s="136"/>
      <c r="SU137" s="136"/>
      <c r="SV137" s="136"/>
      <c r="SW137" s="136"/>
      <c r="SX137" s="136"/>
      <c r="SY137" s="136"/>
      <c r="SZ137" s="136"/>
      <c r="TA137" s="136"/>
      <c r="TB137" s="136"/>
      <c r="TC137" s="136"/>
      <c r="TD137" s="136"/>
      <c r="TE137" s="136"/>
      <c r="TF137" s="136"/>
      <c r="TG137" s="136"/>
      <c r="TH137" s="136"/>
      <c r="TI137" s="136"/>
      <c r="TJ137" s="136"/>
      <c r="TK137" s="136"/>
      <c r="TL137" s="136"/>
      <c r="TM137" s="136"/>
      <c r="TN137" s="136"/>
      <c r="TO137" s="136"/>
      <c r="TP137" s="136"/>
      <c r="TQ137" s="136"/>
      <c r="TR137" s="136"/>
      <c r="TS137" s="136"/>
      <c r="TT137" s="136"/>
      <c r="TU137" s="136"/>
      <c r="TV137" s="136"/>
      <c r="TW137" s="136"/>
      <c r="TX137" s="136"/>
      <c r="TY137" s="136"/>
      <c r="TZ137" s="136"/>
      <c r="UA137" s="136"/>
      <c r="UB137" s="136"/>
      <c r="UC137" s="136"/>
      <c r="UD137" s="136"/>
      <c r="UE137" s="136"/>
      <c r="UF137" s="136"/>
      <c r="UG137" s="136"/>
      <c r="UH137" s="136"/>
      <c r="UI137" s="136"/>
      <c r="UJ137" s="136"/>
      <c r="UK137" s="136"/>
      <c r="UL137" s="136"/>
      <c r="UM137" s="136"/>
      <c r="UN137" s="136"/>
      <c r="UO137" s="136"/>
      <c r="UP137" s="136"/>
      <c r="UQ137" s="136"/>
      <c r="UR137" s="136"/>
      <c r="US137" s="136"/>
      <c r="UT137" s="136"/>
      <c r="UU137" s="136"/>
      <c r="UV137" s="136"/>
      <c r="UW137" s="136"/>
      <c r="UX137" s="136"/>
      <c r="UY137" s="136"/>
      <c r="UZ137" s="136"/>
      <c r="VA137" s="136"/>
      <c r="VB137" s="136"/>
      <c r="VC137" s="136"/>
      <c r="VD137" s="136"/>
      <c r="VE137" s="136"/>
      <c r="VF137" s="136"/>
      <c r="VG137" s="136"/>
      <c r="VH137" s="136"/>
      <c r="VI137" s="136"/>
      <c r="VJ137" s="136"/>
      <c r="VK137" s="136"/>
      <c r="VL137" s="136"/>
      <c r="VM137" s="136"/>
      <c r="VN137" s="136"/>
      <c r="VO137" s="136"/>
      <c r="VP137" s="136"/>
      <c r="VQ137" s="136"/>
      <c r="VR137" s="136"/>
      <c r="VS137" s="136"/>
      <c r="VT137" s="136"/>
      <c r="VU137" s="136"/>
      <c r="VV137" s="136"/>
      <c r="VW137" s="136"/>
      <c r="VX137" s="136"/>
      <c r="VY137" s="136"/>
      <c r="VZ137" s="136"/>
      <c r="WA137" s="136"/>
      <c r="WB137" s="136"/>
      <c r="WC137" s="136"/>
      <c r="WD137" s="136"/>
      <c r="WE137" s="136"/>
      <c r="WF137" s="136"/>
      <c r="WG137" s="136"/>
      <c r="WH137" s="136"/>
      <c r="WI137" s="136"/>
      <c r="WJ137" s="136"/>
      <c r="WK137" s="136"/>
      <c r="WL137" s="136"/>
      <c r="WM137" s="136"/>
      <c r="WN137" s="136"/>
      <c r="WO137" s="136"/>
      <c r="WP137" s="136"/>
      <c r="WQ137" s="136"/>
      <c r="WR137" s="136"/>
      <c r="WS137" s="136"/>
      <c r="WT137" s="136"/>
      <c r="WU137" s="136"/>
      <c r="WV137" s="136"/>
      <c r="WW137" s="136"/>
      <c r="WX137" s="136"/>
      <c r="WY137" s="136"/>
      <c r="WZ137" s="136"/>
      <c r="XA137" s="136"/>
      <c r="XB137" s="136"/>
      <c r="XC137" s="136"/>
      <c r="XD137" s="136"/>
      <c r="XE137" s="136"/>
      <c r="XF137" s="136"/>
      <c r="XG137" s="136"/>
      <c r="XH137" s="136"/>
      <c r="XI137" s="136"/>
      <c r="XJ137" s="136"/>
      <c r="XK137" s="136"/>
      <c r="XL137" s="136"/>
      <c r="XM137" s="136"/>
      <c r="XN137" s="136"/>
      <c r="XO137" s="136"/>
      <c r="XP137" s="136"/>
      <c r="XQ137" s="136"/>
      <c r="XR137" s="136"/>
      <c r="XS137" s="136"/>
      <c r="XT137" s="136"/>
      <c r="XU137" s="136"/>
      <c r="XV137" s="136"/>
      <c r="XW137" s="136"/>
      <c r="XX137" s="136"/>
      <c r="XY137" s="136"/>
      <c r="XZ137" s="136"/>
      <c r="YA137" s="136"/>
      <c r="YB137" s="136"/>
      <c r="YC137" s="136"/>
      <c r="YD137" s="136"/>
      <c r="YE137" s="136"/>
      <c r="YF137" s="136"/>
      <c r="YG137" s="136"/>
      <c r="YH137" s="136"/>
      <c r="YI137" s="136"/>
      <c r="YJ137" s="136"/>
      <c r="YK137" s="136"/>
      <c r="YL137" s="136"/>
      <c r="YM137" s="136"/>
      <c r="YN137" s="136"/>
      <c r="YO137" s="136"/>
      <c r="YP137" s="136"/>
      <c r="YQ137" s="136"/>
      <c r="YR137" s="136"/>
      <c r="YS137" s="136"/>
      <c r="YT137" s="136"/>
      <c r="YU137" s="136"/>
      <c r="YV137" s="136"/>
      <c r="YW137" s="136"/>
      <c r="YX137" s="136"/>
      <c r="YY137" s="136"/>
      <c r="YZ137" s="136"/>
      <c r="ZA137" s="136"/>
      <c r="ZB137" s="136"/>
      <c r="ZC137" s="136"/>
      <c r="ZD137" s="136"/>
      <c r="ZE137" s="136"/>
      <c r="ZF137" s="136"/>
      <c r="ZG137" s="136"/>
      <c r="ZH137" s="136"/>
      <c r="ZI137" s="136"/>
      <c r="ZJ137" s="136"/>
      <c r="ZK137" s="136"/>
      <c r="ZL137" s="136"/>
      <c r="ZM137" s="136"/>
      <c r="ZN137" s="136"/>
      <c r="ZO137" s="136"/>
      <c r="ZP137" s="136"/>
      <c r="ZQ137" s="136"/>
      <c r="ZR137" s="136"/>
      <c r="ZS137" s="136"/>
      <c r="ZT137" s="136"/>
      <c r="ZU137" s="136"/>
      <c r="ZV137" s="136"/>
      <c r="ZW137" s="136"/>
      <c r="ZX137" s="136"/>
      <c r="ZY137" s="136"/>
      <c r="ZZ137" s="136"/>
      <c r="AAA137" s="136"/>
      <c r="AAB137" s="136"/>
      <c r="AAC137" s="136"/>
      <c r="AAD137" s="136"/>
      <c r="AAE137" s="136"/>
      <c r="AAF137" s="136"/>
      <c r="AAG137" s="136"/>
      <c r="AAH137" s="136"/>
      <c r="AAI137" s="136"/>
      <c r="AAJ137" s="136"/>
      <c r="AAK137" s="136"/>
      <c r="AAL137" s="136"/>
      <c r="AAM137" s="136"/>
      <c r="AAN137" s="136"/>
      <c r="AAO137" s="136"/>
      <c r="AAP137" s="136"/>
      <c r="AAQ137" s="136"/>
      <c r="AAR137" s="136"/>
      <c r="AAS137" s="136"/>
      <c r="AAT137" s="136"/>
      <c r="AAU137" s="136"/>
      <c r="AAV137" s="136"/>
      <c r="AAW137" s="136"/>
      <c r="AAX137" s="136"/>
      <c r="AAY137" s="136"/>
      <c r="AAZ137" s="136"/>
      <c r="ABA137" s="136"/>
      <c r="ABB137" s="136"/>
      <c r="ABC137" s="136"/>
      <c r="ABD137" s="136"/>
      <c r="ABE137" s="136"/>
      <c r="ABF137" s="136"/>
      <c r="ABG137" s="136"/>
      <c r="ABH137" s="136"/>
      <c r="ABI137" s="136"/>
      <c r="ABJ137" s="136"/>
      <c r="ABK137" s="136"/>
      <c r="ABL137" s="136"/>
      <c r="ABM137" s="136"/>
      <c r="ABN137" s="136"/>
      <c r="ABO137" s="136"/>
      <c r="ABP137" s="136"/>
      <c r="ABQ137" s="136"/>
      <c r="ABR137" s="136"/>
      <c r="ABS137" s="136"/>
      <c r="ABT137" s="136"/>
      <c r="ABU137" s="136"/>
      <c r="ABV137" s="136"/>
      <c r="ABW137" s="136"/>
      <c r="ABX137" s="136"/>
      <c r="ABY137" s="136"/>
      <c r="ABZ137" s="136"/>
      <c r="ACA137" s="136"/>
      <c r="ACB137" s="136"/>
      <c r="ACC137" s="136"/>
      <c r="ACD137" s="136"/>
      <c r="ACE137" s="136"/>
      <c r="ACF137" s="136"/>
      <c r="ACG137" s="136"/>
      <c r="ACH137" s="136"/>
      <c r="ACI137" s="136"/>
      <c r="ACJ137" s="136"/>
      <c r="ACK137" s="136"/>
      <c r="ACL137" s="136"/>
      <c r="ACM137" s="136"/>
      <c r="ACN137" s="136"/>
      <c r="ACO137" s="136"/>
      <c r="ACP137" s="136"/>
      <c r="ACQ137" s="136"/>
      <c r="ACR137" s="136"/>
      <c r="ACS137" s="136"/>
      <c r="ACT137" s="136"/>
      <c r="ACU137" s="136"/>
      <c r="ACV137" s="136"/>
      <c r="ACW137" s="136"/>
      <c r="ACX137" s="136"/>
      <c r="ACY137" s="136"/>
      <c r="ACZ137" s="136"/>
      <c r="ADA137" s="136"/>
      <c r="ADB137" s="136"/>
      <c r="ADC137" s="136"/>
      <c r="ADD137" s="136"/>
      <c r="ADE137" s="136"/>
      <c r="ADF137" s="136"/>
      <c r="ADG137" s="136"/>
      <c r="ADH137" s="136"/>
      <c r="ADI137" s="136"/>
      <c r="ADJ137" s="136"/>
      <c r="ADK137" s="136"/>
      <c r="ADL137" s="136"/>
      <c r="ADM137" s="136"/>
      <c r="ADN137" s="136"/>
      <c r="ADO137" s="136"/>
      <c r="ADP137" s="136"/>
      <c r="ADQ137" s="136"/>
      <c r="ADR137" s="136"/>
      <c r="ADS137" s="136"/>
      <c r="ADT137" s="136"/>
      <c r="ADU137" s="136"/>
      <c r="ADV137" s="136"/>
      <c r="ADW137" s="136"/>
      <c r="ADX137" s="136"/>
      <c r="ADY137" s="136"/>
      <c r="ADZ137" s="136"/>
      <c r="AEA137" s="136"/>
      <c r="AEB137" s="136"/>
      <c r="AEC137" s="136"/>
      <c r="AED137" s="136"/>
      <c r="AEE137" s="136"/>
      <c r="AEF137" s="136"/>
      <c r="AEG137" s="136"/>
      <c r="AEH137" s="136"/>
      <c r="AEI137" s="136"/>
      <c r="AEJ137" s="136"/>
      <c r="AEK137" s="136"/>
      <c r="AEL137" s="136"/>
      <c r="AEM137" s="136"/>
      <c r="AEN137" s="136"/>
      <c r="AEO137" s="136"/>
      <c r="AEP137" s="136"/>
      <c r="AEQ137" s="136"/>
      <c r="AER137" s="136"/>
      <c r="AES137" s="136"/>
      <c r="AET137" s="136"/>
      <c r="AEU137" s="136"/>
      <c r="AEV137" s="136"/>
      <c r="AEW137" s="136"/>
      <c r="AEX137" s="136"/>
      <c r="AEY137" s="136"/>
      <c r="AEZ137" s="136"/>
      <c r="AFA137" s="136"/>
      <c r="AFB137" s="136"/>
      <c r="AFC137" s="136"/>
      <c r="AFD137" s="136"/>
      <c r="AFE137" s="136"/>
      <c r="AFF137" s="136"/>
      <c r="AFG137" s="136"/>
      <c r="AFH137" s="136"/>
      <c r="AFI137" s="136"/>
      <c r="AFJ137" s="136"/>
      <c r="AFK137" s="136"/>
      <c r="AFL137" s="136"/>
      <c r="AFM137" s="136"/>
      <c r="AFN137" s="136"/>
      <c r="AFO137" s="136"/>
      <c r="AFP137" s="136"/>
      <c r="AFQ137" s="136"/>
      <c r="AFR137" s="136"/>
      <c r="AFS137" s="136"/>
      <c r="AFT137" s="136"/>
      <c r="AFU137" s="136"/>
      <c r="AFV137" s="136"/>
      <c r="AFW137" s="136"/>
      <c r="AFX137" s="136"/>
      <c r="AFY137" s="136"/>
      <c r="AFZ137" s="136"/>
      <c r="AGA137" s="136"/>
      <c r="AGB137" s="136"/>
      <c r="AGC137" s="136"/>
      <c r="AGD137" s="136"/>
      <c r="AGE137" s="136"/>
      <c r="AGF137" s="136"/>
      <c r="AGG137" s="136"/>
      <c r="AGH137" s="136"/>
      <c r="AGI137" s="136"/>
      <c r="AGJ137" s="136"/>
      <c r="AGK137" s="136"/>
      <c r="AGL137" s="136"/>
      <c r="AGM137" s="136"/>
      <c r="AGN137" s="136"/>
      <c r="AGO137" s="136"/>
      <c r="AGP137" s="136"/>
      <c r="AGQ137" s="136"/>
      <c r="AGR137" s="136"/>
      <c r="AGS137" s="136"/>
      <c r="AGT137" s="136"/>
      <c r="AGU137" s="136"/>
      <c r="AGV137" s="136"/>
      <c r="AGW137" s="136"/>
      <c r="AGX137" s="136"/>
      <c r="AGY137" s="136"/>
      <c r="AGZ137" s="136"/>
      <c r="AHA137" s="136"/>
      <c r="AHB137" s="136"/>
      <c r="AHC137" s="136"/>
      <c r="AHD137" s="136"/>
      <c r="AHE137" s="136"/>
      <c r="AHF137" s="136"/>
      <c r="AHG137" s="136"/>
      <c r="AHH137" s="136"/>
      <c r="AHI137" s="136"/>
      <c r="AHJ137" s="136"/>
      <c r="AHK137" s="136"/>
      <c r="AHL137" s="136"/>
      <c r="AHM137" s="136"/>
      <c r="AHN137" s="136"/>
      <c r="AHO137" s="136"/>
      <c r="AHP137" s="136"/>
      <c r="AHQ137" s="136"/>
      <c r="AHR137" s="136"/>
      <c r="AHS137" s="136"/>
      <c r="AHT137" s="136"/>
      <c r="AHU137" s="136"/>
      <c r="AHV137" s="136"/>
      <c r="AHW137" s="136"/>
      <c r="AHX137" s="136"/>
      <c r="AHY137" s="136"/>
      <c r="AHZ137" s="136"/>
      <c r="AIA137" s="136"/>
      <c r="AIB137" s="136"/>
      <c r="AIC137" s="136"/>
      <c r="AID137" s="136"/>
      <c r="AIE137" s="136"/>
      <c r="AIF137" s="136"/>
      <c r="AIG137" s="136"/>
      <c r="AIH137" s="136"/>
      <c r="AII137" s="136"/>
      <c r="AIJ137" s="136"/>
      <c r="AIK137" s="136"/>
      <c r="AIL137" s="136"/>
      <c r="AIM137" s="136"/>
      <c r="AIN137" s="136"/>
      <c r="AIO137" s="136"/>
      <c r="AIP137" s="136"/>
      <c r="AIQ137" s="136"/>
      <c r="AIR137" s="136"/>
      <c r="AIS137" s="136"/>
      <c r="AIT137" s="136"/>
      <c r="AIU137" s="136"/>
      <c r="AIV137" s="136"/>
      <c r="AIW137" s="136"/>
      <c r="AIX137" s="136"/>
      <c r="AIY137" s="136"/>
      <c r="AIZ137" s="136"/>
      <c r="AJA137" s="136"/>
      <c r="AJB137" s="136"/>
      <c r="AJC137" s="136"/>
      <c r="AJD137" s="136"/>
      <c r="AJE137" s="136"/>
      <c r="AJF137" s="136"/>
      <c r="AJG137" s="136"/>
      <c r="AJH137" s="136"/>
      <c r="AJI137" s="136"/>
      <c r="AJJ137" s="136"/>
      <c r="AJK137" s="136"/>
      <c r="AJL137" s="136"/>
      <c r="AJM137" s="136"/>
      <c r="AJN137" s="136"/>
      <c r="AJO137" s="136"/>
      <c r="AJP137" s="136"/>
      <c r="AJQ137" s="136"/>
      <c r="AJR137" s="136"/>
      <c r="AJS137" s="136"/>
      <c r="AJT137" s="136"/>
      <c r="AJU137" s="136"/>
      <c r="AJV137" s="136"/>
      <c r="AJW137" s="136"/>
      <c r="AJX137" s="136"/>
      <c r="AJY137" s="136"/>
      <c r="AJZ137" s="136"/>
      <c r="AKA137" s="136"/>
      <c r="AKB137" s="136"/>
      <c r="AKC137" s="136"/>
      <c r="AKD137" s="136"/>
      <c r="AKE137" s="136"/>
      <c r="AKF137" s="136"/>
      <c r="AKG137" s="136"/>
      <c r="AKH137" s="136"/>
      <c r="AKI137" s="136"/>
      <c r="AKJ137" s="136"/>
      <c r="AKK137" s="136"/>
      <c r="AKL137" s="136"/>
      <c r="AKM137" s="136"/>
      <c r="AKN137" s="136"/>
      <c r="AKO137" s="136"/>
      <c r="AKP137" s="136"/>
      <c r="AKQ137" s="136"/>
      <c r="AKR137" s="136"/>
      <c r="AKS137" s="136"/>
      <c r="AKT137" s="136"/>
      <c r="AKU137" s="136"/>
      <c r="AKV137" s="136"/>
      <c r="AKW137" s="136"/>
      <c r="AKX137" s="136"/>
      <c r="AKY137" s="136"/>
    </row>
    <row r="138" hidden="1" spans="1:987">
      <c r="A138" s="256"/>
      <c r="B138" s="257"/>
      <c r="C138" s="258" t="s">
        <v>25</v>
      </c>
      <c r="D138" s="258"/>
      <c r="E138" s="258"/>
      <c r="F138" s="258"/>
      <c r="G138" s="258" t="s">
        <v>10</v>
      </c>
      <c r="H138" s="258"/>
      <c r="I138" s="258"/>
      <c r="J138" s="258" t="s">
        <v>11</v>
      </c>
      <c r="K138" s="258"/>
      <c r="L138" s="258"/>
      <c r="M138" s="284" t="s">
        <v>12</v>
      </c>
      <c r="N138" s="284"/>
      <c r="O138" s="284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Y138" s="136"/>
      <c r="AZ138" s="136"/>
      <c r="BA138" s="136"/>
      <c r="BB138" s="136"/>
      <c r="BC138" s="136"/>
      <c r="BD138" s="136"/>
      <c r="BE138" s="136"/>
      <c r="BF138" s="136"/>
      <c r="BG138" s="136"/>
      <c r="BH138" s="136"/>
      <c r="BI138" s="136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  <c r="CT138" s="136"/>
      <c r="CU138" s="136"/>
      <c r="CV138" s="136"/>
      <c r="CW138" s="136"/>
      <c r="CX138" s="136"/>
      <c r="CY138" s="136"/>
      <c r="CZ138" s="136"/>
      <c r="DA138" s="136"/>
      <c r="DB138" s="136"/>
      <c r="DC138" s="136"/>
      <c r="DD138" s="136"/>
      <c r="DE138" s="136"/>
      <c r="DF138" s="136"/>
      <c r="DG138" s="136"/>
      <c r="DH138" s="136"/>
      <c r="DI138" s="136"/>
      <c r="DJ138" s="136"/>
      <c r="DK138" s="136"/>
      <c r="DL138" s="136"/>
      <c r="DM138" s="136"/>
      <c r="DN138" s="136"/>
      <c r="DO138" s="136"/>
      <c r="DP138" s="136"/>
      <c r="DQ138" s="136"/>
      <c r="DR138" s="136"/>
      <c r="DS138" s="136"/>
      <c r="DT138" s="136"/>
      <c r="DU138" s="136"/>
      <c r="DV138" s="136"/>
      <c r="DW138" s="136"/>
      <c r="DX138" s="136"/>
      <c r="DY138" s="136"/>
      <c r="DZ138" s="136"/>
      <c r="EA138" s="136"/>
      <c r="EB138" s="136"/>
      <c r="EC138" s="136"/>
      <c r="ED138" s="136"/>
      <c r="EE138" s="136"/>
      <c r="EF138" s="136"/>
      <c r="EG138" s="136"/>
      <c r="EH138" s="136"/>
      <c r="EI138" s="136"/>
      <c r="EJ138" s="136"/>
      <c r="EK138" s="136"/>
      <c r="EL138" s="136"/>
      <c r="EM138" s="136"/>
      <c r="EN138" s="136"/>
      <c r="EO138" s="136"/>
      <c r="EP138" s="136"/>
      <c r="EQ138" s="136"/>
      <c r="ER138" s="136"/>
      <c r="ES138" s="136"/>
      <c r="ET138" s="136"/>
      <c r="EU138" s="136"/>
      <c r="EV138" s="136"/>
      <c r="EW138" s="136"/>
      <c r="EX138" s="136"/>
      <c r="EY138" s="136"/>
      <c r="EZ138" s="136"/>
      <c r="FA138" s="136"/>
      <c r="FB138" s="136"/>
      <c r="FC138" s="136"/>
      <c r="FD138" s="136"/>
      <c r="FE138" s="136"/>
      <c r="FF138" s="136"/>
      <c r="FG138" s="136"/>
      <c r="FH138" s="136"/>
      <c r="FI138" s="136"/>
      <c r="FJ138" s="136"/>
      <c r="FK138" s="136"/>
      <c r="FL138" s="136"/>
      <c r="FM138" s="136"/>
      <c r="FN138" s="136"/>
      <c r="FO138" s="136"/>
      <c r="FP138" s="136"/>
      <c r="FQ138" s="136"/>
      <c r="FR138" s="136"/>
      <c r="FS138" s="136"/>
      <c r="FT138" s="136"/>
      <c r="FU138" s="136"/>
      <c r="FV138" s="136"/>
      <c r="FW138" s="136"/>
      <c r="FX138" s="136"/>
      <c r="FY138" s="136"/>
      <c r="FZ138" s="136"/>
      <c r="GA138" s="136"/>
      <c r="GB138" s="136"/>
      <c r="GC138" s="136"/>
      <c r="GD138" s="136"/>
      <c r="GE138" s="136"/>
      <c r="GF138" s="136"/>
      <c r="GG138" s="136"/>
      <c r="GH138" s="136"/>
      <c r="GI138" s="136"/>
      <c r="GJ138" s="136"/>
      <c r="GK138" s="136"/>
      <c r="GL138" s="136"/>
      <c r="GM138" s="136"/>
      <c r="GN138" s="136"/>
      <c r="GO138" s="136"/>
      <c r="GP138" s="136"/>
      <c r="GQ138" s="136"/>
      <c r="GR138" s="136"/>
      <c r="GS138" s="136"/>
      <c r="GT138" s="136"/>
      <c r="GU138" s="136"/>
      <c r="GV138" s="136"/>
      <c r="GW138" s="136"/>
      <c r="GX138" s="136"/>
      <c r="GY138" s="136"/>
      <c r="GZ138" s="136"/>
      <c r="HA138" s="136"/>
      <c r="HB138" s="136"/>
      <c r="HC138" s="136"/>
      <c r="HD138" s="136"/>
      <c r="HE138" s="136"/>
      <c r="HF138" s="136"/>
      <c r="HG138" s="136"/>
      <c r="HH138" s="136"/>
      <c r="HI138" s="136"/>
      <c r="HJ138" s="136"/>
      <c r="HK138" s="136"/>
      <c r="HL138" s="136"/>
      <c r="HM138" s="136"/>
      <c r="HN138" s="136"/>
      <c r="HO138" s="136"/>
      <c r="HP138" s="136"/>
      <c r="HQ138" s="136"/>
      <c r="HR138" s="136"/>
      <c r="HS138" s="136"/>
      <c r="HT138" s="136"/>
      <c r="HU138" s="136"/>
      <c r="HV138" s="136"/>
      <c r="HW138" s="136"/>
      <c r="HX138" s="136"/>
      <c r="HY138" s="136"/>
      <c r="HZ138" s="136"/>
      <c r="IA138" s="136"/>
      <c r="IB138" s="136"/>
      <c r="IC138" s="136"/>
      <c r="ID138" s="136"/>
      <c r="IE138" s="136"/>
      <c r="IF138" s="136"/>
      <c r="IG138" s="136"/>
      <c r="IH138" s="136"/>
      <c r="II138" s="136"/>
      <c r="IJ138" s="136"/>
      <c r="IK138" s="136"/>
      <c r="IL138" s="136"/>
      <c r="IM138" s="136"/>
      <c r="IN138" s="136"/>
      <c r="IO138" s="136"/>
      <c r="IP138" s="136"/>
      <c r="IQ138" s="136"/>
      <c r="IR138" s="136"/>
      <c r="IS138" s="136"/>
      <c r="IT138" s="136"/>
      <c r="IU138" s="136"/>
      <c r="IV138" s="136"/>
      <c r="IW138" s="136"/>
      <c r="IX138" s="136"/>
      <c r="IY138" s="136"/>
      <c r="IZ138" s="136"/>
      <c r="JA138" s="136"/>
      <c r="JB138" s="136"/>
      <c r="JC138" s="136"/>
      <c r="JD138" s="136"/>
      <c r="JE138" s="136"/>
      <c r="JF138" s="136"/>
      <c r="JG138" s="136"/>
      <c r="JH138" s="136"/>
      <c r="JI138" s="136"/>
      <c r="JJ138" s="136"/>
      <c r="JK138" s="136"/>
      <c r="JL138" s="136"/>
      <c r="JM138" s="136"/>
      <c r="JN138" s="136"/>
      <c r="JO138" s="136"/>
      <c r="JP138" s="136"/>
      <c r="JQ138" s="136"/>
      <c r="JR138" s="136"/>
      <c r="JS138" s="136"/>
      <c r="JT138" s="136"/>
      <c r="JU138" s="136"/>
      <c r="JV138" s="136"/>
      <c r="JW138" s="136"/>
      <c r="JX138" s="136"/>
      <c r="JY138" s="136"/>
      <c r="JZ138" s="136"/>
      <c r="KA138" s="136"/>
      <c r="KB138" s="136"/>
      <c r="KC138" s="136"/>
      <c r="KD138" s="136"/>
      <c r="KE138" s="136"/>
      <c r="KF138" s="136"/>
      <c r="KG138" s="136"/>
      <c r="KH138" s="136"/>
      <c r="KI138" s="136"/>
      <c r="KJ138" s="136"/>
      <c r="KK138" s="136"/>
      <c r="KL138" s="136"/>
      <c r="KM138" s="136"/>
      <c r="KN138" s="136"/>
      <c r="KO138" s="136"/>
      <c r="KP138" s="136"/>
      <c r="KQ138" s="136"/>
      <c r="KR138" s="136"/>
      <c r="KS138" s="136"/>
      <c r="KT138" s="136"/>
      <c r="KU138" s="136"/>
      <c r="KV138" s="136"/>
      <c r="KW138" s="136"/>
      <c r="KX138" s="136"/>
      <c r="KY138" s="136"/>
      <c r="KZ138" s="136"/>
      <c r="LA138" s="136"/>
      <c r="LB138" s="136"/>
      <c r="LC138" s="136"/>
      <c r="LD138" s="136"/>
      <c r="LE138" s="136"/>
      <c r="LF138" s="136"/>
      <c r="LG138" s="136"/>
      <c r="LH138" s="136"/>
      <c r="LI138" s="136"/>
      <c r="LJ138" s="136"/>
      <c r="LK138" s="136"/>
      <c r="LL138" s="136"/>
      <c r="LM138" s="136"/>
      <c r="LN138" s="136"/>
      <c r="LO138" s="136"/>
      <c r="LP138" s="136"/>
      <c r="LQ138" s="136"/>
      <c r="LR138" s="136"/>
      <c r="LS138" s="136"/>
      <c r="LT138" s="136"/>
      <c r="LU138" s="136"/>
      <c r="LV138" s="136"/>
      <c r="LW138" s="136"/>
      <c r="LX138" s="136"/>
      <c r="LY138" s="136"/>
      <c r="LZ138" s="136"/>
      <c r="MA138" s="136"/>
      <c r="MB138" s="136"/>
      <c r="MC138" s="136"/>
      <c r="MD138" s="136"/>
      <c r="ME138" s="136"/>
      <c r="MF138" s="136"/>
      <c r="MG138" s="136"/>
      <c r="MH138" s="136"/>
      <c r="MI138" s="136"/>
      <c r="MJ138" s="136"/>
      <c r="MK138" s="136"/>
      <c r="ML138" s="136"/>
      <c r="MM138" s="136"/>
      <c r="MN138" s="136"/>
      <c r="MO138" s="136"/>
      <c r="MP138" s="136"/>
      <c r="MQ138" s="136"/>
      <c r="MR138" s="136"/>
      <c r="MS138" s="136"/>
      <c r="MT138" s="136"/>
      <c r="MU138" s="136"/>
      <c r="MV138" s="136"/>
      <c r="MW138" s="136"/>
      <c r="MX138" s="136"/>
      <c r="MY138" s="136"/>
      <c r="MZ138" s="136"/>
      <c r="NA138" s="136"/>
      <c r="NB138" s="136"/>
      <c r="NC138" s="136"/>
      <c r="ND138" s="136"/>
      <c r="NE138" s="136"/>
      <c r="NF138" s="136"/>
      <c r="NG138" s="136"/>
      <c r="NH138" s="136"/>
      <c r="NI138" s="136"/>
      <c r="NJ138" s="136"/>
      <c r="NK138" s="136"/>
      <c r="NL138" s="136"/>
      <c r="NM138" s="136"/>
      <c r="NN138" s="136"/>
      <c r="NO138" s="136"/>
      <c r="NP138" s="136"/>
      <c r="NQ138" s="136"/>
      <c r="NR138" s="136"/>
      <c r="NS138" s="136"/>
      <c r="NT138" s="136"/>
      <c r="NU138" s="136"/>
      <c r="NV138" s="136"/>
      <c r="NW138" s="136"/>
      <c r="NX138" s="136"/>
      <c r="NY138" s="136"/>
      <c r="NZ138" s="136"/>
      <c r="OA138" s="136"/>
      <c r="OB138" s="136"/>
      <c r="OC138" s="136"/>
      <c r="OD138" s="136"/>
      <c r="OE138" s="136"/>
      <c r="OF138" s="136"/>
      <c r="OG138" s="136"/>
      <c r="OH138" s="136"/>
      <c r="OI138" s="136"/>
      <c r="OJ138" s="136"/>
      <c r="OK138" s="136"/>
      <c r="OL138" s="136"/>
      <c r="OM138" s="136"/>
      <c r="ON138" s="136"/>
      <c r="OO138" s="136"/>
      <c r="OP138" s="136"/>
      <c r="OQ138" s="136"/>
      <c r="OR138" s="136"/>
      <c r="OS138" s="136"/>
      <c r="OT138" s="136"/>
      <c r="OU138" s="136"/>
      <c r="OV138" s="136"/>
      <c r="OW138" s="136"/>
      <c r="OX138" s="136"/>
      <c r="OY138" s="136"/>
      <c r="OZ138" s="136"/>
      <c r="PA138" s="136"/>
      <c r="PB138" s="136"/>
      <c r="PC138" s="136"/>
      <c r="PD138" s="136"/>
      <c r="PE138" s="136"/>
      <c r="PF138" s="136"/>
      <c r="PG138" s="136"/>
      <c r="PH138" s="136"/>
      <c r="PI138" s="136"/>
      <c r="PJ138" s="136"/>
      <c r="PK138" s="136"/>
      <c r="PL138" s="136"/>
      <c r="PM138" s="136"/>
      <c r="PN138" s="136"/>
      <c r="PO138" s="136"/>
      <c r="PP138" s="136"/>
      <c r="PQ138" s="136"/>
      <c r="PR138" s="136"/>
      <c r="PS138" s="136"/>
      <c r="PT138" s="136"/>
      <c r="PU138" s="136"/>
      <c r="PV138" s="136"/>
      <c r="PW138" s="136"/>
      <c r="PX138" s="136"/>
      <c r="PY138" s="136"/>
      <c r="PZ138" s="136"/>
      <c r="QA138" s="136"/>
      <c r="QB138" s="136"/>
      <c r="QC138" s="136"/>
      <c r="QD138" s="136"/>
      <c r="QE138" s="136"/>
      <c r="QF138" s="136"/>
      <c r="QG138" s="136"/>
      <c r="QH138" s="136"/>
      <c r="QI138" s="136"/>
      <c r="QJ138" s="136"/>
      <c r="QK138" s="136"/>
      <c r="QL138" s="136"/>
      <c r="QM138" s="136"/>
      <c r="QN138" s="136"/>
      <c r="QO138" s="136"/>
      <c r="QP138" s="136"/>
      <c r="QQ138" s="136"/>
      <c r="QR138" s="136"/>
      <c r="QS138" s="136"/>
      <c r="QT138" s="136"/>
      <c r="QU138" s="136"/>
      <c r="QV138" s="136"/>
      <c r="QW138" s="136"/>
      <c r="QX138" s="136"/>
      <c r="QY138" s="136"/>
      <c r="QZ138" s="136"/>
      <c r="RA138" s="136"/>
      <c r="RB138" s="136"/>
      <c r="RC138" s="136"/>
      <c r="RD138" s="136"/>
      <c r="RE138" s="136"/>
      <c r="RF138" s="136"/>
      <c r="RG138" s="136"/>
      <c r="RH138" s="136"/>
      <c r="RI138" s="136"/>
      <c r="RJ138" s="136"/>
      <c r="RK138" s="136"/>
      <c r="RL138" s="136"/>
      <c r="RM138" s="136"/>
      <c r="RN138" s="136"/>
      <c r="RO138" s="136"/>
      <c r="RP138" s="136"/>
      <c r="RQ138" s="136"/>
      <c r="RR138" s="136"/>
      <c r="RS138" s="136"/>
      <c r="RT138" s="136"/>
      <c r="RU138" s="136"/>
      <c r="RV138" s="136"/>
      <c r="RW138" s="136"/>
      <c r="RX138" s="136"/>
      <c r="RY138" s="136"/>
      <c r="RZ138" s="136"/>
      <c r="SA138" s="136"/>
      <c r="SB138" s="136"/>
      <c r="SC138" s="136"/>
      <c r="SD138" s="136"/>
      <c r="SE138" s="136"/>
      <c r="SF138" s="136"/>
      <c r="SG138" s="136"/>
      <c r="SH138" s="136"/>
      <c r="SI138" s="136"/>
      <c r="SJ138" s="136"/>
      <c r="SK138" s="136"/>
      <c r="SL138" s="136"/>
      <c r="SM138" s="136"/>
      <c r="SN138" s="136"/>
      <c r="SO138" s="136"/>
      <c r="SP138" s="136"/>
      <c r="SQ138" s="136"/>
      <c r="SR138" s="136"/>
      <c r="SS138" s="136"/>
      <c r="ST138" s="136"/>
      <c r="SU138" s="136"/>
      <c r="SV138" s="136"/>
      <c r="SW138" s="136"/>
      <c r="SX138" s="136"/>
      <c r="SY138" s="136"/>
      <c r="SZ138" s="136"/>
      <c r="TA138" s="136"/>
      <c r="TB138" s="136"/>
      <c r="TC138" s="136"/>
      <c r="TD138" s="136"/>
      <c r="TE138" s="136"/>
      <c r="TF138" s="136"/>
      <c r="TG138" s="136"/>
      <c r="TH138" s="136"/>
      <c r="TI138" s="136"/>
      <c r="TJ138" s="136"/>
      <c r="TK138" s="136"/>
      <c r="TL138" s="136"/>
      <c r="TM138" s="136"/>
      <c r="TN138" s="136"/>
      <c r="TO138" s="136"/>
      <c r="TP138" s="136"/>
      <c r="TQ138" s="136"/>
      <c r="TR138" s="136"/>
      <c r="TS138" s="136"/>
      <c r="TT138" s="136"/>
      <c r="TU138" s="136"/>
      <c r="TV138" s="136"/>
      <c r="TW138" s="136"/>
      <c r="TX138" s="136"/>
      <c r="TY138" s="136"/>
      <c r="TZ138" s="136"/>
      <c r="UA138" s="136"/>
      <c r="UB138" s="136"/>
      <c r="UC138" s="136"/>
      <c r="UD138" s="136"/>
      <c r="UE138" s="136"/>
      <c r="UF138" s="136"/>
      <c r="UG138" s="136"/>
      <c r="UH138" s="136"/>
      <c r="UI138" s="136"/>
      <c r="UJ138" s="136"/>
      <c r="UK138" s="136"/>
      <c r="UL138" s="136"/>
      <c r="UM138" s="136"/>
      <c r="UN138" s="136"/>
      <c r="UO138" s="136"/>
      <c r="UP138" s="136"/>
      <c r="UQ138" s="136"/>
      <c r="UR138" s="136"/>
      <c r="US138" s="136"/>
      <c r="UT138" s="136"/>
      <c r="UU138" s="136"/>
      <c r="UV138" s="136"/>
      <c r="UW138" s="136"/>
      <c r="UX138" s="136"/>
      <c r="UY138" s="136"/>
      <c r="UZ138" s="136"/>
      <c r="VA138" s="136"/>
      <c r="VB138" s="136"/>
      <c r="VC138" s="136"/>
      <c r="VD138" s="136"/>
      <c r="VE138" s="136"/>
      <c r="VF138" s="136"/>
      <c r="VG138" s="136"/>
      <c r="VH138" s="136"/>
      <c r="VI138" s="136"/>
      <c r="VJ138" s="136"/>
      <c r="VK138" s="136"/>
      <c r="VL138" s="136"/>
      <c r="VM138" s="136"/>
      <c r="VN138" s="136"/>
      <c r="VO138" s="136"/>
      <c r="VP138" s="136"/>
      <c r="VQ138" s="136"/>
      <c r="VR138" s="136"/>
      <c r="VS138" s="136"/>
      <c r="VT138" s="136"/>
      <c r="VU138" s="136"/>
      <c r="VV138" s="136"/>
      <c r="VW138" s="136"/>
      <c r="VX138" s="136"/>
      <c r="VY138" s="136"/>
      <c r="VZ138" s="136"/>
      <c r="WA138" s="136"/>
      <c r="WB138" s="136"/>
      <c r="WC138" s="136"/>
      <c r="WD138" s="136"/>
      <c r="WE138" s="136"/>
      <c r="WF138" s="136"/>
      <c r="WG138" s="136"/>
      <c r="WH138" s="136"/>
      <c r="WI138" s="136"/>
      <c r="WJ138" s="136"/>
      <c r="WK138" s="136"/>
      <c r="WL138" s="136"/>
      <c r="WM138" s="136"/>
      <c r="WN138" s="136"/>
      <c r="WO138" s="136"/>
      <c r="WP138" s="136"/>
      <c r="WQ138" s="136"/>
      <c r="WR138" s="136"/>
      <c r="WS138" s="136"/>
      <c r="WT138" s="136"/>
      <c r="WU138" s="136"/>
      <c r="WV138" s="136"/>
      <c r="WW138" s="136"/>
      <c r="WX138" s="136"/>
      <c r="WY138" s="136"/>
      <c r="WZ138" s="136"/>
      <c r="XA138" s="136"/>
      <c r="XB138" s="136"/>
      <c r="XC138" s="136"/>
      <c r="XD138" s="136"/>
      <c r="XE138" s="136"/>
      <c r="XF138" s="136"/>
      <c r="XG138" s="136"/>
      <c r="XH138" s="136"/>
      <c r="XI138" s="136"/>
      <c r="XJ138" s="136"/>
      <c r="XK138" s="136"/>
      <c r="XL138" s="136"/>
      <c r="XM138" s="136"/>
      <c r="XN138" s="136"/>
      <c r="XO138" s="136"/>
      <c r="XP138" s="136"/>
      <c r="XQ138" s="136"/>
      <c r="XR138" s="136"/>
      <c r="XS138" s="136"/>
      <c r="XT138" s="136"/>
      <c r="XU138" s="136"/>
      <c r="XV138" s="136"/>
      <c r="XW138" s="136"/>
      <c r="XX138" s="136"/>
      <c r="XY138" s="136"/>
      <c r="XZ138" s="136"/>
      <c r="YA138" s="136"/>
      <c r="YB138" s="136"/>
      <c r="YC138" s="136"/>
      <c r="YD138" s="136"/>
      <c r="YE138" s="136"/>
      <c r="YF138" s="136"/>
      <c r="YG138" s="136"/>
      <c r="YH138" s="136"/>
      <c r="YI138" s="136"/>
      <c r="YJ138" s="136"/>
      <c r="YK138" s="136"/>
      <c r="YL138" s="136"/>
      <c r="YM138" s="136"/>
      <c r="YN138" s="136"/>
      <c r="YO138" s="136"/>
      <c r="YP138" s="136"/>
      <c r="YQ138" s="136"/>
      <c r="YR138" s="136"/>
      <c r="YS138" s="136"/>
      <c r="YT138" s="136"/>
      <c r="YU138" s="136"/>
      <c r="YV138" s="136"/>
      <c r="YW138" s="136"/>
      <c r="YX138" s="136"/>
      <c r="YY138" s="136"/>
      <c r="YZ138" s="136"/>
      <c r="ZA138" s="136"/>
      <c r="ZB138" s="136"/>
      <c r="ZC138" s="136"/>
      <c r="ZD138" s="136"/>
      <c r="ZE138" s="136"/>
      <c r="ZF138" s="136"/>
      <c r="ZG138" s="136"/>
      <c r="ZH138" s="136"/>
      <c r="ZI138" s="136"/>
      <c r="ZJ138" s="136"/>
      <c r="ZK138" s="136"/>
      <c r="ZL138" s="136"/>
      <c r="ZM138" s="136"/>
      <c r="ZN138" s="136"/>
      <c r="ZO138" s="136"/>
      <c r="ZP138" s="136"/>
      <c r="ZQ138" s="136"/>
      <c r="ZR138" s="136"/>
      <c r="ZS138" s="136"/>
      <c r="ZT138" s="136"/>
      <c r="ZU138" s="136"/>
      <c r="ZV138" s="136"/>
      <c r="ZW138" s="136"/>
      <c r="ZX138" s="136"/>
      <c r="ZY138" s="136"/>
      <c r="ZZ138" s="136"/>
      <c r="AAA138" s="136"/>
      <c r="AAB138" s="136"/>
      <c r="AAC138" s="136"/>
      <c r="AAD138" s="136"/>
      <c r="AAE138" s="136"/>
      <c r="AAF138" s="136"/>
      <c r="AAG138" s="136"/>
      <c r="AAH138" s="136"/>
      <c r="AAI138" s="136"/>
      <c r="AAJ138" s="136"/>
      <c r="AAK138" s="136"/>
      <c r="AAL138" s="136"/>
      <c r="AAM138" s="136"/>
      <c r="AAN138" s="136"/>
      <c r="AAO138" s="136"/>
      <c r="AAP138" s="136"/>
      <c r="AAQ138" s="136"/>
      <c r="AAR138" s="136"/>
      <c r="AAS138" s="136"/>
      <c r="AAT138" s="136"/>
      <c r="AAU138" s="136"/>
      <c r="AAV138" s="136"/>
      <c r="AAW138" s="136"/>
      <c r="AAX138" s="136"/>
      <c r="AAY138" s="136"/>
      <c r="AAZ138" s="136"/>
      <c r="ABA138" s="136"/>
      <c r="ABB138" s="136"/>
      <c r="ABC138" s="136"/>
      <c r="ABD138" s="136"/>
      <c r="ABE138" s="136"/>
      <c r="ABF138" s="136"/>
      <c r="ABG138" s="136"/>
      <c r="ABH138" s="136"/>
      <c r="ABI138" s="136"/>
      <c r="ABJ138" s="136"/>
      <c r="ABK138" s="136"/>
      <c r="ABL138" s="136"/>
      <c r="ABM138" s="136"/>
      <c r="ABN138" s="136"/>
      <c r="ABO138" s="136"/>
      <c r="ABP138" s="136"/>
      <c r="ABQ138" s="136"/>
      <c r="ABR138" s="136"/>
      <c r="ABS138" s="136"/>
      <c r="ABT138" s="136"/>
      <c r="ABU138" s="136"/>
      <c r="ABV138" s="136"/>
      <c r="ABW138" s="136"/>
      <c r="ABX138" s="136"/>
      <c r="ABY138" s="136"/>
      <c r="ABZ138" s="136"/>
      <c r="ACA138" s="136"/>
      <c r="ACB138" s="136"/>
      <c r="ACC138" s="136"/>
      <c r="ACD138" s="136"/>
      <c r="ACE138" s="136"/>
      <c r="ACF138" s="136"/>
      <c r="ACG138" s="136"/>
      <c r="ACH138" s="136"/>
      <c r="ACI138" s="136"/>
      <c r="ACJ138" s="136"/>
      <c r="ACK138" s="136"/>
      <c r="ACL138" s="136"/>
      <c r="ACM138" s="136"/>
      <c r="ACN138" s="136"/>
      <c r="ACO138" s="136"/>
      <c r="ACP138" s="136"/>
      <c r="ACQ138" s="136"/>
      <c r="ACR138" s="136"/>
      <c r="ACS138" s="136"/>
      <c r="ACT138" s="136"/>
      <c r="ACU138" s="136"/>
      <c r="ACV138" s="136"/>
      <c r="ACW138" s="136"/>
      <c r="ACX138" s="136"/>
      <c r="ACY138" s="136"/>
      <c r="ACZ138" s="136"/>
      <c r="ADA138" s="136"/>
      <c r="ADB138" s="136"/>
      <c r="ADC138" s="136"/>
      <c r="ADD138" s="136"/>
      <c r="ADE138" s="136"/>
      <c r="ADF138" s="136"/>
      <c r="ADG138" s="136"/>
      <c r="ADH138" s="136"/>
      <c r="ADI138" s="136"/>
      <c r="ADJ138" s="136"/>
      <c r="ADK138" s="136"/>
      <c r="ADL138" s="136"/>
      <c r="ADM138" s="136"/>
      <c r="ADN138" s="136"/>
      <c r="ADO138" s="136"/>
      <c r="ADP138" s="136"/>
      <c r="ADQ138" s="136"/>
      <c r="ADR138" s="136"/>
      <c r="ADS138" s="136"/>
      <c r="ADT138" s="136"/>
      <c r="ADU138" s="136"/>
      <c r="ADV138" s="136"/>
      <c r="ADW138" s="136"/>
      <c r="ADX138" s="136"/>
      <c r="ADY138" s="136"/>
      <c r="ADZ138" s="136"/>
      <c r="AEA138" s="136"/>
      <c r="AEB138" s="136"/>
      <c r="AEC138" s="136"/>
      <c r="AED138" s="136"/>
      <c r="AEE138" s="136"/>
      <c r="AEF138" s="136"/>
      <c r="AEG138" s="136"/>
      <c r="AEH138" s="136"/>
      <c r="AEI138" s="136"/>
      <c r="AEJ138" s="136"/>
      <c r="AEK138" s="136"/>
      <c r="AEL138" s="136"/>
      <c r="AEM138" s="136"/>
      <c r="AEN138" s="136"/>
      <c r="AEO138" s="136"/>
      <c r="AEP138" s="136"/>
      <c r="AEQ138" s="136"/>
      <c r="AER138" s="136"/>
      <c r="AES138" s="136"/>
      <c r="AET138" s="136"/>
      <c r="AEU138" s="136"/>
      <c r="AEV138" s="136"/>
      <c r="AEW138" s="136"/>
      <c r="AEX138" s="136"/>
      <c r="AEY138" s="136"/>
      <c r="AEZ138" s="136"/>
      <c r="AFA138" s="136"/>
      <c r="AFB138" s="136"/>
      <c r="AFC138" s="136"/>
      <c r="AFD138" s="136"/>
      <c r="AFE138" s="136"/>
      <c r="AFF138" s="136"/>
      <c r="AFG138" s="136"/>
      <c r="AFH138" s="136"/>
      <c r="AFI138" s="136"/>
      <c r="AFJ138" s="136"/>
      <c r="AFK138" s="136"/>
      <c r="AFL138" s="136"/>
      <c r="AFM138" s="136"/>
      <c r="AFN138" s="136"/>
      <c r="AFO138" s="136"/>
      <c r="AFP138" s="136"/>
      <c r="AFQ138" s="136"/>
      <c r="AFR138" s="136"/>
      <c r="AFS138" s="136"/>
      <c r="AFT138" s="136"/>
      <c r="AFU138" s="136"/>
      <c r="AFV138" s="136"/>
      <c r="AFW138" s="136"/>
      <c r="AFX138" s="136"/>
      <c r="AFY138" s="136"/>
      <c r="AFZ138" s="136"/>
      <c r="AGA138" s="136"/>
      <c r="AGB138" s="136"/>
      <c r="AGC138" s="136"/>
      <c r="AGD138" s="136"/>
      <c r="AGE138" s="136"/>
      <c r="AGF138" s="136"/>
      <c r="AGG138" s="136"/>
      <c r="AGH138" s="136"/>
      <c r="AGI138" s="136"/>
      <c r="AGJ138" s="136"/>
      <c r="AGK138" s="136"/>
      <c r="AGL138" s="136"/>
      <c r="AGM138" s="136"/>
      <c r="AGN138" s="136"/>
      <c r="AGO138" s="136"/>
      <c r="AGP138" s="136"/>
      <c r="AGQ138" s="136"/>
      <c r="AGR138" s="136"/>
      <c r="AGS138" s="136"/>
      <c r="AGT138" s="136"/>
      <c r="AGU138" s="136"/>
      <c r="AGV138" s="136"/>
      <c r="AGW138" s="136"/>
      <c r="AGX138" s="136"/>
      <c r="AGY138" s="136"/>
      <c r="AGZ138" s="136"/>
      <c r="AHA138" s="136"/>
      <c r="AHB138" s="136"/>
      <c r="AHC138" s="136"/>
      <c r="AHD138" s="136"/>
      <c r="AHE138" s="136"/>
      <c r="AHF138" s="136"/>
      <c r="AHG138" s="136"/>
      <c r="AHH138" s="136"/>
      <c r="AHI138" s="136"/>
      <c r="AHJ138" s="136"/>
      <c r="AHK138" s="136"/>
      <c r="AHL138" s="136"/>
      <c r="AHM138" s="136"/>
      <c r="AHN138" s="136"/>
      <c r="AHO138" s="136"/>
      <c r="AHP138" s="136"/>
      <c r="AHQ138" s="136"/>
      <c r="AHR138" s="136"/>
      <c r="AHS138" s="136"/>
      <c r="AHT138" s="136"/>
      <c r="AHU138" s="136"/>
      <c r="AHV138" s="136"/>
      <c r="AHW138" s="136"/>
      <c r="AHX138" s="136"/>
      <c r="AHY138" s="136"/>
      <c r="AHZ138" s="136"/>
      <c r="AIA138" s="136"/>
      <c r="AIB138" s="136"/>
      <c r="AIC138" s="136"/>
      <c r="AID138" s="136"/>
      <c r="AIE138" s="136"/>
      <c r="AIF138" s="136"/>
      <c r="AIG138" s="136"/>
      <c r="AIH138" s="136"/>
      <c r="AII138" s="136"/>
      <c r="AIJ138" s="136"/>
      <c r="AIK138" s="136"/>
      <c r="AIL138" s="136"/>
      <c r="AIM138" s="136"/>
      <c r="AIN138" s="136"/>
      <c r="AIO138" s="136"/>
      <c r="AIP138" s="136"/>
      <c r="AIQ138" s="136"/>
      <c r="AIR138" s="136"/>
      <c r="AIS138" s="136"/>
      <c r="AIT138" s="136"/>
      <c r="AIU138" s="136"/>
      <c r="AIV138" s="136"/>
      <c r="AIW138" s="136"/>
      <c r="AIX138" s="136"/>
      <c r="AIY138" s="136"/>
      <c r="AIZ138" s="136"/>
      <c r="AJA138" s="136"/>
      <c r="AJB138" s="136"/>
      <c r="AJC138" s="136"/>
      <c r="AJD138" s="136"/>
      <c r="AJE138" s="136"/>
      <c r="AJF138" s="136"/>
      <c r="AJG138" s="136"/>
      <c r="AJH138" s="136"/>
      <c r="AJI138" s="136"/>
      <c r="AJJ138" s="136"/>
      <c r="AJK138" s="136"/>
      <c r="AJL138" s="136"/>
      <c r="AJM138" s="136"/>
      <c r="AJN138" s="136"/>
      <c r="AJO138" s="136"/>
      <c r="AJP138" s="136"/>
      <c r="AJQ138" s="136"/>
      <c r="AJR138" s="136"/>
      <c r="AJS138" s="136"/>
      <c r="AJT138" s="136"/>
      <c r="AJU138" s="136"/>
      <c r="AJV138" s="136"/>
      <c r="AJW138" s="136"/>
      <c r="AJX138" s="136"/>
      <c r="AJY138" s="136"/>
      <c r="AJZ138" s="136"/>
      <c r="AKA138" s="136"/>
      <c r="AKB138" s="136"/>
      <c r="AKC138" s="136"/>
      <c r="AKD138" s="136"/>
      <c r="AKE138" s="136"/>
      <c r="AKF138" s="136"/>
      <c r="AKG138" s="136"/>
      <c r="AKH138" s="136"/>
      <c r="AKI138" s="136"/>
      <c r="AKJ138" s="136"/>
      <c r="AKK138" s="136"/>
      <c r="AKL138" s="136"/>
      <c r="AKM138" s="136"/>
      <c r="AKN138" s="136"/>
      <c r="AKO138" s="136"/>
      <c r="AKP138" s="136"/>
      <c r="AKQ138" s="136"/>
      <c r="AKR138" s="136"/>
      <c r="AKS138" s="136"/>
      <c r="AKT138" s="136"/>
      <c r="AKU138" s="136"/>
      <c r="AKV138" s="136"/>
      <c r="AKW138" s="136"/>
      <c r="AKX138" s="136"/>
      <c r="AKY138" s="136"/>
    </row>
    <row r="139" ht="14.25" hidden="1" spans="1:987">
      <c r="A139" s="259"/>
      <c r="B139" s="260"/>
      <c r="C139" s="260" t="s">
        <v>18</v>
      </c>
      <c r="D139" s="260" t="s">
        <v>4</v>
      </c>
      <c r="E139" s="260" t="s">
        <v>5</v>
      </c>
      <c r="F139" s="260" t="s">
        <v>6</v>
      </c>
      <c r="G139" s="260" t="s">
        <v>18</v>
      </c>
      <c r="H139" s="260" t="s">
        <v>4</v>
      </c>
      <c r="I139" s="260" t="s">
        <v>5</v>
      </c>
      <c r="J139" s="260" t="s">
        <v>18</v>
      </c>
      <c r="K139" s="260" t="s">
        <v>4</v>
      </c>
      <c r="L139" s="260" t="s">
        <v>5</v>
      </c>
      <c r="M139" s="260" t="s">
        <v>18</v>
      </c>
      <c r="N139" s="260" t="s">
        <v>4</v>
      </c>
      <c r="O139" s="285" t="s">
        <v>5</v>
      </c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Y139" s="136"/>
      <c r="AZ139" s="136"/>
      <c r="BA139" s="136"/>
      <c r="BB139" s="136"/>
      <c r="BC139" s="136"/>
      <c r="BD139" s="136"/>
      <c r="BE139" s="136"/>
      <c r="BF139" s="136"/>
      <c r="BG139" s="136"/>
      <c r="BH139" s="136"/>
      <c r="BI139" s="136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  <c r="CT139" s="136"/>
      <c r="CU139" s="136"/>
      <c r="CV139" s="136"/>
      <c r="CW139" s="136"/>
      <c r="CX139" s="136"/>
      <c r="CY139" s="136"/>
      <c r="CZ139" s="136"/>
      <c r="DA139" s="136"/>
      <c r="DB139" s="136"/>
      <c r="DC139" s="136"/>
      <c r="DD139" s="136"/>
      <c r="DE139" s="136"/>
      <c r="DF139" s="136"/>
      <c r="DG139" s="136"/>
      <c r="DH139" s="136"/>
      <c r="DI139" s="136"/>
      <c r="DJ139" s="136"/>
      <c r="DK139" s="136"/>
      <c r="DL139" s="136"/>
      <c r="DM139" s="136"/>
      <c r="DN139" s="136"/>
      <c r="DO139" s="136"/>
      <c r="DP139" s="136"/>
      <c r="DQ139" s="136"/>
      <c r="DR139" s="136"/>
      <c r="DS139" s="136"/>
      <c r="DT139" s="136"/>
      <c r="DU139" s="136"/>
      <c r="DV139" s="136"/>
      <c r="DW139" s="136"/>
      <c r="DX139" s="136"/>
      <c r="DY139" s="136"/>
      <c r="DZ139" s="136"/>
      <c r="EA139" s="136"/>
      <c r="EB139" s="136"/>
      <c r="EC139" s="136"/>
      <c r="ED139" s="136"/>
      <c r="EE139" s="136"/>
      <c r="EF139" s="136"/>
      <c r="EG139" s="136"/>
      <c r="EH139" s="136"/>
      <c r="EI139" s="136"/>
      <c r="EJ139" s="136"/>
      <c r="EK139" s="136"/>
      <c r="EL139" s="136"/>
      <c r="EM139" s="136"/>
      <c r="EN139" s="136"/>
      <c r="EO139" s="136"/>
      <c r="EP139" s="136"/>
      <c r="EQ139" s="136"/>
      <c r="ER139" s="136"/>
      <c r="ES139" s="136"/>
      <c r="ET139" s="136"/>
      <c r="EU139" s="136"/>
      <c r="EV139" s="136"/>
      <c r="EW139" s="136"/>
      <c r="EX139" s="136"/>
      <c r="EY139" s="136"/>
      <c r="EZ139" s="136"/>
      <c r="FA139" s="136"/>
      <c r="FB139" s="136"/>
      <c r="FC139" s="136"/>
      <c r="FD139" s="136"/>
      <c r="FE139" s="136"/>
      <c r="FF139" s="136"/>
      <c r="FG139" s="136"/>
      <c r="FH139" s="136"/>
      <c r="FI139" s="136"/>
      <c r="FJ139" s="136"/>
      <c r="FK139" s="136"/>
      <c r="FL139" s="136"/>
      <c r="FM139" s="136"/>
      <c r="FN139" s="136"/>
      <c r="FO139" s="136"/>
      <c r="FP139" s="136"/>
      <c r="FQ139" s="136"/>
      <c r="FR139" s="136"/>
      <c r="FS139" s="136"/>
      <c r="FT139" s="136"/>
      <c r="FU139" s="136"/>
      <c r="FV139" s="136"/>
      <c r="FW139" s="136"/>
      <c r="FX139" s="136"/>
      <c r="FY139" s="136"/>
      <c r="FZ139" s="136"/>
      <c r="GA139" s="136"/>
      <c r="GB139" s="136"/>
      <c r="GC139" s="136"/>
      <c r="GD139" s="136"/>
      <c r="GE139" s="136"/>
      <c r="GF139" s="136"/>
      <c r="GG139" s="136"/>
      <c r="GH139" s="136"/>
      <c r="GI139" s="136"/>
      <c r="GJ139" s="136"/>
      <c r="GK139" s="136"/>
      <c r="GL139" s="136"/>
      <c r="GM139" s="136"/>
      <c r="GN139" s="136"/>
      <c r="GO139" s="136"/>
      <c r="GP139" s="136"/>
      <c r="GQ139" s="136"/>
      <c r="GR139" s="136"/>
      <c r="GS139" s="136"/>
      <c r="GT139" s="136"/>
      <c r="GU139" s="136"/>
      <c r="GV139" s="136"/>
      <c r="GW139" s="136"/>
      <c r="GX139" s="136"/>
      <c r="GY139" s="136"/>
      <c r="GZ139" s="136"/>
      <c r="HA139" s="136"/>
      <c r="HB139" s="136"/>
      <c r="HC139" s="136"/>
      <c r="HD139" s="136"/>
      <c r="HE139" s="136"/>
      <c r="HF139" s="136"/>
      <c r="HG139" s="136"/>
      <c r="HH139" s="136"/>
      <c r="HI139" s="136"/>
      <c r="HJ139" s="136"/>
      <c r="HK139" s="136"/>
      <c r="HL139" s="136"/>
      <c r="HM139" s="136"/>
      <c r="HN139" s="136"/>
      <c r="HO139" s="136"/>
      <c r="HP139" s="136"/>
      <c r="HQ139" s="136"/>
      <c r="HR139" s="136"/>
      <c r="HS139" s="136"/>
      <c r="HT139" s="136"/>
      <c r="HU139" s="136"/>
      <c r="HV139" s="136"/>
      <c r="HW139" s="136"/>
      <c r="HX139" s="136"/>
      <c r="HY139" s="136"/>
      <c r="HZ139" s="136"/>
      <c r="IA139" s="136"/>
      <c r="IB139" s="136"/>
      <c r="IC139" s="136"/>
      <c r="ID139" s="136"/>
      <c r="IE139" s="136"/>
      <c r="IF139" s="136"/>
      <c r="IG139" s="136"/>
      <c r="IH139" s="136"/>
      <c r="II139" s="136"/>
      <c r="IJ139" s="136"/>
      <c r="IK139" s="136"/>
      <c r="IL139" s="136"/>
      <c r="IM139" s="136"/>
      <c r="IN139" s="136"/>
      <c r="IO139" s="136"/>
      <c r="IP139" s="136"/>
      <c r="IQ139" s="136"/>
      <c r="IR139" s="136"/>
      <c r="IS139" s="136"/>
      <c r="IT139" s="136"/>
      <c r="IU139" s="136"/>
      <c r="IV139" s="136"/>
      <c r="IW139" s="136"/>
      <c r="IX139" s="136"/>
      <c r="IY139" s="136"/>
      <c r="IZ139" s="136"/>
      <c r="JA139" s="136"/>
      <c r="JB139" s="136"/>
      <c r="JC139" s="136"/>
      <c r="JD139" s="136"/>
      <c r="JE139" s="136"/>
      <c r="JF139" s="136"/>
      <c r="JG139" s="136"/>
      <c r="JH139" s="136"/>
      <c r="JI139" s="136"/>
      <c r="JJ139" s="136"/>
      <c r="JK139" s="136"/>
      <c r="JL139" s="136"/>
      <c r="JM139" s="136"/>
      <c r="JN139" s="136"/>
      <c r="JO139" s="136"/>
      <c r="JP139" s="136"/>
      <c r="JQ139" s="136"/>
      <c r="JR139" s="136"/>
      <c r="JS139" s="136"/>
      <c r="JT139" s="136"/>
      <c r="JU139" s="136"/>
      <c r="JV139" s="136"/>
      <c r="JW139" s="136"/>
      <c r="JX139" s="136"/>
      <c r="JY139" s="136"/>
      <c r="JZ139" s="136"/>
      <c r="KA139" s="136"/>
      <c r="KB139" s="136"/>
      <c r="KC139" s="136"/>
      <c r="KD139" s="136"/>
      <c r="KE139" s="136"/>
      <c r="KF139" s="136"/>
      <c r="KG139" s="136"/>
      <c r="KH139" s="136"/>
      <c r="KI139" s="136"/>
      <c r="KJ139" s="136"/>
      <c r="KK139" s="136"/>
      <c r="KL139" s="136"/>
      <c r="KM139" s="136"/>
      <c r="KN139" s="136"/>
      <c r="KO139" s="136"/>
      <c r="KP139" s="136"/>
      <c r="KQ139" s="136"/>
      <c r="KR139" s="136"/>
      <c r="KS139" s="136"/>
      <c r="KT139" s="136"/>
      <c r="KU139" s="136"/>
      <c r="KV139" s="136"/>
      <c r="KW139" s="136"/>
      <c r="KX139" s="136"/>
      <c r="KY139" s="136"/>
      <c r="KZ139" s="136"/>
      <c r="LA139" s="136"/>
      <c r="LB139" s="136"/>
      <c r="LC139" s="136"/>
      <c r="LD139" s="136"/>
      <c r="LE139" s="136"/>
      <c r="LF139" s="136"/>
      <c r="LG139" s="136"/>
      <c r="LH139" s="136"/>
      <c r="LI139" s="136"/>
      <c r="LJ139" s="136"/>
      <c r="LK139" s="136"/>
      <c r="LL139" s="136"/>
      <c r="LM139" s="136"/>
      <c r="LN139" s="136"/>
      <c r="LO139" s="136"/>
      <c r="LP139" s="136"/>
      <c r="LQ139" s="136"/>
      <c r="LR139" s="136"/>
      <c r="LS139" s="136"/>
      <c r="LT139" s="136"/>
      <c r="LU139" s="136"/>
      <c r="LV139" s="136"/>
      <c r="LW139" s="136"/>
      <c r="LX139" s="136"/>
      <c r="LY139" s="136"/>
      <c r="LZ139" s="136"/>
      <c r="MA139" s="136"/>
      <c r="MB139" s="136"/>
      <c r="MC139" s="136"/>
      <c r="MD139" s="136"/>
      <c r="ME139" s="136"/>
      <c r="MF139" s="136"/>
      <c r="MG139" s="136"/>
      <c r="MH139" s="136"/>
      <c r="MI139" s="136"/>
      <c r="MJ139" s="136"/>
      <c r="MK139" s="136"/>
      <c r="ML139" s="136"/>
      <c r="MM139" s="136"/>
      <c r="MN139" s="136"/>
      <c r="MO139" s="136"/>
      <c r="MP139" s="136"/>
      <c r="MQ139" s="136"/>
      <c r="MR139" s="136"/>
      <c r="MS139" s="136"/>
      <c r="MT139" s="136"/>
      <c r="MU139" s="136"/>
      <c r="MV139" s="136"/>
      <c r="MW139" s="136"/>
      <c r="MX139" s="136"/>
      <c r="MY139" s="136"/>
      <c r="MZ139" s="136"/>
      <c r="NA139" s="136"/>
      <c r="NB139" s="136"/>
      <c r="NC139" s="136"/>
      <c r="ND139" s="136"/>
      <c r="NE139" s="136"/>
      <c r="NF139" s="136"/>
      <c r="NG139" s="136"/>
      <c r="NH139" s="136"/>
      <c r="NI139" s="136"/>
      <c r="NJ139" s="136"/>
      <c r="NK139" s="136"/>
      <c r="NL139" s="136"/>
      <c r="NM139" s="136"/>
      <c r="NN139" s="136"/>
      <c r="NO139" s="136"/>
      <c r="NP139" s="136"/>
      <c r="NQ139" s="136"/>
      <c r="NR139" s="136"/>
      <c r="NS139" s="136"/>
      <c r="NT139" s="136"/>
      <c r="NU139" s="136"/>
      <c r="NV139" s="136"/>
      <c r="NW139" s="136"/>
      <c r="NX139" s="136"/>
      <c r="NY139" s="136"/>
      <c r="NZ139" s="136"/>
      <c r="OA139" s="136"/>
      <c r="OB139" s="136"/>
      <c r="OC139" s="136"/>
      <c r="OD139" s="136"/>
      <c r="OE139" s="136"/>
      <c r="OF139" s="136"/>
      <c r="OG139" s="136"/>
      <c r="OH139" s="136"/>
      <c r="OI139" s="136"/>
      <c r="OJ139" s="136"/>
      <c r="OK139" s="136"/>
      <c r="OL139" s="136"/>
      <c r="OM139" s="136"/>
      <c r="ON139" s="136"/>
      <c r="OO139" s="136"/>
      <c r="OP139" s="136"/>
      <c r="OQ139" s="136"/>
      <c r="OR139" s="136"/>
      <c r="OS139" s="136"/>
      <c r="OT139" s="136"/>
      <c r="OU139" s="136"/>
      <c r="OV139" s="136"/>
      <c r="OW139" s="136"/>
      <c r="OX139" s="136"/>
      <c r="OY139" s="136"/>
      <c r="OZ139" s="136"/>
      <c r="PA139" s="136"/>
      <c r="PB139" s="136"/>
      <c r="PC139" s="136"/>
      <c r="PD139" s="136"/>
      <c r="PE139" s="136"/>
      <c r="PF139" s="136"/>
      <c r="PG139" s="136"/>
      <c r="PH139" s="136"/>
      <c r="PI139" s="136"/>
      <c r="PJ139" s="136"/>
      <c r="PK139" s="136"/>
      <c r="PL139" s="136"/>
      <c r="PM139" s="136"/>
      <c r="PN139" s="136"/>
      <c r="PO139" s="136"/>
      <c r="PP139" s="136"/>
      <c r="PQ139" s="136"/>
      <c r="PR139" s="136"/>
      <c r="PS139" s="136"/>
      <c r="PT139" s="136"/>
      <c r="PU139" s="136"/>
      <c r="PV139" s="136"/>
      <c r="PW139" s="136"/>
      <c r="PX139" s="136"/>
      <c r="PY139" s="136"/>
      <c r="PZ139" s="136"/>
      <c r="QA139" s="136"/>
      <c r="QB139" s="136"/>
      <c r="QC139" s="136"/>
      <c r="QD139" s="136"/>
      <c r="QE139" s="136"/>
      <c r="QF139" s="136"/>
      <c r="QG139" s="136"/>
      <c r="QH139" s="136"/>
      <c r="QI139" s="136"/>
      <c r="QJ139" s="136"/>
      <c r="QK139" s="136"/>
      <c r="QL139" s="136"/>
      <c r="QM139" s="136"/>
      <c r="QN139" s="136"/>
      <c r="QO139" s="136"/>
      <c r="QP139" s="136"/>
      <c r="QQ139" s="136"/>
      <c r="QR139" s="136"/>
      <c r="QS139" s="136"/>
      <c r="QT139" s="136"/>
      <c r="QU139" s="136"/>
      <c r="QV139" s="136"/>
      <c r="QW139" s="136"/>
      <c r="QX139" s="136"/>
      <c r="QY139" s="136"/>
      <c r="QZ139" s="136"/>
      <c r="RA139" s="136"/>
      <c r="RB139" s="136"/>
      <c r="RC139" s="136"/>
      <c r="RD139" s="136"/>
      <c r="RE139" s="136"/>
      <c r="RF139" s="136"/>
      <c r="RG139" s="136"/>
      <c r="RH139" s="136"/>
      <c r="RI139" s="136"/>
      <c r="RJ139" s="136"/>
      <c r="RK139" s="136"/>
      <c r="RL139" s="136"/>
      <c r="RM139" s="136"/>
      <c r="RN139" s="136"/>
      <c r="RO139" s="136"/>
      <c r="RP139" s="136"/>
      <c r="RQ139" s="136"/>
      <c r="RR139" s="136"/>
      <c r="RS139" s="136"/>
      <c r="RT139" s="136"/>
      <c r="RU139" s="136"/>
      <c r="RV139" s="136"/>
      <c r="RW139" s="136"/>
      <c r="RX139" s="136"/>
      <c r="RY139" s="136"/>
      <c r="RZ139" s="136"/>
      <c r="SA139" s="136"/>
      <c r="SB139" s="136"/>
      <c r="SC139" s="136"/>
      <c r="SD139" s="136"/>
      <c r="SE139" s="136"/>
      <c r="SF139" s="136"/>
      <c r="SG139" s="136"/>
      <c r="SH139" s="136"/>
      <c r="SI139" s="136"/>
      <c r="SJ139" s="136"/>
      <c r="SK139" s="136"/>
      <c r="SL139" s="136"/>
      <c r="SM139" s="136"/>
      <c r="SN139" s="136"/>
      <c r="SO139" s="136"/>
      <c r="SP139" s="136"/>
      <c r="SQ139" s="136"/>
      <c r="SR139" s="136"/>
      <c r="SS139" s="136"/>
      <c r="ST139" s="136"/>
      <c r="SU139" s="136"/>
      <c r="SV139" s="136"/>
      <c r="SW139" s="136"/>
      <c r="SX139" s="136"/>
      <c r="SY139" s="136"/>
      <c r="SZ139" s="136"/>
      <c r="TA139" s="136"/>
      <c r="TB139" s="136"/>
      <c r="TC139" s="136"/>
      <c r="TD139" s="136"/>
      <c r="TE139" s="136"/>
      <c r="TF139" s="136"/>
      <c r="TG139" s="136"/>
      <c r="TH139" s="136"/>
      <c r="TI139" s="136"/>
      <c r="TJ139" s="136"/>
      <c r="TK139" s="136"/>
      <c r="TL139" s="136"/>
      <c r="TM139" s="136"/>
      <c r="TN139" s="136"/>
      <c r="TO139" s="136"/>
      <c r="TP139" s="136"/>
      <c r="TQ139" s="136"/>
      <c r="TR139" s="136"/>
      <c r="TS139" s="136"/>
      <c r="TT139" s="136"/>
      <c r="TU139" s="136"/>
      <c r="TV139" s="136"/>
      <c r="TW139" s="136"/>
      <c r="TX139" s="136"/>
      <c r="TY139" s="136"/>
      <c r="TZ139" s="136"/>
      <c r="UA139" s="136"/>
      <c r="UB139" s="136"/>
      <c r="UC139" s="136"/>
      <c r="UD139" s="136"/>
      <c r="UE139" s="136"/>
      <c r="UF139" s="136"/>
      <c r="UG139" s="136"/>
      <c r="UH139" s="136"/>
      <c r="UI139" s="136"/>
      <c r="UJ139" s="136"/>
      <c r="UK139" s="136"/>
      <c r="UL139" s="136"/>
      <c r="UM139" s="136"/>
      <c r="UN139" s="136"/>
      <c r="UO139" s="136"/>
      <c r="UP139" s="136"/>
      <c r="UQ139" s="136"/>
      <c r="UR139" s="136"/>
      <c r="US139" s="136"/>
      <c r="UT139" s="136"/>
      <c r="UU139" s="136"/>
      <c r="UV139" s="136"/>
      <c r="UW139" s="136"/>
      <c r="UX139" s="136"/>
      <c r="UY139" s="136"/>
      <c r="UZ139" s="136"/>
      <c r="VA139" s="136"/>
      <c r="VB139" s="136"/>
      <c r="VC139" s="136"/>
      <c r="VD139" s="136"/>
      <c r="VE139" s="136"/>
      <c r="VF139" s="136"/>
      <c r="VG139" s="136"/>
      <c r="VH139" s="136"/>
      <c r="VI139" s="136"/>
      <c r="VJ139" s="136"/>
      <c r="VK139" s="136"/>
      <c r="VL139" s="136"/>
      <c r="VM139" s="136"/>
      <c r="VN139" s="136"/>
      <c r="VO139" s="136"/>
      <c r="VP139" s="136"/>
      <c r="VQ139" s="136"/>
      <c r="VR139" s="136"/>
      <c r="VS139" s="136"/>
      <c r="VT139" s="136"/>
      <c r="VU139" s="136"/>
      <c r="VV139" s="136"/>
      <c r="VW139" s="136"/>
      <c r="VX139" s="136"/>
      <c r="VY139" s="136"/>
      <c r="VZ139" s="136"/>
      <c r="WA139" s="136"/>
      <c r="WB139" s="136"/>
      <c r="WC139" s="136"/>
      <c r="WD139" s="136"/>
      <c r="WE139" s="136"/>
      <c r="WF139" s="136"/>
      <c r="WG139" s="136"/>
      <c r="WH139" s="136"/>
      <c r="WI139" s="136"/>
      <c r="WJ139" s="136"/>
      <c r="WK139" s="136"/>
      <c r="WL139" s="136"/>
      <c r="WM139" s="136"/>
      <c r="WN139" s="136"/>
      <c r="WO139" s="136"/>
      <c r="WP139" s="136"/>
      <c r="WQ139" s="136"/>
      <c r="WR139" s="136"/>
      <c r="WS139" s="136"/>
      <c r="WT139" s="136"/>
      <c r="WU139" s="136"/>
      <c r="WV139" s="136"/>
      <c r="WW139" s="136"/>
      <c r="WX139" s="136"/>
      <c r="WY139" s="136"/>
      <c r="WZ139" s="136"/>
      <c r="XA139" s="136"/>
      <c r="XB139" s="136"/>
      <c r="XC139" s="136"/>
      <c r="XD139" s="136"/>
      <c r="XE139" s="136"/>
      <c r="XF139" s="136"/>
      <c r="XG139" s="136"/>
      <c r="XH139" s="136"/>
      <c r="XI139" s="136"/>
      <c r="XJ139" s="136"/>
      <c r="XK139" s="136"/>
      <c r="XL139" s="136"/>
      <c r="XM139" s="136"/>
      <c r="XN139" s="136"/>
      <c r="XO139" s="136"/>
      <c r="XP139" s="136"/>
      <c r="XQ139" s="136"/>
      <c r="XR139" s="136"/>
      <c r="XS139" s="136"/>
      <c r="XT139" s="136"/>
      <c r="XU139" s="136"/>
      <c r="XV139" s="136"/>
      <c r="XW139" s="136"/>
      <c r="XX139" s="136"/>
      <c r="XY139" s="136"/>
      <c r="XZ139" s="136"/>
      <c r="YA139" s="136"/>
      <c r="YB139" s="136"/>
      <c r="YC139" s="136"/>
      <c r="YD139" s="136"/>
      <c r="YE139" s="136"/>
      <c r="YF139" s="136"/>
      <c r="YG139" s="136"/>
      <c r="YH139" s="136"/>
      <c r="YI139" s="136"/>
      <c r="YJ139" s="136"/>
      <c r="YK139" s="136"/>
      <c r="YL139" s="136"/>
      <c r="YM139" s="136"/>
      <c r="YN139" s="136"/>
      <c r="YO139" s="136"/>
      <c r="YP139" s="136"/>
      <c r="YQ139" s="136"/>
      <c r="YR139" s="136"/>
      <c r="YS139" s="136"/>
      <c r="YT139" s="136"/>
      <c r="YU139" s="136"/>
      <c r="YV139" s="136"/>
      <c r="YW139" s="136"/>
      <c r="YX139" s="136"/>
      <c r="YY139" s="136"/>
      <c r="YZ139" s="136"/>
      <c r="ZA139" s="136"/>
      <c r="ZB139" s="136"/>
      <c r="ZC139" s="136"/>
      <c r="ZD139" s="136"/>
      <c r="ZE139" s="136"/>
      <c r="ZF139" s="136"/>
      <c r="ZG139" s="136"/>
      <c r="ZH139" s="136"/>
      <c r="ZI139" s="136"/>
      <c r="ZJ139" s="136"/>
      <c r="ZK139" s="136"/>
      <c r="ZL139" s="136"/>
      <c r="ZM139" s="136"/>
      <c r="ZN139" s="136"/>
      <c r="ZO139" s="136"/>
      <c r="ZP139" s="136"/>
      <c r="ZQ139" s="136"/>
      <c r="ZR139" s="136"/>
      <c r="ZS139" s="136"/>
      <c r="ZT139" s="136"/>
      <c r="ZU139" s="136"/>
      <c r="ZV139" s="136"/>
      <c r="ZW139" s="136"/>
      <c r="ZX139" s="136"/>
      <c r="ZY139" s="136"/>
      <c r="ZZ139" s="136"/>
      <c r="AAA139" s="136"/>
      <c r="AAB139" s="136"/>
      <c r="AAC139" s="136"/>
      <c r="AAD139" s="136"/>
      <c r="AAE139" s="136"/>
      <c r="AAF139" s="136"/>
      <c r="AAG139" s="136"/>
      <c r="AAH139" s="136"/>
      <c r="AAI139" s="136"/>
      <c r="AAJ139" s="136"/>
      <c r="AAK139" s="136"/>
      <c r="AAL139" s="136"/>
      <c r="AAM139" s="136"/>
      <c r="AAN139" s="136"/>
      <c r="AAO139" s="136"/>
      <c r="AAP139" s="136"/>
      <c r="AAQ139" s="136"/>
      <c r="AAR139" s="136"/>
      <c r="AAS139" s="136"/>
      <c r="AAT139" s="136"/>
      <c r="AAU139" s="136"/>
      <c r="AAV139" s="136"/>
      <c r="AAW139" s="136"/>
      <c r="AAX139" s="136"/>
      <c r="AAY139" s="136"/>
      <c r="AAZ139" s="136"/>
      <c r="ABA139" s="136"/>
      <c r="ABB139" s="136"/>
      <c r="ABC139" s="136"/>
      <c r="ABD139" s="136"/>
      <c r="ABE139" s="136"/>
      <c r="ABF139" s="136"/>
      <c r="ABG139" s="136"/>
      <c r="ABH139" s="136"/>
      <c r="ABI139" s="136"/>
      <c r="ABJ139" s="136"/>
      <c r="ABK139" s="136"/>
      <c r="ABL139" s="136"/>
      <c r="ABM139" s="136"/>
      <c r="ABN139" s="136"/>
      <c r="ABO139" s="136"/>
      <c r="ABP139" s="136"/>
      <c r="ABQ139" s="136"/>
      <c r="ABR139" s="136"/>
      <c r="ABS139" s="136"/>
      <c r="ABT139" s="136"/>
      <c r="ABU139" s="136"/>
      <c r="ABV139" s="136"/>
      <c r="ABW139" s="136"/>
      <c r="ABX139" s="136"/>
      <c r="ABY139" s="136"/>
      <c r="ABZ139" s="136"/>
      <c r="ACA139" s="136"/>
      <c r="ACB139" s="136"/>
      <c r="ACC139" s="136"/>
      <c r="ACD139" s="136"/>
      <c r="ACE139" s="136"/>
      <c r="ACF139" s="136"/>
      <c r="ACG139" s="136"/>
      <c r="ACH139" s="136"/>
      <c r="ACI139" s="136"/>
      <c r="ACJ139" s="136"/>
      <c r="ACK139" s="136"/>
      <c r="ACL139" s="136"/>
      <c r="ACM139" s="136"/>
      <c r="ACN139" s="136"/>
      <c r="ACO139" s="136"/>
      <c r="ACP139" s="136"/>
      <c r="ACQ139" s="136"/>
      <c r="ACR139" s="136"/>
      <c r="ACS139" s="136"/>
      <c r="ACT139" s="136"/>
      <c r="ACU139" s="136"/>
      <c r="ACV139" s="136"/>
      <c r="ACW139" s="136"/>
      <c r="ACX139" s="136"/>
      <c r="ACY139" s="136"/>
      <c r="ACZ139" s="136"/>
      <c r="ADA139" s="136"/>
      <c r="ADB139" s="136"/>
      <c r="ADC139" s="136"/>
      <c r="ADD139" s="136"/>
      <c r="ADE139" s="136"/>
      <c r="ADF139" s="136"/>
      <c r="ADG139" s="136"/>
      <c r="ADH139" s="136"/>
      <c r="ADI139" s="136"/>
      <c r="ADJ139" s="136"/>
      <c r="ADK139" s="136"/>
      <c r="ADL139" s="136"/>
      <c r="ADM139" s="136"/>
      <c r="ADN139" s="136"/>
      <c r="ADO139" s="136"/>
      <c r="ADP139" s="136"/>
      <c r="ADQ139" s="136"/>
      <c r="ADR139" s="136"/>
      <c r="ADS139" s="136"/>
      <c r="ADT139" s="136"/>
      <c r="ADU139" s="136"/>
      <c r="ADV139" s="136"/>
      <c r="ADW139" s="136"/>
      <c r="ADX139" s="136"/>
      <c r="ADY139" s="136"/>
      <c r="ADZ139" s="136"/>
      <c r="AEA139" s="136"/>
      <c r="AEB139" s="136"/>
      <c r="AEC139" s="136"/>
      <c r="AED139" s="136"/>
      <c r="AEE139" s="136"/>
      <c r="AEF139" s="136"/>
      <c r="AEG139" s="136"/>
      <c r="AEH139" s="136"/>
      <c r="AEI139" s="136"/>
      <c r="AEJ139" s="136"/>
      <c r="AEK139" s="136"/>
      <c r="AEL139" s="136"/>
      <c r="AEM139" s="136"/>
      <c r="AEN139" s="136"/>
      <c r="AEO139" s="136"/>
      <c r="AEP139" s="136"/>
      <c r="AEQ139" s="136"/>
      <c r="AER139" s="136"/>
      <c r="AES139" s="136"/>
      <c r="AET139" s="136"/>
      <c r="AEU139" s="136"/>
      <c r="AEV139" s="136"/>
      <c r="AEW139" s="136"/>
      <c r="AEX139" s="136"/>
      <c r="AEY139" s="136"/>
      <c r="AEZ139" s="136"/>
      <c r="AFA139" s="136"/>
      <c r="AFB139" s="136"/>
      <c r="AFC139" s="136"/>
      <c r="AFD139" s="136"/>
      <c r="AFE139" s="136"/>
      <c r="AFF139" s="136"/>
      <c r="AFG139" s="136"/>
      <c r="AFH139" s="136"/>
      <c r="AFI139" s="136"/>
      <c r="AFJ139" s="136"/>
      <c r="AFK139" s="136"/>
      <c r="AFL139" s="136"/>
      <c r="AFM139" s="136"/>
      <c r="AFN139" s="136"/>
      <c r="AFO139" s="136"/>
      <c r="AFP139" s="136"/>
      <c r="AFQ139" s="136"/>
      <c r="AFR139" s="136"/>
      <c r="AFS139" s="136"/>
      <c r="AFT139" s="136"/>
      <c r="AFU139" s="136"/>
      <c r="AFV139" s="136"/>
      <c r="AFW139" s="136"/>
      <c r="AFX139" s="136"/>
      <c r="AFY139" s="136"/>
      <c r="AFZ139" s="136"/>
      <c r="AGA139" s="136"/>
      <c r="AGB139" s="136"/>
      <c r="AGC139" s="136"/>
      <c r="AGD139" s="136"/>
      <c r="AGE139" s="136"/>
      <c r="AGF139" s="136"/>
      <c r="AGG139" s="136"/>
      <c r="AGH139" s="136"/>
      <c r="AGI139" s="136"/>
      <c r="AGJ139" s="136"/>
      <c r="AGK139" s="136"/>
      <c r="AGL139" s="136"/>
      <c r="AGM139" s="136"/>
      <c r="AGN139" s="136"/>
      <c r="AGO139" s="136"/>
      <c r="AGP139" s="136"/>
      <c r="AGQ139" s="136"/>
      <c r="AGR139" s="136"/>
      <c r="AGS139" s="136"/>
      <c r="AGT139" s="136"/>
      <c r="AGU139" s="136"/>
      <c r="AGV139" s="136"/>
      <c r="AGW139" s="136"/>
      <c r="AGX139" s="136"/>
      <c r="AGY139" s="136"/>
      <c r="AGZ139" s="136"/>
      <c r="AHA139" s="136"/>
      <c r="AHB139" s="136"/>
      <c r="AHC139" s="136"/>
      <c r="AHD139" s="136"/>
      <c r="AHE139" s="136"/>
      <c r="AHF139" s="136"/>
      <c r="AHG139" s="136"/>
      <c r="AHH139" s="136"/>
      <c r="AHI139" s="136"/>
      <c r="AHJ139" s="136"/>
      <c r="AHK139" s="136"/>
      <c r="AHL139" s="136"/>
      <c r="AHM139" s="136"/>
      <c r="AHN139" s="136"/>
      <c r="AHO139" s="136"/>
      <c r="AHP139" s="136"/>
      <c r="AHQ139" s="136"/>
      <c r="AHR139" s="136"/>
      <c r="AHS139" s="136"/>
      <c r="AHT139" s="136"/>
      <c r="AHU139" s="136"/>
      <c r="AHV139" s="136"/>
      <c r="AHW139" s="136"/>
      <c r="AHX139" s="136"/>
      <c r="AHY139" s="136"/>
      <c r="AHZ139" s="136"/>
      <c r="AIA139" s="136"/>
      <c r="AIB139" s="136"/>
      <c r="AIC139" s="136"/>
      <c r="AID139" s="136"/>
      <c r="AIE139" s="136"/>
      <c r="AIF139" s="136"/>
      <c r="AIG139" s="136"/>
      <c r="AIH139" s="136"/>
      <c r="AII139" s="136"/>
      <c r="AIJ139" s="136"/>
      <c r="AIK139" s="136"/>
      <c r="AIL139" s="136"/>
      <c r="AIM139" s="136"/>
      <c r="AIN139" s="136"/>
      <c r="AIO139" s="136"/>
      <c r="AIP139" s="136"/>
      <c r="AIQ139" s="136"/>
      <c r="AIR139" s="136"/>
      <c r="AIS139" s="136"/>
      <c r="AIT139" s="136"/>
      <c r="AIU139" s="136"/>
      <c r="AIV139" s="136"/>
      <c r="AIW139" s="136"/>
      <c r="AIX139" s="136"/>
      <c r="AIY139" s="136"/>
      <c r="AIZ139" s="136"/>
      <c r="AJA139" s="136"/>
      <c r="AJB139" s="136"/>
      <c r="AJC139" s="136"/>
      <c r="AJD139" s="136"/>
      <c r="AJE139" s="136"/>
      <c r="AJF139" s="136"/>
      <c r="AJG139" s="136"/>
      <c r="AJH139" s="136"/>
      <c r="AJI139" s="136"/>
      <c r="AJJ139" s="136"/>
      <c r="AJK139" s="136"/>
      <c r="AJL139" s="136"/>
      <c r="AJM139" s="136"/>
      <c r="AJN139" s="136"/>
      <c r="AJO139" s="136"/>
      <c r="AJP139" s="136"/>
      <c r="AJQ139" s="136"/>
      <c r="AJR139" s="136"/>
      <c r="AJS139" s="136"/>
      <c r="AJT139" s="136"/>
      <c r="AJU139" s="136"/>
      <c r="AJV139" s="136"/>
      <c r="AJW139" s="136"/>
      <c r="AJX139" s="136"/>
      <c r="AJY139" s="136"/>
      <c r="AJZ139" s="136"/>
      <c r="AKA139" s="136"/>
      <c r="AKB139" s="136"/>
      <c r="AKC139" s="136"/>
      <c r="AKD139" s="136"/>
      <c r="AKE139" s="136"/>
      <c r="AKF139" s="136"/>
      <c r="AKG139" s="136"/>
      <c r="AKH139" s="136"/>
      <c r="AKI139" s="136"/>
      <c r="AKJ139" s="136"/>
      <c r="AKK139" s="136"/>
      <c r="AKL139" s="136"/>
      <c r="AKM139" s="136"/>
      <c r="AKN139" s="136"/>
      <c r="AKO139" s="136"/>
      <c r="AKP139" s="136"/>
      <c r="AKQ139" s="136"/>
      <c r="AKR139" s="136"/>
      <c r="AKS139" s="136"/>
      <c r="AKT139" s="136"/>
      <c r="AKU139" s="136"/>
      <c r="AKV139" s="136"/>
      <c r="AKW139" s="136"/>
      <c r="AKX139" s="136"/>
      <c r="AKY139" s="136"/>
    </row>
    <row r="140" hidden="1" spans="1:987">
      <c r="A140" s="261" t="s">
        <v>25</v>
      </c>
      <c r="B140" s="258" t="s">
        <v>18</v>
      </c>
      <c r="C140" s="156">
        <v>0.118161925601751</v>
      </c>
      <c r="D140" s="262">
        <v>0.63</v>
      </c>
      <c r="E140" s="270">
        <f>35/56</f>
        <v>0.625</v>
      </c>
      <c r="F140" s="271"/>
      <c r="G140" s="49">
        <v>0.131578947368421</v>
      </c>
      <c r="H140" s="157"/>
      <c r="I140" s="49"/>
      <c r="J140" s="216">
        <v>0.0263620386643234</v>
      </c>
      <c r="K140" s="277"/>
      <c r="L140" s="277"/>
      <c r="M140" s="156"/>
      <c r="N140" s="49"/>
      <c r="O140" s="238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36"/>
      <c r="BE140" s="136"/>
      <c r="BF140" s="136"/>
      <c r="BG140" s="136"/>
      <c r="BH140" s="136"/>
      <c r="BI140" s="136"/>
      <c r="BJ140" s="136"/>
      <c r="BK140" s="136"/>
      <c r="BL140" s="136"/>
      <c r="BM140" s="136"/>
      <c r="BN140" s="136"/>
      <c r="BO140" s="136"/>
      <c r="BP140" s="136"/>
      <c r="BQ140" s="136"/>
      <c r="BR140" s="136"/>
      <c r="BS140" s="136"/>
      <c r="BT140" s="136"/>
      <c r="BU140" s="136"/>
      <c r="BV140" s="136"/>
      <c r="BW140" s="136"/>
      <c r="BX140" s="136"/>
      <c r="BY140" s="136"/>
      <c r="BZ140" s="136"/>
      <c r="CA140" s="136"/>
      <c r="CB140" s="136"/>
      <c r="CC140" s="136"/>
      <c r="CD140" s="136"/>
      <c r="CE140" s="136"/>
      <c r="CF140" s="136"/>
      <c r="CG140" s="136"/>
      <c r="CH140" s="136"/>
      <c r="CI140" s="136"/>
      <c r="CJ140" s="136"/>
      <c r="CK140" s="136"/>
      <c r="CL140" s="136"/>
      <c r="CM140" s="136"/>
      <c r="CN140" s="136"/>
      <c r="CO140" s="136"/>
      <c r="CP140" s="136"/>
      <c r="CQ140" s="136"/>
      <c r="CR140" s="136"/>
      <c r="CS140" s="136"/>
      <c r="CT140" s="136"/>
      <c r="CU140" s="136"/>
      <c r="CV140" s="136"/>
      <c r="CW140" s="136"/>
      <c r="CX140" s="136"/>
      <c r="CY140" s="136"/>
      <c r="CZ140" s="136"/>
      <c r="DA140" s="136"/>
      <c r="DB140" s="136"/>
      <c r="DC140" s="136"/>
      <c r="DD140" s="136"/>
      <c r="DE140" s="136"/>
      <c r="DF140" s="136"/>
      <c r="DG140" s="136"/>
      <c r="DH140" s="136"/>
      <c r="DI140" s="136"/>
      <c r="DJ140" s="136"/>
      <c r="DK140" s="136"/>
      <c r="DL140" s="136"/>
      <c r="DM140" s="136"/>
      <c r="DN140" s="136"/>
      <c r="DO140" s="136"/>
      <c r="DP140" s="136"/>
      <c r="DQ140" s="136"/>
      <c r="DR140" s="136"/>
      <c r="DS140" s="136"/>
      <c r="DT140" s="136"/>
      <c r="DU140" s="136"/>
      <c r="DV140" s="136"/>
      <c r="DW140" s="136"/>
      <c r="DX140" s="136"/>
      <c r="DY140" s="136"/>
      <c r="DZ140" s="136"/>
      <c r="EA140" s="136"/>
      <c r="EB140" s="136"/>
      <c r="EC140" s="136"/>
      <c r="ED140" s="136"/>
      <c r="EE140" s="136"/>
      <c r="EF140" s="136"/>
      <c r="EG140" s="136"/>
      <c r="EH140" s="136"/>
      <c r="EI140" s="136"/>
      <c r="EJ140" s="136"/>
      <c r="EK140" s="136"/>
      <c r="EL140" s="136"/>
      <c r="EM140" s="136"/>
      <c r="EN140" s="136"/>
      <c r="EO140" s="136"/>
      <c r="EP140" s="136"/>
      <c r="EQ140" s="136"/>
      <c r="ER140" s="136"/>
      <c r="ES140" s="136"/>
      <c r="ET140" s="136"/>
      <c r="EU140" s="136"/>
      <c r="EV140" s="136"/>
      <c r="EW140" s="136"/>
      <c r="EX140" s="136"/>
      <c r="EY140" s="136"/>
      <c r="EZ140" s="136"/>
      <c r="FA140" s="136"/>
      <c r="FB140" s="136"/>
      <c r="FC140" s="136"/>
      <c r="FD140" s="136"/>
      <c r="FE140" s="136"/>
      <c r="FF140" s="136"/>
      <c r="FG140" s="136"/>
      <c r="FH140" s="136"/>
      <c r="FI140" s="136"/>
      <c r="FJ140" s="136"/>
      <c r="FK140" s="136"/>
      <c r="FL140" s="136"/>
      <c r="FM140" s="136"/>
      <c r="FN140" s="136"/>
      <c r="FO140" s="136"/>
      <c r="FP140" s="136"/>
      <c r="FQ140" s="136"/>
      <c r="FR140" s="136"/>
      <c r="FS140" s="136"/>
      <c r="FT140" s="136"/>
      <c r="FU140" s="136"/>
      <c r="FV140" s="136"/>
      <c r="FW140" s="136"/>
      <c r="FX140" s="136"/>
      <c r="FY140" s="136"/>
      <c r="FZ140" s="136"/>
      <c r="GA140" s="136"/>
      <c r="GB140" s="136"/>
      <c r="GC140" s="136"/>
      <c r="GD140" s="136"/>
      <c r="GE140" s="136"/>
      <c r="GF140" s="136"/>
      <c r="GG140" s="136"/>
      <c r="GH140" s="136"/>
      <c r="GI140" s="136"/>
      <c r="GJ140" s="136"/>
      <c r="GK140" s="136"/>
      <c r="GL140" s="136"/>
      <c r="GM140" s="136"/>
      <c r="GN140" s="136"/>
      <c r="GO140" s="136"/>
      <c r="GP140" s="136"/>
      <c r="GQ140" s="136"/>
      <c r="GR140" s="136"/>
      <c r="GS140" s="136"/>
      <c r="GT140" s="136"/>
      <c r="GU140" s="136"/>
      <c r="GV140" s="136"/>
      <c r="GW140" s="136"/>
      <c r="GX140" s="136"/>
      <c r="GY140" s="136"/>
      <c r="GZ140" s="136"/>
      <c r="HA140" s="136"/>
      <c r="HB140" s="136"/>
      <c r="HC140" s="136"/>
      <c r="HD140" s="136"/>
      <c r="HE140" s="136"/>
      <c r="HF140" s="136"/>
      <c r="HG140" s="136"/>
      <c r="HH140" s="136"/>
      <c r="HI140" s="136"/>
      <c r="HJ140" s="136"/>
      <c r="HK140" s="136"/>
      <c r="HL140" s="136"/>
      <c r="HM140" s="136"/>
      <c r="HN140" s="136"/>
      <c r="HO140" s="136"/>
      <c r="HP140" s="136"/>
      <c r="HQ140" s="136"/>
      <c r="HR140" s="136"/>
      <c r="HS140" s="136"/>
      <c r="HT140" s="136"/>
      <c r="HU140" s="136"/>
      <c r="HV140" s="136"/>
      <c r="HW140" s="136"/>
      <c r="HX140" s="136"/>
      <c r="HY140" s="136"/>
      <c r="HZ140" s="136"/>
      <c r="IA140" s="136"/>
      <c r="IB140" s="136"/>
      <c r="IC140" s="136"/>
      <c r="ID140" s="136"/>
      <c r="IE140" s="136"/>
      <c r="IF140" s="136"/>
      <c r="IG140" s="136"/>
      <c r="IH140" s="136"/>
      <c r="II140" s="136"/>
      <c r="IJ140" s="136"/>
      <c r="IK140" s="136"/>
      <c r="IL140" s="136"/>
      <c r="IM140" s="136"/>
      <c r="IN140" s="136"/>
      <c r="IO140" s="136"/>
      <c r="IP140" s="136"/>
      <c r="IQ140" s="136"/>
      <c r="IR140" s="136"/>
      <c r="IS140" s="136"/>
      <c r="IT140" s="136"/>
      <c r="IU140" s="136"/>
      <c r="IV140" s="136"/>
      <c r="IW140" s="136"/>
      <c r="IX140" s="136"/>
      <c r="IY140" s="136"/>
      <c r="IZ140" s="136"/>
      <c r="JA140" s="136"/>
      <c r="JB140" s="136"/>
      <c r="JC140" s="136"/>
      <c r="JD140" s="136"/>
      <c r="JE140" s="136"/>
      <c r="JF140" s="136"/>
      <c r="JG140" s="136"/>
      <c r="JH140" s="136"/>
      <c r="JI140" s="136"/>
      <c r="JJ140" s="136"/>
      <c r="JK140" s="136"/>
      <c r="JL140" s="136"/>
      <c r="JM140" s="136"/>
      <c r="JN140" s="136"/>
      <c r="JO140" s="136"/>
      <c r="JP140" s="136"/>
      <c r="JQ140" s="136"/>
      <c r="JR140" s="136"/>
      <c r="JS140" s="136"/>
      <c r="JT140" s="136"/>
      <c r="JU140" s="136"/>
      <c r="JV140" s="136"/>
      <c r="JW140" s="136"/>
      <c r="JX140" s="136"/>
      <c r="JY140" s="136"/>
      <c r="JZ140" s="136"/>
      <c r="KA140" s="136"/>
      <c r="KB140" s="136"/>
      <c r="KC140" s="136"/>
      <c r="KD140" s="136"/>
      <c r="KE140" s="136"/>
      <c r="KF140" s="136"/>
      <c r="KG140" s="136"/>
      <c r="KH140" s="136"/>
      <c r="KI140" s="136"/>
      <c r="KJ140" s="136"/>
      <c r="KK140" s="136"/>
      <c r="KL140" s="136"/>
      <c r="KM140" s="136"/>
      <c r="KN140" s="136"/>
      <c r="KO140" s="136"/>
      <c r="KP140" s="136"/>
      <c r="KQ140" s="136"/>
      <c r="KR140" s="136"/>
      <c r="KS140" s="136"/>
      <c r="KT140" s="136"/>
      <c r="KU140" s="136"/>
      <c r="KV140" s="136"/>
      <c r="KW140" s="136"/>
      <c r="KX140" s="136"/>
      <c r="KY140" s="136"/>
      <c r="KZ140" s="136"/>
      <c r="LA140" s="136"/>
      <c r="LB140" s="136"/>
      <c r="LC140" s="136"/>
      <c r="LD140" s="136"/>
      <c r="LE140" s="136"/>
      <c r="LF140" s="136"/>
      <c r="LG140" s="136"/>
      <c r="LH140" s="136"/>
      <c r="LI140" s="136"/>
      <c r="LJ140" s="136"/>
      <c r="LK140" s="136"/>
      <c r="LL140" s="136"/>
      <c r="LM140" s="136"/>
      <c r="LN140" s="136"/>
      <c r="LO140" s="136"/>
      <c r="LP140" s="136"/>
      <c r="LQ140" s="136"/>
      <c r="LR140" s="136"/>
      <c r="LS140" s="136"/>
      <c r="LT140" s="136"/>
      <c r="LU140" s="136"/>
      <c r="LV140" s="136"/>
      <c r="LW140" s="136"/>
      <c r="LX140" s="136"/>
      <c r="LY140" s="136"/>
      <c r="LZ140" s="136"/>
      <c r="MA140" s="136"/>
      <c r="MB140" s="136"/>
      <c r="MC140" s="136"/>
      <c r="MD140" s="136"/>
      <c r="ME140" s="136"/>
      <c r="MF140" s="136"/>
      <c r="MG140" s="136"/>
      <c r="MH140" s="136"/>
      <c r="MI140" s="136"/>
      <c r="MJ140" s="136"/>
      <c r="MK140" s="136"/>
      <c r="ML140" s="136"/>
      <c r="MM140" s="136"/>
      <c r="MN140" s="136"/>
      <c r="MO140" s="136"/>
      <c r="MP140" s="136"/>
      <c r="MQ140" s="136"/>
      <c r="MR140" s="136"/>
      <c r="MS140" s="136"/>
      <c r="MT140" s="136"/>
      <c r="MU140" s="136"/>
      <c r="MV140" s="136"/>
      <c r="MW140" s="136"/>
      <c r="MX140" s="136"/>
      <c r="MY140" s="136"/>
      <c r="MZ140" s="136"/>
      <c r="NA140" s="136"/>
      <c r="NB140" s="136"/>
      <c r="NC140" s="136"/>
      <c r="ND140" s="136"/>
      <c r="NE140" s="136"/>
      <c r="NF140" s="136"/>
      <c r="NG140" s="136"/>
      <c r="NH140" s="136"/>
      <c r="NI140" s="136"/>
      <c r="NJ140" s="136"/>
      <c r="NK140" s="136"/>
      <c r="NL140" s="136"/>
      <c r="NM140" s="136"/>
      <c r="NN140" s="136"/>
      <c r="NO140" s="136"/>
      <c r="NP140" s="136"/>
      <c r="NQ140" s="136"/>
      <c r="NR140" s="136"/>
      <c r="NS140" s="136"/>
      <c r="NT140" s="136"/>
      <c r="NU140" s="136"/>
      <c r="NV140" s="136"/>
      <c r="NW140" s="136"/>
      <c r="NX140" s="136"/>
      <c r="NY140" s="136"/>
      <c r="NZ140" s="136"/>
      <c r="OA140" s="136"/>
      <c r="OB140" s="136"/>
      <c r="OC140" s="136"/>
      <c r="OD140" s="136"/>
      <c r="OE140" s="136"/>
      <c r="OF140" s="136"/>
      <c r="OG140" s="136"/>
      <c r="OH140" s="136"/>
      <c r="OI140" s="136"/>
      <c r="OJ140" s="136"/>
      <c r="OK140" s="136"/>
      <c r="OL140" s="136"/>
      <c r="OM140" s="136"/>
      <c r="ON140" s="136"/>
      <c r="OO140" s="136"/>
      <c r="OP140" s="136"/>
      <c r="OQ140" s="136"/>
      <c r="OR140" s="136"/>
      <c r="OS140" s="136"/>
      <c r="OT140" s="136"/>
      <c r="OU140" s="136"/>
      <c r="OV140" s="136"/>
      <c r="OW140" s="136"/>
      <c r="OX140" s="136"/>
      <c r="OY140" s="136"/>
      <c r="OZ140" s="136"/>
      <c r="PA140" s="136"/>
      <c r="PB140" s="136"/>
      <c r="PC140" s="136"/>
      <c r="PD140" s="136"/>
      <c r="PE140" s="136"/>
      <c r="PF140" s="136"/>
      <c r="PG140" s="136"/>
      <c r="PH140" s="136"/>
      <c r="PI140" s="136"/>
      <c r="PJ140" s="136"/>
      <c r="PK140" s="136"/>
      <c r="PL140" s="136"/>
      <c r="PM140" s="136"/>
      <c r="PN140" s="136"/>
      <c r="PO140" s="136"/>
      <c r="PP140" s="136"/>
      <c r="PQ140" s="136"/>
      <c r="PR140" s="136"/>
      <c r="PS140" s="136"/>
      <c r="PT140" s="136"/>
      <c r="PU140" s="136"/>
      <c r="PV140" s="136"/>
      <c r="PW140" s="136"/>
      <c r="PX140" s="136"/>
      <c r="PY140" s="136"/>
      <c r="PZ140" s="136"/>
      <c r="QA140" s="136"/>
      <c r="QB140" s="136"/>
      <c r="QC140" s="136"/>
      <c r="QD140" s="136"/>
      <c r="QE140" s="136"/>
      <c r="QF140" s="136"/>
      <c r="QG140" s="136"/>
      <c r="QH140" s="136"/>
      <c r="QI140" s="136"/>
      <c r="QJ140" s="136"/>
      <c r="QK140" s="136"/>
      <c r="QL140" s="136"/>
      <c r="QM140" s="136"/>
      <c r="QN140" s="136"/>
      <c r="QO140" s="136"/>
      <c r="QP140" s="136"/>
      <c r="QQ140" s="136"/>
      <c r="QR140" s="136"/>
      <c r="QS140" s="136"/>
      <c r="QT140" s="136"/>
      <c r="QU140" s="136"/>
      <c r="QV140" s="136"/>
      <c r="QW140" s="136"/>
      <c r="QX140" s="136"/>
      <c r="QY140" s="136"/>
      <c r="QZ140" s="136"/>
      <c r="RA140" s="136"/>
      <c r="RB140" s="136"/>
      <c r="RC140" s="136"/>
      <c r="RD140" s="136"/>
      <c r="RE140" s="136"/>
      <c r="RF140" s="136"/>
      <c r="RG140" s="136"/>
      <c r="RH140" s="136"/>
      <c r="RI140" s="136"/>
      <c r="RJ140" s="136"/>
      <c r="RK140" s="136"/>
      <c r="RL140" s="136"/>
      <c r="RM140" s="136"/>
      <c r="RN140" s="136"/>
      <c r="RO140" s="136"/>
      <c r="RP140" s="136"/>
      <c r="RQ140" s="136"/>
      <c r="RR140" s="136"/>
      <c r="RS140" s="136"/>
      <c r="RT140" s="136"/>
      <c r="RU140" s="136"/>
      <c r="RV140" s="136"/>
      <c r="RW140" s="136"/>
      <c r="RX140" s="136"/>
      <c r="RY140" s="136"/>
      <c r="RZ140" s="136"/>
      <c r="SA140" s="136"/>
      <c r="SB140" s="136"/>
      <c r="SC140" s="136"/>
      <c r="SD140" s="136"/>
      <c r="SE140" s="136"/>
      <c r="SF140" s="136"/>
      <c r="SG140" s="136"/>
      <c r="SH140" s="136"/>
      <c r="SI140" s="136"/>
      <c r="SJ140" s="136"/>
      <c r="SK140" s="136"/>
      <c r="SL140" s="136"/>
      <c r="SM140" s="136"/>
      <c r="SN140" s="136"/>
      <c r="SO140" s="136"/>
      <c r="SP140" s="136"/>
      <c r="SQ140" s="136"/>
      <c r="SR140" s="136"/>
      <c r="SS140" s="136"/>
      <c r="ST140" s="136"/>
      <c r="SU140" s="136"/>
      <c r="SV140" s="136"/>
      <c r="SW140" s="136"/>
      <c r="SX140" s="136"/>
      <c r="SY140" s="136"/>
      <c r="SZ140" s="136"/>
      <c r="TA140" s="136"/>
      <c r="TB140" s="136"/>
      <c r="TC140" s="136"/>
      <c r="TD140" s="136"/>
      <c r="TE140" s="136"/>
      <c r="TF140" s="136"/>
      <c r="TG140" s="136"/>
      <c r="TH140" s="136"/>
      <c r="TI140" s="136"/>
      <c r="TJ140" s="136"/>
      <c r="TK140" s="136"/>
      <c r="TL140" s="136"/>
      <c r="TM140" s="136"/>
      <c r="TN140" s="136"/>
      <c r="TO140" s="136"/>
      <c r="TP140" s="136"/>
      <c r="TQ140" s="136"/>
      <c r="TR140" s="136"/>
      <c r="TS140" s="136"/>
      <c r="TT140" s="136"/>
      <c r="TU140" s="136"/>
      <c r="TV140" s="136"/>
      <c r="TW140" s="136"/>
      <c r="TX140" s="136"/>
      <c r="TY140" s="136"/>
      <c r="TZ140" s="136"/>
      <c r="UA140" s="136"/>
      <c r="UB140" s="136"/>
      <c r="UC140" s="136"/>
      <c r="UD140" s="136"/>
      <c r="UE140" s="136"/>
      <c r="UF140" s="136"/>
      <c r="UG140" s="136"/>
      <c r="UH140" s="136"/>
      <c r="UI140" s="136"/>
      <c r="UJ140" s="136"/>
      <c r="UK140" s="136"/>
      <c r="UL140" s="136"/>
      <c r="UM140" s="136"/>
      <c r="UN140" s="136"/>
      <c r="UO140" s="136"/>
      <c r="UP140" s="136"/>
      <c r="UQ140" s="136"/>
      <c r="UR140" s="136"/>
      <c r="US140" s="136"/>
      <c r="UT140" s="136"/>
      <c r="UU140" s="136"/>
      <c r="UV140" s="136"/>
      <c r="UW140" s="136"/>
      <c r="UX140" s="136"/>
      <c r="UY140" s="136"/>
      <c r="UZ140" s="136"/>
      <c r="VA140" s="136"/>
      <c r="VB140" s="136"/>
      <c r="VC140" s="136"/>
      <c r="VD140" s="136"/>
      <c r="VE140" s="136"/>
      <c r="VF140" s="136"/>
      <c r="VG140" s="136"/>
      <c r="VH140" s="136"/>
      <c r="VI140" s="136"/>
      <c r="VJ140" s="136"/>
      <c r="VK140" s="136"/>
      <c r="VL140" s="136"/>
      <c r="VM140" s="136"/>
      <c r="VN140" s="136"/>
      <c r="VO140" s="136"/>
      <c r="VP140" s="136"/>
      <c r="VQ140" s="136"/>
      <c r="VR140" s="136"/>
      <c r="VS140" s="136"/>
      <c r="VT140" s="136"/>
      <c r="VU140" s="136"/>
      <c r="VV140" s="136"/>
      <c r="VW140" s="136"/>
      <c r="VX140" s="136"/>
      <c r="VY140" s="136"/>
      <c r="VZ140" s="136"/>
      <c r="WA140" s="136"/>
      <c r="WB140" s="136"/>
      <c r="WC140" s="136"/>
      <c r="WD140" s="136"/>
      <c r="WE140" s="136"/>
      <c r="WF140" s="136"/>
      <c r="WG140" s="136"/>
      <c r="WH140" s="136"/>
      <c r="WI140" s="136"/>
      <c r="WJ140" s="136"/>
      <c r="WK140" s="136"/>
      <c r="WL140" s="136"/>
      <c r="WM140" s="136"/>
      <c r="WN140" s="136"/>
      <c r="WO140" s="136"/>
      <c r="WP140" s="136"/>
      <c r="WQ140" s="136"/>
      <c r="WR140" s="136"/>
      <c r="WS140" s="136"/>
      <c r="WT140" s="136"/>
      <c r="WU140" s="136"/>
      <c r="WV140" s="136"/>
      <c r="WW140" s="136"/>
      <c r="WX140" s="136"/>
      <c r="WY140" s="136"/>
      <c r="WZ140" s="136"/>
      <c r="XA140" s="136"/>
      <c r="XB140" s="136"/>
      <c r="XC140" s="136"/>
      <c r="XD140" s="136"/>
      <c r="XE140" s="136"/>
      <c r="XF140" s="136"/>
      <c r="XG140" s="136"/>
      <c r="XH140" s="136"/>
      <c r="XI140" s="136"/>
      <c r="XJ140" s="136"/>
      <c r="XK140" s="136"/>
      <c r="XL140" s="136"/>
      <c r="XM140" s="136"/>
      <c r="XN140" s="136"/>
      <c r="XO140" s="136"/>
      <c r="XP140" s="136"/>
      <c r="XQ140" s="136"/>
      <c r="XR140" s="136"/>
      <c r="XS140" s="136"/>
      <c r="XT140" s="136"/>
      <c r="XU140" s="136"/>
      <c r="XV140" s="136"/>
      <c r="XW140" s="136"/>
      <c r="XX140" s="136"/>
      <c r="XY140" s="136"/>
      <c r="XZ140" s="136"/>
      <c r="YA140" s="136"/>
      <c r="YB140" s="136"/>
      <c r="YC140" s="136"/>
      <c r="YD140" s="136"/>
      <c r="YE140" s="136"/>
      <c r="YF140" s="136"/>
      <c r="YG140" s="136"/>
      <c r="YH140" s="136"/>
      <c r="YI140" s="136"/>
      <c r="YJ140" s="136"/>
      <c r="YK140" s="136"/>
      <c r="YL140" s="136"/>
      <c r="YM140" s="136"/>
      <c r="YN140" s="136"/>
      <c r="YO140" s="136"/>
      <c r="YP140" s="136"/>
      <c r="YQ140" s="136"/>
      <c r="YR140" s="136"/>
      <c r="YS140" s="136"/>
      <c r="YT140" s="136"/>
      <c r="YU140" s="136"/>
      <c r="YV140" s="136"/>
      <c r="YW140" s="136"/>
      <c r="YX140" s="136"/>
      <c r="YY140" s="136"/>
      <c r="YZ140" s="136"/>
      <c r="ZA140" s="136"/>
      <c r="ZB140" s="136"/>
      <c r="ZC140" s="136"/>
      <c r="ZD140" s="136"/>
      <c r="ZE140" s="136"/>
      <c r="ZF140" s="136"/>
      <c r="ZG140" s="136"/>
      <c r="ZH140" s="136"/>
      <c r="ZI140" s="136"/>
      <c r="ZJ140" s="136"/>
      <c r="ZK140" s="136"/>
      <c r="ZL140" s="136"/>
      <c r="ZM140" s="136"/>
      <c r="ZN140" s="136"/>
      <c r="ZO140" s="136"/>
      <c r="ZP140" s="136"/>
      <c r="ZQ140" s="136"/>
      <c r="ZR140" s="136"/>
      <c r="ZS140" s="136"/>
      <c r="ZT140" s="136"/>
      <c r="ZU140" s="136"/>
      <c r="ZV140" s="136"/>
      <c r="ZW140" s="136"/>
      <c r="ZX140" s="136"/>
      <c r="ZY140" s="136"/>
      <c r="ZZ140" s="136"/>
      <c r="AAA140" s="136"/>
      <c r="AAB140" s="136"/>
      <c r="AAC140" s="136"/>
      <c r="AAD140" s="136"/>
      <c r="AAE140" s="136"/>
      <c r="AAF140" s="136"/>
      <c r="AAG140" s="136"/>
      <c r="AAH140" s="136"/>
      <c r="AAI140" s="136"/>
      <c r="AAJ140" s="136"/>
      <c r="AAK140" s="136"/>
      <c r="AAL140" s="136"/>
      <c r="AAM140" s="136"/>
      <c r="AAN140" s="136"/>
      <c r="AAO140" s="136"/>
      <c r="AAP140" s="136"/>
      <c r="AAQ140" s="136"/>
      <c r="AAR140" s="136"/>
      <c r="AAS140" s="136"/>
      <c r="AAT140" s="136"/>
      <c r="AAU140" s="136"/>
      <c r="AAV140" s="136"/>
      <c r="AAW140" s="136"/>
      <c r="AAX140" s="136"/>
      <c r="AAY140" s="136"/>
      <c r="AAZ140" s="136"/>
      <c r="ABA140" s="136"/>
      <c r="ABB140" s="136"/>
      <c r="ABC140" s="136"/>
      <c r="ABD140" s="136"/>
      <c r="ABE140" s="136"/>
      <c r="ABF140" s="136"/>
      <c r="ABG140" s="136"/>
      <c r="ABH140" s="136"/>
      <c r="ABI140" s="136"/>
      <c r="ABJ140" s="136"/>
      <c r="ABK140" s="136"/>
      <c r="ABL140" s="136"/>
      <c r="ABM140" s="136"/>
      <c r="ABN140" s="136"/>
      <c r="ABO140" s="136"/>
      <c r="ABP140" s="136"/>
      <c r="ABQ140" s="136"/>
      <c r="ABR140" s="136"/>
      <c r="ABS140" s="136"/>
      <c r="ABT140" s="136"/>
      <c r="ABU140" s="136"/>
      <c r="ABV140" s="136"/>
      <c r="ABW140" s="136"/>
      <c r="ABX140" s="136"/>
      <c r="ABY140" s="136"/>
      <c r="ABZ140" s="136"/>
      <c r="ACA140" s="136"/>
      <c r="ACB140" s="136"/>
      <c r="ACC140" s="136"/>
      <c r="ACD140" s="136"/>
      <c r="ACE140" s="136"/>
      <c r="ACF140" s="136"/>
      <c r="ACG140" s="136"/>
      <c r="ACH140" s="136"/>
      <c r="ACI140" s="136"/>
      <c r="ACJ140" s="136"/>
      <c r="ACK140" s="136"/>
      <c r="ACL140" s="136"/>
      <c r="ACM140" s="136"/>
      <c r="ACN140" s="136"/>
      <c r="ACO140" s="136"/>
      <c r="ACP140" s="136"/>
      <c r="ACQ140" s="136"/>
      <c r="ACR140" s="136"/>
      <c r="ACS140" s="136"/>
      <c r="ACT140" s="136"/>
      <c r="ACU140" s="136"/>
      <c r="ACV140" s="136"/>
      <c r="ACW140" s="136"/>
      <c r="ACX140" s="136"/>
      <c r="ACY140" s="136"/>
      <c r="ACZ140" s="136"/>
      <c r="ADA140" s="136"/>
      <c r="ADB140" s="136"/>
      <c r="ADC140" s="136"/>
      <c r="ADD140" s="136"/>
      <c r="ADE140" s="136"/>
      <c r="ADF140" s="136"/>
      <c r="ADG140" s="136"/>
      <c r="ADH140" s="136"/>
      <c r="ADI140" s="136"/>
      <c r="ADJ140" s="136"/>
      <c r="ADK140" s="136"/>
      <c r="ADL140" s="136"/>
      <c r="ADM140" s="136"/>
      <c r="ADN140" s="136"/>
      <c r="ADO140" s="136"/>
      <c r="ADP140" s="136"/>
      <c r="ADQ140" s="136"/>
      <c r="ADR140" s="136"/>
      <c r="ADS140" s="136"/>
      <c r="ADT140" s="136"/>
      <c r="ADU140" s="136"/>
      <c r="ADV140" s="136"/>
      <c r="ADW140" s="136"/>
      <c r="ADX140" s="136"/>
      <c r="ADY140" s="136"/>
      <c r="ADZ140" s="136"/>
      <c r="AEA140" s="136"/>
      <c r="AEB140" s="136"/>
      <c r="AEC140" s="136"/>
      <c r="AED140" s="136"/>
      <c r="AEE140" s="136"/>
      <c r="AEF140" s="136"/>
      <c r="AEG140" s="136"/>
      <c r="AEH140" s="136"/>
      <c r="AEI140" s="136"/>
      <c r="AEJ140" s="136"/>
      <c r="AEK140" s="136"/>
      <c r="AEL140" s="136"/>
      <c r="AEM140" s="136"/>
      <c r="AEN140" s="136"/>
      <c r="AEO140" s="136"/>
      <c r="AEP140" s="136"/>
      <c r="AEQ140" s="136"/>
      <c r="AER140" s="136"/>
      <c r="AES140" s="136"/>
      <c r="AET140" s="136"/>
      <c r="AEU140" s="136"/>
      <c r="AEV140" s="136"/>
      <c r="AEW140" s="136"/>
      <c r="AEX140" s="136"/>
      <c r="AEY140" s="136"/>
      <c r="AEZ140" s="136"/>
      <c r="AFA140" s="136"/>
      <c r="AFB140" s="136"/>
      <c r="AFC140" s="136"/>
      <c r="AFD140" s="136"/>
      <c r="AFE140" s="136"/>
      <c r="AFF140" s="136"/>
      <c r="AFG140" s="136"/>
      <c r="AFH140" s="136"/>
      <c r="AFI140" s="136"/>
      <c r="AFJ140" s="136"/>
      <c r="AFK140" s="136"/>
      <c r="AFL140" s="136"/>
      <c r="AFM140" s="136"/>
      <c r="AFN140" s="136"/>
      <c r="AFO140" s="136"/>
      <c r="AFP140" s="136"/>
      <c r="AFQ140" s="136"/>
      <c r="AFR140" s="136"/>
      <c r="AFS140" s="136"/>
      <c r="AFT140" s="136"/>
      <c r="AFU140" s="136"/>
      <c r="AFV140" s="136"/>
      <c r="AFW140" s="136"/>
      <c r="AFX140" s="136"/>
      <c r="AFY140" s="136"/>
      <c r="AFZ140" s="136"/>
      <c r="AGA140" s="136"/>
      <c r="AGB140" s="136"/>
      <c r="AGC140" s="136"/>
      <c r="AGD140" s="136"/>
      <c r="AGE140" s="136"/>
      <c r="AGF140" s="136"/>
      <c r="AGG140" s="136"/>
      <c r="AGH140" s="136"/>
      <c r="AGI140" s="136"/>
      <c r="AGJ140" s="136"/>
      <c r="AGK140" s="136"/>
      <c r="AGL140" s="136"/>
      <c r="AGM140" s="136"/>
      <c r="AGN140" s="136"/>
      <c r="AGO140" s="136"/>
      <c r="AGP140" s="136"/>
      <c r="AGQ140" s="136"/>
      <c r="AGR140" s="136"/>
      <c r="AGS140" s="136"/>
      <c r="AGT140" s="136"/>
      <c r="AGU140" s="136"/>
      <c r="AGV140" s="136"/>
      <c r="AGW140" s="136"/>
      <c r="AGX140" s="136"/>
      <c r="AGY140" s="136"/>
      <c r="AGZ140" s="136"/>
      <c r="AHA140" s="136"/>
      <c r="AHB140" s="136"/>
      <c r="AHC140" s="136"/>
      <c r="AHD140" s="136"/>
      <c r="AHE140" s="136"/>
      <c r="AHF140" s="136"/>
      <c r="AHG140" s="136"/>
      <c r="AHH140" s="136"/>
      <c r="AHI140" s="136"/>
      <c r="AHJ140" s="136"/>
      <c r="AHK140" s="136"/>
      <c r="AHL140" s="136"/>
      <c r="AHM140" s="136"/>
      <c r="AHN140" s="136"/>
      <c r="AHO140" s="136"/>
      <c r="AHP140" s="136"/>
      <c r="AHQ140" s="136"/>
      <c r="AHR140" s="136"/>
      <c r="AHS140" s="136"/>
      <c r="AHT140" s="136"/>
      <c r="AHU140" s="136"/>
      <c r="AHV140" s="136"/>
      <c r="AHW140" s="136"/>
      <c r="AHX140" s="136"/>
      <c r="AHY140" s="136"/>
      <c r="AHZ140" s="136"/>
      <c r="AIA140" s="136"/>
      <c r="AIB140" s="136"/>
      <c r="AIC140" s="136"/>
      <c r="AID140" s="136"/>
      <c r="AIE140" s="136"/>
      <c r="AIF140" s="136"/>
      <c r="AIG140" s="136"/>
      <c r="AIH140" s="136"/>
      <c r="AII140" s="136"/>
      <c r="AIJ140" s="136"/>
      <c r="AIK140" s="136"/>
      <c r="AIL140" s="136"/>
      <c r="AIM140" s="136"/>
      <c r="AIN140" s="136"/>
      <c r="AIO140" s="136"/>
      <c r="AIP140" s="136"/>
      <c r="AIQ140" s="136"/>
      <c r="AIR140" s="136"/>
      <c r="AIS140" s="136"/>
      <c r="AIT140" s="136"/>
      <c r="AIU140" s="136"/>
      <c r="AIV140" s="136"/>
      <c r="AIW140" s="136"/>
      <c r="AIX140" s="136"/>
      <c r="AIY140" s="136"/>
      <c r="AIZ140" s="136"/>
      <c r="AJA140" s="136"/>
      <c r="AJB140" s="136"/>
      <c r="AJC140" s="136"/>
      <c r="AJD140" s="136"/>
      <c r="AJE140" s="136"/>
      <c r="AJF140" s="136"/>
      <c r="AJG140" s="136"/>
      <c r="AJH140" s="136"/>
      <c r="AJI140" s="136"/>
      <c r="AJJ140" s="136"/>
      <c r="AJK140" s="136"/>
      <c r="AJL140" s="136"/>
      <c r="AJM140" s="136"/>
      <c r="AJN140" s="136"/>
      <c r="AJO140" s="136"/>
      <c r="AJP140" s="136"/>
      <c r="AJQ140" s="136"/>
      <c r="AJR140" s="136"/>
      <c r="AJS140" s="136"/>
      <c r="AJT140" s="136"/>
      <c r="AJU140" s="136"/>
      <c r="AJV140" s="136"/>
      <c r="AJW140" s="136"/>
      <c r="AJX140" s="136"/>
      <c r="AJY140" s="136"/>
      <c r="AJZ140" s="136"/>
      <c r="AKA140" s="136"/>
      <c r="AKB140" s="136"/>
      <c r="AKC140" s="136"/>
      <c r="AKD140" s="136"/>
      <c r="AKE140" s="136"/>
      <c r="AKF140" s="136"/>
      <c r="AKG140" s="136"/>
      <c r="AKH140" s="136"/>
      <c r="AKI140" s="136"/>
      <c r="AKJ140" s="136"/>
      <c r="AKK140" s="136"/>
      <c r="AKL140" s="136"/>
      <c r="AKM140" s="136"/>
      <c r="AKN140" s="136"/>
      <c r="AKO140" s="136"/>
      <c r="AKP140" s="136"/>
      <c r="AKQ140" s="136"/>
      <c r="AKR140" s="136"/>
      <c r="AKS140" s="136"/>
      <c r="AKT140" s="136"/>
      <c r="AKU140" s="136"/>
      <c r="AKV140" s="136"/>
      <c r="AKW140" s="136"/>
      <c r="AKX140" s="136"/>
      <c r="AKY140" s="136"/>
    </row>
    <row r="141" hidden="1" spans="1:987">
      <c r="A141" s="263"/>
      <c r="B141" s="264" t="s">
        <v>4</v>
      </c>
      <c r="C141" s="51">
        <f>23/45</f>
        <v>0.511111111111111</v>
      </c>
      <c r="D141" s="265">
        <v>0.48</v>
      </c>
      <c r="E141" s="53">
        <f>9/31</f>
        <v>0.290322580645161</v>
      </c>
      <c r="F141" s="272"/>
      <c r="G141" s="158"/>
      <c r="H141" s="53"/>
      <c r="I141" s="53"/>
      <c r="J141" s="166"/>
      <c r="K141" s="278"/>
      <c r="L141" s="278"/>
      <c r="M141" s="51"/>
      <c r="N141" s="53"/>
      <c r="O141" s="239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Y141" s="136"/>
      <c r="AZ141" s="136"/>
      <c r="BA141" s="136"/>
      <c r="BB141" s="136"/>
      <c r="BC141" s="136"/>
      <c r="BD141" s="136"/>
      <c r="BE141" s="136"/>
      <c r="BF141" s="136"/>
      <c r="BG141" s="136"/>
      <c r="BH141" s="136"/>
      <c r="BI141" s="136"/>
      <c r="BJ141" s="136"/>
      <c r="BK141" s="136"/>
      <c r="BL141" s="136"/>
      <c r="BM141" s="136"/>
      <c r="BN141" s="136"/>
      <c r="BO141" s="136"/>
      <c r="BP141" s="136"/>
      <c r="BQ141" s="136"/>
      <c r="BR141" s="136"/>
      <c r="BS141" s="136"/>
      <c r="BT141" s="136"/>
      <c r="BU141" s="136"/>
      <c r="BV141" s="136"/>
      <c r="BW141" s="136"/>
      <c r="BX141" s="136"/>
      <c r="BY141" s="136"/>
      <c r="BZ141" s="136"/>
      <c r="CA141" s="136"/>
      <c r="CB141" s="136"/>
      <c r="CC141" s="136"/>
      <c r="CD141" s="136"/>
      <c r="CE141" s="136"/>
      <c r="CF141" s="136"/>
      <c r="CG141" s="136"/>
      <c r="CH141" s="136"/>
      <c r="CI141" s="136"/>
      <c r="CJ141" s="136"/>
      <c r="CK141" s="136"/>
      <c r="CL141" s="136"/>
      <c r="CM141" s="136"/>
      <c r="CN141" s="136"/>
      <c r="CO141" s="136"/>
      <c r="CP141" s="136"/>
      <c r="CQ141" s="136"/>
      <c r="CR141" s="136"/>
      <c r="CS141" s="136"/>
      <c r="CT141" s="136"/>
      <c r="CU141" s="136"/>
      <c r="CV141" s="136"/>
      <c r="CW141" s="136"/>
      <c r="CX141" s="136"/>
      <c r="CY141" s="136"/>
      <c r="CZ141" s="136"/>
      <c r="DA141" s="136"/>
      <c r="DB141" s="136"/>
      <c r="DC141" s="136"/>
      <c r="DD141" s="136"/>
      <c r="DE141" s="136"/>
      <c r="DF141" s="136"/>
      <c r="DG141" s="136"/>
      <c r="DH141" s="136"/>
      <c r="DI141" s="136"/>
      <c r="DJ141" s="136"/>
      <c r="DK141" s="136"/>
      <c r="DL141" s="136"/>
      <c r="DM141" s="136"/>
      <c r="DN141" s="136"/>
      <c r="DO141" s="136"/>
      <c r="DP141" s="136"/>
      <c r="DQ141" s="136"/>
      <c r="DR141" s="136"/>
      <c r="DS141" s="136"/>
      <c r="DT141" s="136"/>
      <c r="DU141" s="136"/>
      <c r="DV141" s="136"/>
      <c r="DW141" s="136"/>
      <c r="DX141" s="136"/>
      <c r="DY141" s="136"/>
      <c r="DZ141" s="136"/>
      <c r="EA141" s="136"/>
      <c r="EB141" s="136"/>
      <c r="EC141" s="136"/>
      <c r="ED141" s="136"/>
      <c r="EE141" s="136"/>
      <c r="EF141" s="136"/>
      <c r="EG141" s="136"/>
      <c r="EH141" s="136"/>
      <c r="EI141" s="136"/>
      <c r="EJ141" s="136"/>
      <c r="EK141" s="136"/>
      <c r="EL141" s="136"/>
      <c r="EM141" s="136"/>
      <c r="EN141" s="136"/>
      <c r="EO141" s="136"/>
      <c r="EP141" s="136"/>
      <c r="EQ141" s="136"/>
      <c r="ER141" s="136"/>
      <c r="ES141" s="136"/>
      <c r="ET141" s="136"/>
      <c r="EU141" s="136"/>
      <c r="EV141" s="136"/>
      <c r="EW141" s="136"/>
      <c r="EX141" s="136"/>
      <c r="EY141" s="136"/>
      <c r="EZ141" s="136"/>
      <c r="FA141" s="136"/>
      <c r="FB141" s="136"/>
      <c r="FC141" s="136"/>
      <c r="FD141" s="136"/>
      <c r="FE141" s="136"/>
      <c r="FF141" s="136"/>
      <c r="FG141" s="136"/>
      <c r="FH141" s="136"/>
      <c r="FI141" s="136"/>
      <c r="FJ141" s="136"/>
      <c r="FK141" s="136"/>
      <c r="FL141" s="136"/>
      <c r="FM141" s="136"/>
      <c r="FN141" s="136"/>
      <c r="FO141" s="136"/>
      <c r="FP141" s="136"/>
      <c r="FQ141" s="136"/>
      <c r="FR141" s="136"/>
      <c r="FS141" s="136"/>
      <c r="FT141" s="136"/>
      <c r="FU141" s="136"/>
      <c r="FV141" s="136"/>
      <c r="FW141" s="136"/>
      <c r="FX141" s="136"/>
      <c r="FY141" s="136"/>
      <c r="FZ141" s="136"/>
      <c r="GA141" s="136"/>
      <c r="GB141" s="136"/>
      <c r="GC141" s="136"/>
      <c r="GD141" s="136"/>
      <c r="GE141" s="136"/>
      <c r="GF141" s="136"/>
      <c r="GG141" s="136"/>
      <c r="GH141" s="136"/>
      <c r="GI141" s="136"/>
      <c r="GJ141" s="136"/>
      <c r="GK141" s="136"/>
      <c r="GL141" s="136"/>
      <c r="GM141" s="136"/>
      <c r="GN141" s="136"/>
      <c r="GO141" s="136"/>
      <c r="GP141" s="136"/>
      <c r="GQ141" s="136"/>
      <c r="GR141" s="136"/>
      <c r="GS141" s="136"/>
      <c r="GT141" s="136"/>
      <c r="GU141" s="136"/>
      <c r="GV141" s="136"/>
      <c r="GW141" s="136"/>
      <c r="GX141" s="136"/>
      <c r="GY141" s="136"/>
      <c r="GZ141" s="136"/>
      <c r="HA141" s="136"/>
      <c r="HB141" s="136"/>
      <c r="HC141" s="136"/>
      <c r="HD141" s="136"/>
      <c r="HE141" s="136"/>
      <c r="HF141" s="136"/>
      <c r="HG141" s="136"/>
      <c r="HH141" s="136"/>
      <c r="HI141" s="136"/>
      <c r="HJ141" s="136"/>
      <c r="HK141" s="136"/>
      <c r="HL141" s="136"/>
      <c r="HM141" s="136"/>
      <c r="HN141" s="136"/>
      <c r="HO141" s="136"/>
      <c r="HP141" s="136"/>
      <c r="HQ141" s="136"/>
      <c r="HR141" s="136"/>
      <c r="HS141" s="136"/>
      <c r="HT141" s="136"/>
      <c r="HU141" s="136"/>
      <c r="HV141" s="136"/>
      <c r="HW141" s="136"/>
      <c r="HX141" s="136"/>
      <c r="HY141" s="136"/>
      <c r="HZ141" s="136"/>
      <c r="IA141" s="136"/>
      <c r="IB141" s="136"/>
      <c r="IC141" s="136"/>
      <c r="ID141" s="136"/>
      <c r="IE141" s="136"/>
      <c r="IF141" s="136"/>
      <c r="IG141" s="136"/>
      <c r="IH141" s="136"/>
      <c r="II141" s="136"/>
      <c r="IJ141" s="136"/>
      <c r="IK141" s="136"/>
      <c r="IL141" s="136"/>
      <c r="IM141" s="136"/>
      <c r="IN141" s="136"/>
      <c r="IO141" s="136"/>
      <c r="IP141" s="136"/>
      <c r="IQ141" s="136"/>
      <c r="IR141" s="136"/>
      <c r="IS141" s="136"/>
      <c r="IT141" s="136"/>
      <c r="IU141" s="136"/>
      <c r="IV141" s="136"/>
      <c r="IW141" s="136"/>
      <c r="IX141" s="136"/>
      <c r="IY141" s="136"/>
      <c r="IZ141" s="136"/>
      <c r="JA141" s="136"/>
      <c r="JB141" s="136"/>
      <c r="JC141" s="136"/>
      <c r="JD141" s="136"/>
      <c r="JE141" s="136"/>
      <c r="JF141" s="136"/>
      <c r="JG141" s="136"/>
      <c r="JH141" s="136"/>
      <c r="JI141" s="136"/>
      <c r="JJ141" s="136"/>
      <c r="JK141" s="136"/>
      <c r="JL141" s="136"/>
      <c r="JM141" s="136"/>
      <c r="JN141" s="136"/>
      <c r="JO141" s="136"/>
      <c r="JP141" s="136"/>
      <c r="JQ141" s="136"/>
      <c r="JR141" s="136"/>
      <c r="JS141" s="136"/>
      <c r="JT141" s="136"/>
      <c r="JU141" s="136"/>
      <c r="JV141" s="136"/>
      <c r="JW141" s="136"/>
      <c r="JX141" s="136"/>
      <c r="JY141" s="136"/>
      <c r="JZ141" s="136"/>
      <c r="KA141" s="136"/>
      <c r="KB141" s="136"/>
      <c r="KC141" s="136"/>
      <c r="KD141" s="136"/>
      <c r="KE141" s="136"/>
      <c r="KF141" s="136"/>
      <c r="KG141" s="136"/>
      <c r="KH141" s="136"/>
      <c r="KI141" s="136"/>
      <c r="KJ141" s="136"/>
      <c r="KK141" s="136"/>
      <c r="KL141" s="136"/>
      <c r="KM141" s="136"/>
      <c r="KN141" s="136"/>
      <c r="KO141" s="136"/>
      <c r="KP141" s="136"/>
      <c r="KQ141" s="136"/>
      <c r="KR141" s="136"/>
      <c r="KS141" s="136"/>
      <c r="KT141" s="136"/>
      <c r="KU141" s="136"/>
      <c r="KV141" s="136"/>
      <c r="KW141" s="136"/>
      <c r="KX141" s="136"/>
      <c r="KY141" s="136"/>
      <c r="KZ141" s="136"/>
      <c r="LA141" s="136"/>
      <c r="LB141" s="136"/>
      <c r="LC141" s="136"/>
      <c r="LD141" s="136"/>
      <c r="LE141" s="136"/>
      <c r="LF141" s="136"/>
      <c r="LG141" s="136"/>
      <c r="LH141" s="136"/>
      <c r="LI141" s="136"/>
      <c r="LJ141" s="136"/>
      <c r="LK141" s="136"/>
      <c r="LL141" s="136"/>
      <c r="LM141" s="136"/>
      <c r="LN141" s="136"/>
      <c r="LO141" s="136"/>
      <c r="LP141" s="136"/>
      <c r="LQ141" s="136"/>
      <c r="LR141" s="136"/>
      <c r="LS141" s="136"/>
      <c r="LT141" s="136"/>
      <c r="LU141" s="136"/>
      <c r="LV141" s="136"/>
      <c r="LW141" s="136"/>
      <c r="LX141" s="136"/>
      <c r="LY141" s="136"/>
      <c r="LZ141" s="136"/>
      <c r="MA141" s="136"/>
      <c r="MB141" s="136"/>
      <c r="MC141" s="136"/>
      <c r="MD141" s="136"/>
      <c r="ME141" s="136"/>
      <c r="MF141" s="136"/>
      <c r="MG141" s="136"/>
      <c r="MH141" s="136"/>
      <c r="MI141" s="136"/>
      <c r="MJ141" s="136"/>
      <c r="MK141" s="136"/>
      <c r="ML141" s="136"/>
      <c r="MM141" s="136"/>
      <c r="MN141" s="136"/>
      <c r="MO141" s="136"/>
      <c r="MP141" s="136"/>
      <c r="MQ141" s="136"/>
      <c r="MR141" s="136"/>
      <c r="MS141" s="136"/>
      <c r="MT141" s="136"/>
      <c r="MU141" s="136"/>
      <c r="MV141" s="136"/>
      <c r="MW141" s="136"/>
      <c r="MX141" s="136"/>
      <c r="MY141" s="136"/>
      <c r="MZ141" s="136"/>
      <c r="NA141" s="136"/>
      <c r="NB141" s="136"/>
      <c r="NC141" s="136"/>
      <c r="ND141" s="136"/>
      <c r="NE141" s="136"/>
      <c r="NF141" s="136"/>
      <c r="NG141" s="136"/>
      <c r="NH141" s="136"/>
      <c r="NI141" s="136"/>
      <c r="NJ141" s="136"/>
      <c r="NK141" s="136"/>
      <c r="NL141" s="136"/>
      <c r="NM141" s="136"/>
      <c r="NN141" s="136"/>
      <c r="NO141" s="136"/>
      <c r="NP141" s="136"/>
      <c r="NQ141" s="136"/>
      <c r="NR141" s="136"/>
      <c r="NS141" s="136"/>
      <c r="NT141" s="136"/>
      <c r="NU141" s="136"/>
      <c r="NV141" s="136"/>
      <c r="NW141" s="136"/>
      <c r="NX141" s="136"/>
      <c r="NY141" s="136"/>
      <c r="NZ141" s="136"/>
      <c r="OA141" s="136"/>
      <c r="OB141" s="136"/>
      <c r="OC141" s="136"/>
      <c r="OD141" s="136"/>
      <c r="OE141" s="136"/>
      <c r="OF141" s="136"/>
      <c r="OG141" s="136"/>
      <c r="OH141" s="136"/>
      <c r="OI141" s="136"/>
      <c r="OJ141" s="136"/>
      <c r="OK141" s="136"/>
      <c r="OL141" s="136"/>
      <c r="OM141" s="136"/>
      <c r="ON141" s="136"/>
      <c r="OO141" s="136"/>
      <c r="OP141" s="136"/>
      <c r="OQ141" s="136"/>
      <c r="OR141" s="136"/>
      <c r="OS141" s="136"/>
      <c r="OT141" s="136"/>
      <c r="OU141" s="136"/>
      <c r="OV141" s="136"/>
      <c r="OW141" s="136"/>
      <c r="OX141" s="136"/>
      <c r="OY141" s="136"/>
      <c r="OZ141" s="136"/>
      <c r="PA141" s="136"/>
      <c r="PB141" s="136"/>
      <c r="PC141" s="136"/>
      <c r="PD141" s="136"/>
      <c r="PE141" s="136"/>
      <c r="PF141" s="136"/>
      <c r="PG141" s="136"/>
      <c r="PH141" s="136"/>
      <c r="PI141" s="136"/>
      <c r="PJ141" s="136"/>
      <c r="PK141" s="136"/>
      <c r="PL141" s="136"/>
      <c r="PM141" s="136"/>
      <c r="PN141" s="136"/>
      <c r="PO141" s="136"/>
      <c r="PP141" s="136"/>
      <c r="PQ141" s="136"/>
      <c r="PR141" s="136"/>
      <c r="PS141" s="136"/>
      <c r="PT141" s="136"/>
      <c r="PU141" s="136"/>
      <c r="PV141" s="136"/>
      <c r="PW141" s="136"/>
      <c r="PX141" s="136"/>
      <c r="PY141" s="136"/>
      <c r="PZ141" s="136"/>
      <c r="QA141" s="136"/>
      <c r="QB141" s="136"/>
      <c r="QC141" s="136"/>
      <c r="QD141" s="136"/>
      <c r="QE141" s="136"/>
      <c r="QF141" s="136"/>
      <c r="QG141" s="136"/>
      <c r="QH141" s="136"/>
      <c r="QI141" s="136"/>
      <c r="QJ141" s="136"/>
      <c r="QK141" s="136"/>
      <c r="QL141" s="136"/>
      <c r="QM141" s="136"/>
      <c r="QN141" s="136"/>
      <c r="QO141" s="136"/>
      <c r="QP141" s="136"/>
      <c r="QQ141" s="136"/>
      <c r="QR141" s="136"/>
      <c r="QS141" s="136"/>
      <c r="QT141" s="136"/>
      <c r="QU141" s="136"/>
      <c r="QV141" s="136"/>
      <c r="QW141" s="136"/>
      <c r="QX141" s="136"/>
      <c r="QY141" s="136"/>
      <c r="QZ141" s="136"/>
      <c r="RA141" s="136"/>
      <c r="RB141" s="136"/>
      <c r="RC141" s="136"/>
      <c r="RD141" s="136"/>
      <c r="RE141" s="136"/>
      <c r="RF141" s="136"/>
      <c r="RG141" s="136"/>
      <c r="RH141" s="136"/>
      <c r="RI141" s="136"/>
      <c r="RJ141" s="136"/>
      <c r="RK141" s="136"/>
      <c r="RL141" s="136"/>
      <c r="RM141" s="136"/>
      <c r="RN141" s="136"/>
      <c r="RO141" s="136"/>
      <c r="RP141" s="136"/>
      <c r="RQ141" s="136"/>
      <c r="RR141" s="136"/>
      <c r="RS141" s="136"/>
      <c r="RT141" s="136"/>
      <c r="RU141" s="136"/>
      <c r="RV141" s="136"/>
      <c r="RW141" s="136"/>
      <c r="RX141" s="136"/>
      <c r="RY141" s="136"/>
      <c r="RZ141" s="136"/>
      <c r="SA141" s="136"/>
      <c r="SB141" s="136"/>
      <c r="SC141" s="136"/>
      <c r="SD141" s="136"/>
      <c r="SE141" s="136"/>
      <c r="SF141" s="136"/>
      <c r="SG141" s="136"/>
      <c r="SH141" s="136"/>
      <c r="SI141" s="136"/>
      <c r="SJ141" s="136"/>
      <c r="SK141" s="136"/>
      <c r="SL141" s="136"/>
      <c r="SM141" s="136"/>
      <c r="SN141" s="136"/>
      <c r="SO141" s="136"/>
      <c r="SP141" s="136"/>
      <c r="SQ141" s="136"/>
      <c r="SR141" s="136"/>
      <c r="SS141" s="136"/>
      <c r="ST141" s="136"/>
      <c r="SU141" s="136"/>
      <c r="SV141" s="136"/>
      <c r="SW141" s="136"/>
      <c r="SX141" s="136"/>
      <c r="SY141" s="136"/>
      <c r="SZ141" s="136"/>
      <c r="TA141" s="136"/>
      <c r="TB141" s="136"/>
      <c r="TC141" s="136"/>
      <c r="TD141" s="136"/>
      <c r="TE141" s="136"/>
      <c r="TF141" s="136"/>
      <c r="TG141" s="136"/>
      <c r="TH141" s="136"/>
      <c r="TI141" s="136"/>
      <c r="TJ141" s="136"/>
      <c r="TK141" s="136"/>
      <c r="TL141" s="136"/>
      <c r="TM141" s="136"/>
      <c r="TN141" s="136"/>
      <c r="TO141" s="136"/>
      <c r="TP141" s="136"/>
      <c r="TQ141" s="136"/>
      <c r="TR141" s="136"/>
      <c r="TS141" s="136"/>
      <c r="TT141" s="136"/>
      <c r="TU141" s="136"/>
      <c r="TV141" s="136"/>
      <c r="TW141" s="136"/>
      <c r="TX141" s="136"/>
      <c r="TY141" s="136"/>
      <c r="TZ141" s="136"/>
      <c r="UA141" s="136"/>
      <c r="UB141" s="136"/>
      <c r="UC141" s="136"/>
      <c r="UD141" s="136"/>
      <c r="UE141" s="136"/>
      <c r="UF141" s="136"/>
      <c r="UG141" s="136"/>
      <c r="UH141" s="136"/>
      <c r="UI141" s="136"/>
      <c r="UJ141" s="136"/>
      <c r="UK141" s="136"/>
      <c r="UL141" s="136"/>
      <c r="UM141" s="136"/>
      <c r="UN141" s="136"/>
      <c r="UO141" s="136"/>
      <c r="UP141" s="136"/>
      <c r="UQ141" s="136"/>
      <c r="UR141" s="136"/>
      <c r="US141" s="136"/>
      <c r="UT141" s="136"/>
      <c r="UU141" s="136"/>
      <c r="UV141" s="136"/>
      <c r="UW141" s="136"/>
      <c r="UX141" s="136"/>
      <c r="UY141" s="136"/>
      <c r="UZ141" s="136"/>
      <c r="VA141" s="136"/>
      <c r="VB141" s="136"/>
      <c r="VC141" s="136"/>
      <c r="VD141" s="136"/>
      <c r="VE141" s="136"/>
      <c r="VF141" s="136"/>
      <c r="VG141" s="136"/>
      <c r="VH141" s="136"/>
      <c r="VI141" s="136"/>
      <c r="VJ141" s="136"/>
      <c r="VK141" s="136"/>
      <c r="VL141" s="136"/>
      <c r="VM141" s="136"/>
      <c r="VN141" s="136"/>
      <c r="VO141" s="136"/>
      <c r="VP141" s="136"/>
      <c r="VQ141" s="136"/>
      <c r="VR141" s="136"/>
      <c r="VS141" s="136"/>
      <c r="VT141" s="136"/>
      <c r="VU141" s="136"/>
      <c r="VV141" s="136"/>
      <c r="VW141" s="136"/>
      <c r="VX141" s="136"/>
      <c r="VY141" s="136"/>
      <c r="VZ141" s="136"/>
      <c r="WA141" s="136"/>
      <c r="WB141" s="136"/>
      <c r="WC141" s="136"/>
      <c r="WD141" s="136"/>
      <c r="WE141" s="136"/>
      <c r="WF141" s="136"/>
      <c r="WG141" s="136"/>
      <c r="WH141" s="136"/>
      <c r="WI141" s="136"/>
      <c r="WJ141" s="136"/>
      <c r="WK141" s="136"/>
      <c r="WL141" s="136"/>
      <c r="WM141" s="136"/>
      <c r="WN141" s="136"/>
      <c r="WO141" s="136"/>
      <c r="WP141" s="136"/>
      <c r="WQ141" s="136"/>
      <c r="WR141" s="136"/>
      <c r="WS141" s="136"/>
      <c r="WT141" s="136"/>
      <c r="WU141" s="136"/>
      <c r="WV141" s="136"/>
      <c r="WW141" s="136"/>
      <c r="WX141" s="136"/>
      <c r="WY141" s="136"/>
      <c r="WZ141" s="136"/>
      <c r="XA141" s="136"/>
      <c r="XB141" s="136"/>
      <c r="XC141" s="136"/>
      <c r="XD141" s="136"/>
      <c r="XE141" s="136"/>
      <c r="XF141" s="136"/>
      <c r="XG141" s="136"/>
      <c r="XH141" s="136"/>
      <c r="XI141" s="136"/>
      <c r="XJ141" s="136"/>
      <c r="XK141" s="136"/>
      <c r="XL141" s="136"/>
      <c r="XM141" s="136"/>
      <c r="XN141" s="136"/>
      <c r="XO141" s="136"/>
      <c r="XP141" s="136"/>
      <c r="XQ141" s="136"/>
      <c r="XR141" s="136"/>
      <c r="XS141" s="136"/>
      <c r="XT141" s="136"/>
      <c r="XU141" s="136"/>
      <c r="XV141" s="136"/>
      <c r="XW141" s="136"/>
      <c r="XX141" s="136"/>
      <c r="XY141" s="136"/>
      <c r="XZ141" s="136"/>
      <c r="YA141" s="136"/>
      <c r="YB141" s="136"/>
      <c r="YC141" s="136"/>
      <c r="YD141" s="136"/>
      <c r="YE141" s="136"/>
      <c r="YF141" s="136"/>
      <c r="YG141" s="136"/>
      <c r="YH141" s="136"/>
      <c r="YI141" s="136"/>
      <c r="YJ141" s="136"/>
      <c r="YK141" s="136"/>
      <c r="YL141" s="136"/>
      <c r="YM141" s="136"/>
      <c r="YN141" s="136"/>
      <c r="YO141" s="136"/>
      <c r="YP141" s="136"/>
      <c r="YQ141" s="136"/>
      <c r="YR141" s="136"/>
      <c r="YS141" s="136"/>
      <c r="YT141" s="136"/>
      <c r="YU141" s="136"/>
      <c r="YV141" s="136"/>
      <c r="YW141" s="136"/>
      <c r="YX141" s="136"/>
      <c r="YY141" s="136"/>
      <c r="YZ141" s="136"/>
      <c r="ZA141" s="136"/>
      <c r="ZB141" s="136"/>
      <c r="ZC141" s="136"/>
      <c r="ZD141" s="136"/>
      <c r="ZE141" s="136"/>
      <c r="ZF141" s="136"/>
      <c r="ZG141" s="136"/>
      <c r="ZH141" s="136"/>
      <c r="ZI141" s="136"/>
      <c r="ZJ141" s="136"/>
      <c r="ZK141" s="136"/>
      <c r="ZL141" s="136"/>
      <c r="ZM141" s="136"/>
      <c r="ZN141" s="136"/>
      <c r="ZO141" s="136"/>
      <c r="ZP141" s="136"/>
      <c r="ZQ141" s="136"/>
      <c r="ZR141" s="136"/>
      <c r="ZS141" s="136"/>
      <c r="ZT141" s="136"/>
      <c r="ZU141" s="136"/>
      <c r="ZV141" s="136"/>
      <c r="ZW141" s="136"/>
      <c r="ZX141" s="136"/>
      <c r="ZY141" s="136"/>
      <c r="ZZ141" s="136"/>
      <c r="AAA141" s="136"/>
      <c r="AAB141" s="136"/>
      <c r="AAC141" s="136"/>
      <c r="AAD141" s="136"/>
      <c r="AAE141" s="136"/>
      <c r="AAF141" s="136"/>
      <c r="AAG141" s="136"/>
      <c r="AAH141" s="136"/>
      <c r="AAI141" s="136"/>
      <c r="AAJ141" s="136"/>
      <c r="AAK141" s="136"/>
      <c r="AAL141" s="136"/>
      <c r="AAM141" s="136"/>
      <c r="AAN141" s="136"/>
      <c r="AAO141" s="136"/>
      <c r="AAP141" s="136"/>
      <c r="AAQ141" s="136"/>
      <c r="AAR141" s="136"/>
      <c r="AAS141" s="136"/>
      <c r="AAT141" s="136"/>
      <c r="AAU141" s="136"/>
      <c r="AAV141" s="136"/>
      <c r="AAW141" s="136"/>
      <c r="AAX141" s="136"/>
      <c r="AAY141" s="136"/>
      <c r="AAZ141" s="136"/>
      <c r="ABA141" s="136"/>
      <c r="ABB141" s="136"/>
      <c r="ABC141" s="136"/>
      <c r="ABD141" s="136"/>
      <c r="ABE141" s="136"/>
      <c r="ABF141" s="136"/>
      <c r="ABG141" s="136"/>
      <c r="ABH141" s="136"/>
      <c r="ABI141" s="136"/>
      <c r="ABJ141" s="136"/>
      <c r="ABK141" s="136"/>
      <c r="ABL141" s="136"/>
      <c r="ABM141" s="136"/>
      <c r="ABN141" s="136"/>
      <c r="ABO141" s="136"/>
      <c r="ABP141" s="136"/>
      <c r="ABQ141" s="136"/>
      <c r="ABR141" s="136"/>
      <c r="ABS141" s="136"/>
      <c r="ABT141" s="136"/>
      <c r="ABU141" s="136"/>
      <c r="ABV141" s="136"/>
      <c r="ABW141" s="136"/>
      <c r="ABX141" s="136"/>
      <c r="ABY141" s="136"/>
      <c r="ABZ141" s="136"/>
      <c r="ACA141" s="136"/>
      <c r="ACB141" s="136"/>
      <c r="ACC141" s="136"/>
      <c r="ACD141" s="136"/>
      <c r="ACE141" s="136"/>
      <c r="ACF141" s="136"/>
      <c r="ACG141" s="136"/>
      <c r="ACH141" s="136"/>
      <c r="ACI141" s="136"/>
      <c r="ACJ141" s="136"/>
      <c r="ACK141" s="136"/>
      <c r="ACL141" s="136"/>
      <c r="ACM141" s="136"/>
      <c r="ACN141" s="136"/>
      <c r="ACO141" s="136"/>
      <c r="ACP141" s="136"/>
      <c r="ACQ141" s="136"/>
      <c r="ACR141" s="136"/>
      <c r="ACS141" s="136"/>
      <c r="ACT141" s="136"/>
      <c r="ACU141" s="136"/>
      <c r="ACV141" s="136"/>
      <c r="ACW141" s="136"/>
      <c r="ACX141" s="136"/>
      <c r="ACY141" s="136"/>
      <c r="ACZ141" s="136"/>
      <c r="ADA141" s="136"/>
      <c r="ADB141" s="136"/>
      <c r="ADC141" s="136"/>
      <c r="ADD141" s="136"/>
      <c r="ADE141" s="136"/>
      <c r="ADF141" s="136"/>
      <c r="ADG141" s="136"/>
      <c r="ADH141" s="136"/>
      <c r="ADI141" s="136"/>
      <c r="ADJ141" s="136"/>
      <c r="ADK141" s="136"/>
      <c r="ADL141" s="136"/>
      <c r="ADM141" s="136"/>
      <c r="ADN141" s="136"/>
      <c r="ADO141" s="136"/>
      <c r="ADP141" s="136"/>
      <c r="ADQ141" s="136"/>
      <c r="ADR141" s="136"/>
      <c r="ADS141" s="136"/>
      <c r="ADT141" s="136"/>
      <c r="ADU141" s="136"/>
      <c r="ADV141" s="136"/>
      <c r="ADW141" s="136"/>
      <c r="ADX141" s="136"/>
      <c r="ADY141" s="136"/>
      <c r="ADZ141" s="136"/>
      <c r="AEA141" s="136"/>
      <c r="AEB141" s="136"/>
      <c r="AEC141" s="136"/>
      <c r="AED141" s="136"/>
      <c r="AEE141" s="136"/>
      <c r="AEF141" s="136"/>
      <c r="AEG141" s="136"/>
      <c r="AEH141" s="136"/>
      <c r="AEI141" s="136"/>
      <c r="AEJ141" s="136"/>
      <c r="AEK141" s="136"/>
      <c r="AEL141" s="136"/>
      <c r="AEM141" s="136"/>
      <c r="AEN141" s="136"/>
      <c r="AEO141" s="136"/>
      <c r="AEP141" s="136"/>
      <c r="AEQ141" s="136"/>
      <c r="AER141" s="136"/>
      <c r="AES141" s="136"/>
      <c r="AET141" s="136"/>
      <c r="AEU141" s="136"/>
      <c r="AEV141" s="136"/>
      <c r="AEW141" s="136"/>
      <c r="AEX141" s="136"/>
      <c r="AEY141" s="136"/>
      <c r="AEZ141" s="136"/>
      <c r="AFA141" s="136"/>
      <c r="AFB141" s="136"/>
      <c r="AFC141" s="136"/>
      <c r="AFD141" s="136"/>
      <c r="AFE141" s="136"/>
      <c r="AFF141" s="136"/>
      <c r="AFG141" s="136"/>
      <c r="AFH141" s="136"/>
      <c r="AFI141" s="136"/>
      <c r="AFJ141" s="136"/>
      <c r="AFK141" s="136"/>
      <c r="AFL141" s="136"/>
      <c r="AFM141" s="136"/>
      <c r="AFN141" s="136"/>
      <c r="AFO141" s="136"/>
      <c r="AFP141" s="136"/>
      <c r="AFQ141" s="136"/>
      <c r="AFR141" s="136"/>
      <c r="AFS141" s="136"/>
      <c r="AFT141" s="136"/>
      <c r="AFU141" s="136"/>
      <c r="AFV141" s="136"/>
      <c r="AFW141" s="136"/>
      <c r="AFX141" s="136"/>
      <c r="AFY141" s="136"/>
      <c r="AFZ141" s="136"/>
      <c r="AGA141" s="136"/>
      <c r="AGB141" s="136"/>
      <c r="AGC141" s="136"/>
      <c r="AGD141" s="136"/>
      <c r="AGE141" s="136"/>
      <c r="AGF141" s="136"/>
      <c r="AGG141" s="136"/>
      <c r="AGH141" s="136"/>
      <c r="AGI141" s="136"/>
      <c r="AGJ141" s="136"/>
      <c r="AGK141" s="136"/>
      <c r="AGL141" s="136"/>
      <c r="AGM141" s="136"/>
      <c r="AGN141" s="136"/>
      <c r="AGO141" s="136"/>
      <c r="AGP141" s="136"/>
      <c r="AGQ141" s="136"/>
      <c r="AGR141" s="136"/>
      <c r="AGS141" s="136"/>
      <c r="AGT141" s="136"/>
      <c r="AGU141" s="136"/>
      <c r="AGV141" s="136"/>
      <c r="AGW141" s="136"/>
      <c r="AGX141" s="136"/>
      <c r="AGY141" s="136"/>
      <c r="AGZ141" s="136"/>
      <c r="AHA141" s="136"/>
      <c r="AHB141" s="136"/>
      <c r="AHC141" s="136"/>
      <c r="AHD141" s="136"/>
      <c r="AHE141" s="136"/>
      <c r="AHF141" s="136"/>
      <c r="AHG141" s="136"/>
      <c r="AHH141" s="136"/>
      <c r="AHI141" s="136"/>
      <c r="AHJ141" s="136"/>
      <c r="AHK141" s="136"/>
      <c r="AHL141" s="136"/>
      <c r="AHM141" s="136"/>
      <c r="AHN141" s="136"/>
      <c r="AHO141" s="136"/>
      <c r="AHP141" s="136"/>
      <c r="AHQ141" s="136"/>
      <c r="AHR141" s="136"/>
      <c r="AHS141" s="136"/>
      <c r="AHT141" s="136"/>
      <c r="AHU141" s="136"/>
      <c r="AHV141" s="136"/>
      <c r="AHW141" s="136"/>
      <c r="AHX141" s="136"/>
      <c r="AHY141" s="136"/>
      <c r="AHZ141" s="136"/>
      <c r="AIA141" s="136"/>
      <c r="AIB141" s="136"/>
      <c r="AIC141" s="136"/>
      <c r="AID141" s="136"/>
      <c r="AIE141" s="136"/>
      <c r="AIF141" s="136"/>
      <c r="AIG141" s="136"/>
      <c r="AIH141" s="136"/>
      <c r="AII141" s="136"/>
      <c r="AIJ141" s="136"/>
      <c r="AIK141" s="136"/>
      <c r="AIL141" s="136"/>
      <c r="AIM141" s="136"/>
      <c r="AIN141" s="136"/>
      <c r="AIO141" s="136"/>
      <c r="AIP141" s="136"/>
      <c r="AIQ141" s="136"/>
      <c r="AIR141" s="136"/>
      <c r="AIS141" s="136"/>
      <c r="AIT141" s="136"/>
      <c r="AIU141" s="136"/>
      <c r="AIV141" s="136"/>
      <c r="AIW141" s="136"/>
      <c r="AIX141" s="136"/>
      <c r="AIY141" s="136"/>
      <c r="AIZ141" s="136"/>
      <c r="AJA141" s="136"/>
      <c r="AJB141" s="136"/>
      <c r="AJC141" s="136"/>
      <c r="AJD141" s="136"/>
      <c r="AJE141" s="136"/>
      <c r="AJF141" s="136"/>
      <c r="AJG141" s="136"/>
      <c r="AJH141" s="136"/>
      <c r="AJI141" s="136"/>
      <c r="AJJ141" s="136"/>
      <c r="AJK141" s="136"/>
      <c r="AJL141" s="136"/>
      <c r="AJM141" s="136"/>
      <c r="AJN141" s="136"/>
      <c r="AJO141" s="136"/>
      <c r="AJP141" s="136"/>
      <c r="AJQ141" s="136"/>
      <c r="AJR141" s="136"/>
      <c r="AJS141" s="136"/>
      <c r="AJT141" s="136"/>
      <c r="AJU141" s="136"/>
      <c r="AJV141" s="136"/>
      <c r="AJW141" s="136"/>
      <c r="AJX141" s="136"/>
      <c r="AJY141" s="136"/>
      <c r="AJZ141" s="136"/>
      <c r="AKA141" s="136"/>
      <c r="AKB141" s="136"/>
      <c r="AKC141" s="136"/>
      <c r="AKD141" s="136"/>
      <c r="AKE141" s="136"/>
      <c r="AKF141" s="136"/>
      <c r="AKG141" s="136"/>
      <c r="AKH141" s="136"/>
      <c r="AKI141" s="136"/>
      <c r="AKJ141" s="136"/>
      <c r="AKK141" s="136"/>
      <c r="AKL141" s="136"/>
      <c r="AKM141" s="136"/>
      <c r="AKN141" s="136"/>
      <c r="AKO141" s="136"/>
      <c r="AKP141" s="136"/>
      <c r="AKQ141" s="136"/>
      <c r="AKR141" s="136"/>
      <c r="AKS141" s="136"/>
      <c r="AKT141" s="136"/>
      <c r="AKU141" s="136"/>
      <c r="AKV141" s="136"/>
      <c r="AKW141" s="136"/>
      <c r="AKX141" s="136"/>
      <c r="AKY141" s="136"/>
    </row>
    <row r="142" hidden="1" spans="1:987">
      <c r="A142" s="263"/>
      <c r="B142" s="264" t="s">
        <v>5</v>
      </c>
      <c r="C142" s="51">
        <f>18/59</f>
        <v>0.305084745762712</v>
      </c>
      <c r="D142" s="159">
        <f>12/21</f>
        <v>0.571428571428571</v>
      </c>
      <c r="E142" s="265">
        <v>0.0384615384615385</v>
      </c>
      <c r="F142" s="203">
        <f>11/31</f>
        <v>0.354838709677419</v>
      </c>
      <c r="G142" s="53"/>
      <c r="H142" s="53"/>
      <c r="I142" s="53"/>
      <c r="J142" s="166"/>
      <c r="K142" s="278"/>
      <c r="L142" s="278"/>
      <c r="M142" s="51"/>
      <c r="N142" s="53"/>
      <c r="O142" s="239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6"/>
      <c r="BD142" s="136"/>
      <c r="BE142" s="136"/>
      <c r="BF142" s="136"/>
      <c r="BG142" s="136"/>
      <c r="BH142" s="136"/>
      <c r="BI142" s="136"/>
      <c r="BJ142" s="136"/>
      <c r="BK142" s="136"/>
      <c r="BL142" s="136"/>
      <c r="BM142" s="136"/>
      <c r="BN142" s="136"/>
      <c r="BO142" s="136"/>
      <c r="BP142" s="136"/>
      <c r="BQ142" s="136"/>
      <c r="BR142" s="136"/>
      <c r="BS142" s="136"/>
      <c r="BT142" s="136"/>
      <c r="BU142" s="136"/>
      <c r="BV142" s="136"/>
      <c r="BW142" s="136"/>
      <c r="BX142" s="136"/>
      <c r="BY142" s="136"/>
      <c r="BZ142" s="136"/>
      <c r="CA142" s="136"/>
      <c r="CB142" s="136"/>
      <c r="CC142" s="136"/>
      <c r="CD142" s="136"/>
      <c r="CE142" s="136"/>
      <c r="CF142" s="136"/>
      <c r="CG142" s="136"/>
      <c r="CH142" s="136"/>
      <c r="CI142" s="136"/>
      <c r="CJ142" s="136"/>
      <c r="CK142" s="136"/>
      <c r="CL142" s="136"/>
      <c r="CM142" s="136"/>
      <c r="CN142" s="136"/>
      <c r="CO142" s="136"/>
      <c r="CP142" s="136"/>
      <c r="CQ142" s="136"/>
      <c r="CR142" s="136"/>
      <c r="CS142" s="136"/>
      <c r="CT142" s="136"/>
      <c r="CU142" s="136"/>
      <c r="CV142" s="136"/>
      <c r="CW142" s="136"/>
      <c r="CX142" s="136"/>
      <c r="CY142" s="136"/>
      <c r="CZ142" s="136"/>
      <c r="DA142" s="136"/>
      <c r="DB142" s="136"/>
      <c r="DC142" s="136"/>
      <c r="DD142" s="136"/>
      <c r="DE142" s="136"/>
      <c r="DF142" s="136"/>
      <c r="DG142" s="136"/>
      <c r="DH142" s="136"/>
      <c r="DI142" s="136"/>
      <c r="DJ142" s="136"/>
      <c r="DK142" s="136"/>
      <c r="DL142" s="136"/>
      <c r="DM142" s="136"/>
      <c r="DN142" s="136"/>
      <c r="DO142" s="136"/>
      <c r="DP142" s="136"/>
      <c r="DQ142" s="136"/>
      <c r="DR142" s="136"/>
      <c r="DS142" s="136"/>
      <c r="DT142" s="136"/>
      <c r="DU142" s="136"/>
      <c r="DV142" s="136"/>
      <c r="DW142" s="136"/>
      <c r="DX142" s="136"/>
      <c r="DY142" s="136"/>
      <c r="DZ142" s="136"/>
      <c r="EA142" s="136"/>
      <c r="EB142" s="136"/>
      <c r="EC142" s="136"/>
      <c r="ED142" s="136"/>
      <c r="EE142" s="136"/>
      <c r="EF142" s="136"/>
      <c r="EG142" s="136"/>
      <c r="EH142" s="136"/>
      <c r="EI142" s="136"/>
      <c r="EJ142" s="136"/>
      <c r="EK142" s="136"/>
      <c r="EL142" s="136"/>
      <c r="EM142" s="136"/>
      <c r="EN142" s="136"/>
      <c r="EO142" s="136"/>
      <c r="EP142" s="136"/>
      <c r="EQ142" s="136"/>
      <c r="ER142" s="136"/>
      <c r="ES142" s="136"/>
      <c r="ET142" s="136"/>
      <c r="EU142" s="136"/>
      <c r="EV142" s="136"/>
      <c r="EW142" s="136"/>
      <c r="EX142" s="136"/>
      <c r="EY142" s="136"/>
      <c r="EZ142" s="136"/>
      <c r="FA142" s="136"/>
      <c r="FB142" s="136"/>
      <c r="FC142" s="136"/>
      <c r="FD142" s="136"/>
      <c r="FE142" s="136"/>
      <c r="FF142" s="136"/>
      <c r="FG142" s="136"/>
      <c r="FH142" s="136"/>
      <c r="FI142" s="136"/>
      <c r="FJ142" s="136"/>
      <c r="FK142" s="136"/>
      <c r="FL142" s="136"/>
      <c r="FM142" s="136"/>
      <c r="FN142" s="136"/>
      <c r="FO142" s="136"/>
      <c r="FP142" s="136"/>
      <c r="FQ142" s="136"/>
      <c r="FR142" s="136"/>
      <c r="FS142" s="136"/>
      <c r="FT142" s="136"/>
      <c r="FU142" s="136"/>
      <c r="FV142" s="136"/>
      <c r="FW142" s="136"/>
      <c r="FX142" s="136"/>
      <c r="FY142" s="136"/>
      <c r="FZ142" s="136"/>
      <c r="GA142" s="136"/>
      <c r="GB142" s="136"/>
      <c r="GC142" s="136"/>
      <c r="GD142" s="136"/>
      <c r="GE142" s="136"/>
      <c r="GF142" s="136"/>
      <c r="GG142" s="136"/>
      <c r="GH142" s="136"/>
      <c r="GI142" s="136"/>
      <c r="GJ142" s="136"/>
      <c r="GK142" s="136"/>
      <c r="GL142" s="136"/>
      <c r="GM142" s="136"/>
      <c r="GN142" s="136"/>
      <c r="GO142" s="136"/>
      <c r="GP142" s="136"/>
      <c r="GQ142" s="136"/>
      <c r="GR142" s="136"/>
      <c r="GS142" s="136"/>
      <c r="GT142" s="136"/>
      <c r="GU142" s="136"/>
      <c r="GV142" s="136"/>
      <c r="GW142" s="136"/>
      <c r="GX142" s="136"/>
      <c r="GY142" s="136"/>
      <c r="GZ142" s="136"/>
      <c r="HA142" s="136"/>
      <c r="HB142" s="136"/>
      <c r="HC142" s="136"/>
      <c r="HD142" s="136"/>
      <c r="HE142" s="136"/>
      <c r="HF142" s="136"/>
      <c r="HG142" s="136"/>
      <c r="HH142" s="136"/>
      <c r="HI142" s="136"/>
      <c r="HJ142" s="136"/>
      <c r="HK142" s="136"/>
      <c r="HL142" s="136"/>
      <c r="HM142" s="136"/>
      <c r="HN142" s="136"/>
      <c r="HO142" s="136"/>
      <c r="HP142" s="136"/>
      <c r="HQ142" s="136"/>
      <c r="HR142" s="136"/>
      <c r="HS142" s="136"/>
      <c r="HT142" s="136"/>
      <c r="HU142" s="136"/>
      <c r="HV142" s="136"/>
      <c r="HW142" s="136"/>
      <c r="HX142" s="136"/>
      <c r="HY142" s="136"/>
      <c r="HZ142" s="136"/>
      <c r="IA142" s="136"/>
      <c r="IB142" s="136"/>
      <c r="IC142" s="136"/>
      <c r="ID142" s="136"/>
      <c r="IE142" s="136"/>
      <c r="IF142" s="136"/>
      <c r="IG142" s="136"/>
      <c r="IH142" s="136"/>
      <c r="II142" s="136"/>
      <c r="IJ142" s="136"/>
      <c r="IK142" s="136"/>
      <c r="IL142" s="136"/>
      <c r="IM142" s="136"/>
      <c r="IN142" s="136"/>
      <c r="IO142" s="136"/>
      <c r="IP142" s="136"/>
      <c r="IQ142" s="136"/>
      <c r="IR142" s="136"/>
      <c r="IS142" s="136"/>
      <c r="IT142" s="136"/>
      <c r="IU142" s="136"/>
      <c r="IV142" s="136"/>
      <c r="IW142" s="136"/>
      <c r="IX142" s="136"/>
      <c r="IY142" s="136"/>
      <c r="IZ142" s="136"/>
      <c r="JA142" s="136"/>
      <c r="JB142" s="136"/>
      <c r="JC142" s="136"/>
      <c r="JD142" s="136"/>
      <c r="JE142" s="136"/>
      <c r="JF142" s="136"/>
      <c r="JG142" s="136"/>
      <c r="JH142" s="136"/>
      <c r="JI142" s="136"/>
      <c r="JJ142" s="136"/>
      <c r="JK142" s="136"/>
      <c r="JL142" s="136"/>
      <c r="JM142" s="136"/>
      <c r="JN142" s="136"/>
      <c r="JO142" s="136"/>
      <c r="JP142" s="136"/>
      <c r="JQ142" s="136"/>
      <c r="JR142" s="136"/>
      <c r="JS142" s="136"/>
      <c r="JT142" s="136"/>
      <c r="JU142" s="136"/>
      <c r="JV142" s="136"/>
      <c r="JW142" s="136"/>
      <c r="JX142" s="136"/>
      <c r="JY142" s="136"/>
      <c r="JZ142" s="136"/>
      <c r="KA142" s="136"/>
      <c r="KB142" s="136"/>
      <c r="KC142" s="136"/>
      <c r="KD142" s="136"/>
      <c r="KE142" s="136"/>
      <c r="KF142" s="136"/>
      <c r="KG142" s="136"/>
      <c r="KH142" s="136"/>
      <c r="KI142" s="136"/>
      <c r="KJ142" s="136"/>
      <c r="KK142" s="136"/>
      <c r="KL142" s="136"/>
      <c r="KM142" s="136"/>
      <c r="KN142" s="136"/>
      <c r="KO142" s="136"/>
      <c r="KP142" s="136"/>
      <c r="KQ142" s="136"/>
      <c r="KR142" s="136"/>
      <c r="KS142" s="136"/>
      <c r="KT142" s="136"/>
      <c r="KU142" s="136"/>
      <c r="KV142" s="136"/>
      <c r="KW142" s="136"/>
      <c r="KX142" s="136"/>
      <c r="KY142" s="136"/>
      <c r="KZ142" s="136"/>
      <c r="LA142" s="136"/>
      <c r="LB142" s="136"/>
      <c r="LC142" s="136"/>
      <c r="LD142" s="136"/>
      <c r="LE142" s="136"/>
      <c r="LF142" s="136"/>
      <c r="LG142" s="136"/>
      <c r="LH142" s="136"/>
      <c r="LI142" s="136"/>
      <c r="LJ142" s="136"/>
      <c r="LK142" s="136"/>
      <c r="LL142" s="136"/>
      <c r="LM142" s="136"/>
      <c r="LN142" s="136"/>
      <c r="LO142" s="136"/>
      <c r="LP142" s="136"/>
      <c r="LQ142" s="136"/>
      <c r="LR142" s="136"/>
      <c r="LS142" s="136"/>
      <c r="LT142" s="136"/>
      <c r="LU142" s="136"/>
      <c r="LV142" s="136"/>
      <c r="LW142" s="136"/>
      <c r="LX142" s="136"/>
      <c r="LY142" s="136"/>
      <c r="LZ142" s="136"/>
      <c r="MA142" s="136"/>
      <c r="MB142" s="136"/>
      <c r="MC142" s="136"/>
      <c r="MD142" s="136"/>
      <c r="ME142" s="136"/>
      <c r="MF142" s="136"/>
      <c r="MG142" s="136"/>
      <c r="MH142" s="136"/>
      <c r="MI142" s="136"/>
      <c r="MJ142" s="136"/>
      <c r="MK142" s="136"/>
      <c r="ML142" s="136"/>
      <c r="MM142" s="136"/>
      <c r="MN142" s="136"/>
      <c r="MO142" s="136"/>
      <c r="MP142" s="136"/>
      <c r="MQ142" s="136"/>
      <c r="MR142" s="136"/>
      <c r="MS142" s="136"/>
      <c r="MT142" s="136"/>
      <c r="MU142" s="136"/>
      <c r="MV142" s="136"/>
      <c r="MW142" s="136"/>
      <c r="MX142" s="136"/>
      <c r="MY142" s="136"/>
      <c r="MZ142" s="136"/>
      <c r="NA142" s="136"/>
      <c r="NB142" s="136"/>
      <c r="NC142" s="136"/>
      <c r="ND142" s="136"/>
      <c r="NE142" s="136"/>
      <c r="NF142" s="136"/>
      <c r="NG142" s="136"/>
      <c r="NH142" s="136"/>
      <c r="NI142" s="136"/>
      <c r="NJ142" s="136"/>
      <c r="NK142" s="136"/>
      <c r="NL142" s="136"/>
      <c r="NM142" s="136"/>
      <c r="NN142" s="136"/>
      <c r="NO142" s="136"/>
      <c r="NP142" s="136"/>
      <c r="NQ142" s="136"/>
      <c r="NR142" s="136"/>
      <c r="NS142" s="136"/>
      <c r="NT142" s="136"/>
      <c r="NU142" s="136"/>
      <c r="NV142" s="136"/>
      <c r="NW142" s="136"/>
      <c r="NX142" s="136"/>
      <c r="NY142" s="136"/>
      <c r="NZ142" s="136"/>
      <c r="OA142" s="136"/>
      <c r="OB142" s="136"/>
      <c r="OC142" s="136"/>
      <c r="OD142" s="136"/>
      <c r="OE142" s="136"/>
      <c r="OF142" s="136"/>
      <c r="OG142" s="136"/>
      <c r="OH142" s="136"/>
      <c r="OI142" s="136"/>
      <c r="OJ142" s="136"/>
      <c r="OK142" s="136"/>
      <c r="OL142" s="136"/>
      <c r="OM142" s="136"/>
      <c r="ON142" s="136"/>
      <c r="OO142" s="136"/>
      <c r="OP142" s="136"/>
      <c r="OQ142" s="136"/>
      <c r="OR142" s="136"/>
      <c r="OS142" s="136"/>
      <c r="OT142" s="136"/>
      <c r="OU142" s="136"/>
      <c r="OV142" s="136"/>
      <c r="OW142" s="136"/>
      <c r="OX142" s="136"/>
      <c r="OY142" s="136"/>
      <c r="OZ142" s="136"/>
      <c r="PA142" s="136"/>
      <c r="PB142" s="136"/>
      <c r="PC142" s="136"/>
      <c r="PD142" s="136"/>
      <c r="PE142" s="136"/>
      <c r="PF142" s="136"/>
      <c r="PG142" s="136"/>
      <c r="PH142" s="136"/>
      <c r="PI142" s="136"/>
      <c r="PJ142" s="136"/>
      <c r="PK142" s="136"/>
      <c r="PL142" s="136"/>
      <c r="PM142" s="136"/>
      <c r="PN142" s="136"/>
      <c r="PO142" s="136"/>
      <c r="PP142" s="136"/>
      <c r="PQ142" s="136"/>
      <c r="PR142" s="136"/>
      <c r="PS142" s="136"/>
      <c r="PT142" s="136"/>
      <c r="PU142" s="136"/>
      <c r="PV142" s="136"/>
      <c r="PW142" s="136"/>
      <c r="PX142" s="136"/>
      <c r="PY142" s="136"/>
      <c r="PZ142" s="136"/>
      <c r="QA142" s="136"/>
      <c r="QB142" s="136"/>
      <c r="QC142" s="136"/>
      <c r="QD142" s="136"/>
      <c r="QE142" s="136"/>
      <c r="QF142" s="136"/>
      <c r="QG142" s="136"/>
      <c r="QH142" s="136"/>
      <c r="QI142" s="136"/>
      <c r="QJ142" s="136"/>
      <c r="QK142" s="136"/>
      <c r="QL142" s="136"/>
      <c r="QM142" s="136"/>
      <c r="QN142" s="136"/>
      <c r="QO142" s="136"/>
      <c r="QP142" s="136"/>
      <c r="QQ142" s="136"/>
      <c r="QR142" s="136"/>
      <c r="QS142" s="136"/>
      <c r="QT142" s="136"/>
      <c r="QU142" s="136"/>
      <c r="QV142" s="136"/>
      <c r="QW142" s="136"/>
      <c r="QX142" s="136"/>
      <c r="QY142" s="136"/>
      <c r="QZ142" s="136"/>
      <c r="RA142" s="136"/>
      <c r="RB142" s="136"/>
      <c r="RC142" s="136"/>
      <c r="RD142" s="136"/>
      <c r="RE142" s="136"/>
      <c r="RF142" s="136"/>
      <c r="RG142" s="136"/>
      <c r="RH142" s="136"/>
      <c r="RI142" s="136"/>
      <c r="RJ142" s="136"/>
      <c r="RK142" s="136"/>
      <c r="RL142" s="136"/>
      <c r="RM142" s="136"/>
      <c r="RN142" s="136"/>
      <c r="RO142" s="136"/>
      <c r="RP142" s="136"/>
      <c r="RQ142" s="136"/>
      <c r="RR142" s="136"/>
      <c r="RS142" s="136"/>
      <c r="RT142" s="136"/>
      <c r="RU142" s="136"/>
      <c r="RV142" s="136"/>
      <c r="RW142" s="136"/>
      <c r="RX142" s="136"/>
      <c r="RY142" s="136"/>
      <c r="RZ142" s="136"/>
      <c r="SA142" s="136"/>
      <c r="SB142" s="136"/>
      <c r="SC142" s="136"/>
      <c r="SD142" s="136"/>
      <c r="SE142" s="136"/>
      <c r="SF142" s="136"/>
      <c r="SG142" s="136"/>
      <c r="SH142" s="136"/>
      <c r="SI142" s="136"/>
      <c r="SJ142" s="136"/>
      <c r="SK142" s="136"/>
      <c r="SL142" s="136"/>
      <c r="SM142" s="136"/>
      <c r="SN142" s="136"/>
      <c r="SO142" s="136"/>
      <c r="SP142" s="136"/>
      <c r="SQ142" s="136"/>
      <c r="SR142" s="136"/>
      <c r="SS142" s="136"/>
      <c r="ST142" s="136"/>
      <c r="SU142" s="136"/>
      <c r="SV142" s="136"/>
      <c r="SW142" s="136"/>
      <c r="SX142" s="136"/>
      <c r="SY142" s="136"/>
      <c r="SZ142" s="136"/>
      <c r="TA142" s="136"/>
      <c r="TB142" s="136"/>
      <c r="TC142" s="136"/>
      <c r="TD142" s="136"/>
      <c r="TE142" s="136"/>
      <c r="TF142" s="136"/>
      <c r="TG142" s="136"/>
      <c r="TH142" s="136"/>
      <c r="TI142" s="136"/>
      <c r="TJ142" s="136"/>
      <c r="TK142" s="136"/>
      <c r="TL142" s="136"/>
      <c r="TM142" s="136"/>
      <c r="TN142" s="136"/>
      <c r="TO142" s="136"/>
      <c r="TP142" s="136"/>
      <c r="TQ142" s="136"/>
      <c r="TR142" s="136"/>
      <c r="TS142" s="136"/>
      <c r="TT142" s="136"/>
      <c r="TU142" s="136"/>
      <c r="TV142" s="136"/>
      <c r="TW142" s="136"/>
      <c r="TX142" s="136"/>
      <c r="TY142" s="136"/>
      <c r="TZ142" s="136"/>
      <c r="UA142" s="136"/>
      <c r="UB142" s="136"/>
      <c r="UC142" s="136"/>
      <c r="UD142" s="136"/>
      <c r="UE142" s="136"/>
      <c r="UF142" s="136"/>
      <c r="UG142" s="136"/>
      <c r="UH142" s="136"/>
      <c r="UI142" s="136"/>
      <c r="UJ142" s="136"/>
      <c r="UK142" s="136"/>
      <c r="UL142" s="136"/>
      <c r="UM142" s="136"/>
      <c r="UN142" s="136"/>
      <c r="UO142" s="136"/>
      <c r="UP142" s="136"/>
      <c r="UQ142" s="136"/>
      <c r="UR142" s="136"/>
      <c r="US142" s="136"/>
      <c r="UT142" s="136"/>
      <c r="UU142" s="136"/>
      <c r="UV142" s="136"/>
      <c r="UW142" s="136"/>
      <c r="UX142" s="136"/>
      <c r="UY142" s="136"/>
      <c r="UZ142" s="136"/>
      <c r="VA142" s="136"/>
      <c r="VB142" s="136"/>
      <c r="VC142" s="136"/>
      <c r="VD142" s="136"/>
      <c r="VE142" s="136"/>
      <c r="VF142" s="136"/>
      <c r="VG142" s="136"/>
      <c r="VH142" s="136"/>
      <c r="VI142" s="136"/>
      <c r="VJ142" s="136"/>
      <c r="VK142" s="136"/>
      <c r="VL142" s="136"/>
      <c r="VM142" s="136"/>
      <c r="VN142" s="136"/>
      <c r="VO142" s="136"/>
      <c r="VP142" s="136"/>
      <c r="VQ142" s="136"/>
      <c r="VR142" s="136"/>
      <c r="VS142" s="136"/>
      <c r="VT142" s="136"/>
      <c r="VU142" s="136"/>
      <c r="VV142" s="136"/>
      <c r="VW142" s="136"/>
      <c r="VX142" s="136"/>
      <c r="VY142" s="136"/>
      <c r="VZ142" s="136"/>
      <c r="WA142" s="136"/>
      <c r="WB142" s="136"/>
      <c r="WC142" s="136"/>
      <c r="WD142" s="136"/>
      <c r="WE142" s="136"/>
      <c r="WF142" s="136"/>
      <c r="WG142" s="136"/>
      <c r="WH142" s="136"/>
      <c r="WI142" s="136"/>
      <c r="WJ142" s="136"/>
      <c r="WK142" s="136"/>
      <c r="WL142" s="136"/>
      <c r="WM142" s="136"/>
      <c r="WN142" s="136"/>
      <c r="WO142" s="136"/>
      <c r="WP142" s="136"/>
      <c r="WQ142" s="136"/>
      <c r="WR142" s="136"/>
      <c r="WS142" s="136"/>
      <c r="WT142" s="136"/>
      <c r="WU142" s="136"/>
      <c r="WV142" s="136"/>
      <c r="WW142" s="136"/>
      <c r="WX142" s="136"/>
      <c r="WY142" s="136"/>
      <c r="WZ142" s="136"/>
      <c r="XA142" s="136"/>
      <c r="XB142" s="136"/>
      <c r="XC142" s="136"/>
      <c r="XD142" s="136"/>
      <c r="XE142" s="136"/>
      <c r="XF142" s="136"/>
      <c r="XG142" s="136"/>
      <c r="XH142" s="136"/>
      <c r="XI142" s="136"/>
      <c r="XJ142" s="136"/>
      <c r="XK142" s="136"/>
      <c r="XL142" s="136"/>
      <c r="XM142" s="136"/>
      <c r="XN142" s="136"/>
      <c r="XO142" s="136"/>
      <c r="XP142" s="136"/>
      <c r="XQ142" s="136"/>
      <c r="XR142" s="136"/>
      <c r="XS142" s="136"/>
      <c r="XT142" s="136"/>
      <c r="XU142" s="136"/>
      <c r="XV142" s="136"/>
      <c r="XW142" s="136"/>
      <c r="XX142" s="136"/>
      <c r="XY142" s="136"/>
      <c r="XZ142" s="136"/>
      <c r="YA142" s="136"/>
      <c r="YB142" s="136"/>
      <c r="YC142" s="136"/>
      <c r="YD142" s="136"/>
      <c r="YE142" s="136"/>
      <c r="YF142" s="136"/>
      <c r="YG142" s="136"/>
      <c r="YH142" s="136"/>
      <c r="YI142" s="136"/>
      <c r="YJ142" s="136"/>
      <c r="YK142" s="136"/>
      <c r="YL142" s="136"/>
      <c r="YM142" s="136"/>
      <c r="YN142" s="136"/>
      <c r="YO142" s="136"/>
      <c r="YP142" s="136"/>
      <c r="YQ142" s="136"/>
      <c r="YR142" s="136"/>
      <c r="YS142" s="136"/>
      <c r="YT142" s="136"/>
      <c r="YU142" s="136"/>
      <c r="YV142" s="136"/>
      <c r="YW142" s="136"/>
      <c r="YX142" s="136"/>
      <c r="YY142" s="136"/>
      <c r="YZ142" s="136"/>
      <c r="ZA142" s="136"/>
      <c r="ZB142" s="136"/>
      <c r="ZC142" s="136"/>
      <c r="ZD142" s="136"/>
      <c r="ZE142" s="136"/>
      <c r="ZF142" s="136"/>
      <c r="ZG142" s="136"/>
      <c r="ZH142" s="136"/>
      <c r="ZI142" s="136"/>
      <c r="ZJ142" s="136"/>
      <c r="ZK142" s="136"/>
      <c r="ZL142" s="136"/>
      <c r="ZM142" s="136"/>
      <c r="ZN142" s="136"/>
      <c r="ZO142" s="136"/>
      <c r="ZP142" s="136"/>
      <c r="ZQ142" s="136"/>
      <c r="ZR142" s="136"/>
      <c r="ZS142" s="136"/>
      <c r="ZT142" s="136"/>
      <c r="ZU142" s="136"/>
      <c r="ZV142" s="136"/>
      <c r="ZW142" s="136"/>
      <c r="ZX142" s="136"/>
      <c r="ZY142" s="136"/>
      <c r="ZZ142" s="136"/>
      <c r="AAA142" s="136"/>
      <c r="AAB142" s="136"/>
      <c r="AAC142" s="136"/>
      <c r="AAD142" s="136"/>
      <c r="AAE142" s="136"/>
      <c r="AAF142" s="136"/>
      <c r="AAG142" s="136"/>
      <c r="AAH142" s="136"/>
      <c r="AAI142" s="136"/>
      <c r="AAJ142" s="136"/>
      <c r="AAK142" s="136"/>
      <c r="AAL142" s="136"/>
      <c r="AAM142" s="136"/>
      <c r="AAN142" s="136"/>
      <c r="AAO142" s="136"/>
      <c r="AAP142" s="136"/>
      <c r="AAQ142" s="136"/>
      <c r="AAR142" s="136"/>
      <c r="AAS142" s="136"/>
      <c r="AAT142" s="136"/>
      <c r="AAU142" s="136"/>
      <c r="AAV142" s="136"/>
      <c r="AAW142" s="136"/>
      <c r="AAX142" s="136"/>
      <c r="AAY142" s="136"/>
      <c r="AAZ142" s="136"/>
      <c r="ABA142" s="136"/>
      <c r="ABB142" s="136"/>
      <c r="ABC142" s="136"/>
      <c r="ABD142" s="136"/>
      <c r="ABE142" s="136"/>
      <c r="ABF142" s="136"/>
      <c r="ABG142" s="136"/>
      <c r="ABH142" s="136"/>
      <c r="ABI142" s="136"/>
      <c r="ABJ142" s="136"/>
      <c r="ABK142" s="136"/>
      <c r="ABL142" s="136"/>
      <c r="ABM142" s="136"/>
      <c r="ABN142" s="136"/>
      <c r="ABO142" s="136"/>
      <c r="ABP142" s="136"/>
      <c r="ABQ142" s="136"/>
      <c r="ABR142" s="136"/>
      <c r="ABS142" s="136"/>
      <c r="ABT142" s="136"/>
      <c r="ABU142" s="136"/>
      <c r="ABV142" s="136"/>
      <c r="ABW142" s="136"/>
      <c r="ABX142" s="136"/>
      <c r="ABY142" s="136"/>
      <c r="ABZ142" s="136"/>
      <c r="ACA142" s="136"/>
      <c r="ACB142" s="136"/>
      <c r="ACC142" s="136"/>
      <c r="ACD142" s="136"/>
      <c r="ACE142" s="136"/>
      <c r="ACF142" s="136"/>
      <c r="ACG142" s="136"/>
      <c r="ACH142" s="136"/>
      <c r="ACI142" s="136"/>
      <c r="ACJ142" s="136"/>
      <c r="ACK142" s="136"/>
      <c r="ACL142" s="136"/>
      <c r="ACM142" s="136"/>
      <c r="ACN142" s="136"/>
      <c r="ACO142" s="136"/>
      <c r="ACP142" s="136"/>
      <c r="ACQ142" s="136"/>
      <c r="ACR142" s="136"/>
      <c r="ACS142" s="136"/>
      <c r="ACT142" s="136"/>
      <c r="ACU142" s="136"/>
      <c r="ACV142" s="136"/>
      <c r="ACW142" s="136"/>
      <c r="ACX142" s="136"/>
      <c r="ACY142" s="136"/>
      <c r="ACZ142" s="136"/>
      <c r="ADA142" s="136"/>
      <c r="ADB142" s="136"/>
      <c r="ADC142" s="136"/>
      <c r="ADD142" s="136"/>
      <c r="ADE142" s="136"/>
      <c r="ADF142" s="136"/>
      <c r="ADG142" s="136"/>
      <c r="ADH142" s="136"/>
      <c r="ADI142" s="136"/>
      <c r="ADJ142" s="136"/>
      <c r="ADK142" s="136"/>
      <c r="ADL142" s="136"/>
      <c r="ADM142" s="136"/>
      <c r="ADN142" s="136"/>
      <c r="ADO142" s="136"/>
      <c r="ADP142" s="136"/>
      <c r="ADQ142" s="136"/>
      <c r="ADR142" s="136"/>
      <c r="ADS142" s="136"/>
      <c r="ADT142" s="136"/>
      <c r="ADU142" s="136"/>
      <c r="ADV142" s="136"/>
      <c r="ADW142" s="136"/>
      <c r="ADX142" s="136"/>
      <c r="ADY142" s="136"/>
      <c r="ADZ142" s="136"/>
      <c r="AEA142" s="136"/>
      <c r="AEB142" s="136"/>
      <c r="AEC142" s="136"/>
      <c r="AED142" s="136"/>
      <c r="AEE142" s="136"/>
      <c r="AEF142" s="136"/>
      <c r="AEG142" s="136"/>
      <c r="AEH142" s="136"/>
      <c r="AEI142" s="136"/>
      <c r="AEJ142" s="136"/>
      <c r="AEK142" s="136"/>
      <c r="AEL142" s="136"/>
      <c r="AEM142" s="136"/>
      <c r="AEN142" s="136"/>
      <c r="AEO142" s="136"/>
      <c r="AEP142" s="136"/>
      <c r="AEQ142" s="136"/>
      <c r="AER142" s="136"/>
      <c r="AES142" s="136"/>
      <c r="AET142" s="136"/>
      <c r="AEU142" s="136"/>
      <c r="AEV142" s="136"/>
      <c r="AEW142" s="136"/>
      <c r="AEX142" s="136"/>
      <c r="AEY142" s="136"/>
      <c r="AEZ142" s="136"/>
      <c r="AFA142" s="136"/>
      <c r="AFB142" s="136"/>
      <c r="AFC142" s="136"/>
      <c r="AFD142" s="136"/>
      <c r="AFE142" s="136"/>
      <c r="AFF142" s="136"/>
      <c r="AFG142" s="136"/>
      <c r="AFH142" s="136"/>
      <c r="AFI142" s="136"/>
      <c r="AFJ142" s="136"/>
      <c r="AFK142" s="136"/>
      <c r="AFL142" s="136"/>
      <c r="AFM142" s="136"/>
      <c r="AFN142" s="136"/>
      <c r="AFO142" s="136"/>
      <c r="AFP142" s="136"/>
      <c r="AFQ142" s="136"/>
      <c r="AFR142" s="136"/>
      <c r="AFS142" s="136"/>
      <c r="AFT142" s="136"/>
      <c r="AFU142" s="136"/>
      <c r="AFV142" s="136"/>
      <c r="AFW142" s="136"/>
      <c r="AFX142" s="136"/>
      <c r="AFY142" s="136"/>
      <c r="AFZ142" s="136"/>
      <c r="AGA142" s="136"/>
      <c r="AGB142" s="136"/>
      <c r="AGC142" s="136"/>
      <c r="AGD142" s="136"/>
      <c r="AGE142" s="136"/>
      <c r="AGF142" s="136"/>
      <c r="AGG142" s="136"/>
      <c r="AGH142" s="136"/>
      <c r="AGI142" s="136"/>
      <c r="AGJ142" s="136"/>
      <c r="AGK142" s="136"/>
      <c r="AGL142" s="136"/>
      <c r="AGM142" s="136"/>
      <c r="AGN142" s="136"/>
      <c r="AGO142" s="136"/>
      <c r="AGP142" s="136"/>
      <c r="AGQ142" s="136"/>
      <c r="AGR142" s="136"/>
      <c r="AGS142" s="136"/>
      <c r="AGT142" s="136"/>
      <c r="AGU142" s="136"/>
      <c r="AGV142" s="136"/>
      <c r="AGW142" s="136"/>
      <c r="AGX142" s="136"/>
      <c r="AGY142" s="136"/>
      <c r="AGZ142" s="136"/>
      <c r="AHA142" s="136"/>
      <c r="AHB142" s="136"/>
      <c r="AHC142" s="136"/>
      <c r="AHD142" s="136"/>
      <c r="AHE142" s="136"/>
      <c r="AHF142" s="136"/>
      <c r="AHG142" s="136"/>
      <c r="AHH142" s="136"/>
      <c r="AHI142" s="136"/>
      <c r="AHJ142" s="136"/>
      <c r="AHK142" s="136"/>
      <c r="AHL142" s="136"/>
      <c r="AHM142" s="136"/>
      <c r="AHN142" s="136"/>
      <c r="AHO142" s="136"/>
      <c r="AHP142" s="136"/>
      <c r="AHQ142" s="136"/>
      <c r="AHR142" s="136"/>
      <c r="AHS142" s="136"/>
      <c r="AHT142" s="136"/>
      <c r="AHU142" s="136"/>
      <c r="AHV142" s="136"/>
      <c r="AHW142" s="136"/>
      <c r="AHX142" s="136"/>
      <c r="AHY142" s="136"/>
      <c r="AHZ142" s="136"/>
      <c r="AIA142" s="136"/>
      <c r="AIB142" s="136"/>
      <c r="AIC142" s="136"/>
      <c r="AID142" s="136"/>
      <c r="AIE142" s="136"/>
      <c r="AIF142" s="136"/>
      <c r="AIG142" s="136"/>
      <c r="AIH142" s="136"/>
      <c r="AII142" s="136"/>
      <c r="AIJ142" s="136"/>
      <c r="AIK142" s="136"/>
      <c r="AIL142" s="136"/>
      <c r="AIM142" s="136"/>
      <c r="AIN142" s="136"/>
      <c r="AIO142" s="136"/>
      <c r="AIP142" s="136"/>
      <c r="AIQ142" s="136"/>
      <c r="AIR142" s="136"/>
      <c r="AIS142" s="136"/>
      <c r="AIT142" s="136"/>
      <c r="AIU142" s="136"/>
      <c r="AIV142" s="136"/>
      <c r="AIW142" s="136"/>
      <c r="AIX142" s="136"/>
      <c r="AIY142" s="136"/>
      <c r="AIZ142" s="136"/>
      <c r="AJA142" s="136"/>
      <c r="AJB142" s="136"/>
      <c r="AJC142" s="136"/>
      <c r="AJD142" s="136"/>
      <c r="AJE142" s="136"/>
      <c r="AJF142" s="136"/>
      <c r="AJG142" s="136"/>
      <c r="AJH142" s="136"/>
      <c r="AJI142" s="136"/>
      <c r="AJJ142" s="136"/>
      <c r="AJK142" s="136"/>
      <c r="AJL142" s="136"/>
      <c r="AJM142" s="136"/>
      <c r="AJN142" s="136"/>
      <c r="AJO142" s="136"/>
      <c r="AJP142" s="136"/>
      <c r="AJQ142" s="136"/>
      <c r="AJR142" s="136"/>
      <c r="AJS142" s="136"/>
      <c r="AJT142" s="136"/>
      <c r="AJU142" s="136"/>
      <c r="AJV142" s="136"/>
      <c r="AJW142" s="136"/>
      <c r="AJX142" s="136"/>
      <c r="AJY142" s="136"/>
      <c r="AJZ142" s="136"/>
      <c r="AKA142" s="136"/>
      <c r="AKB142" s="136"/>
      <c r="AKC142" s="136"/>
      <c r="AKD142" s="136"/>
      <c r="AKE142" s="136"/>
      <c r="AKF142" s="136"/>
      <c r="AKG142" s="136"/>
      <c r="AKH142" s="136"/>
      <c r="AKI142" s="136"/>
      <c r="AKJ142" s="136"/>
      <c r="AKK142" s="136"/>
      <c r="AKL142" s="136"/>
      <c r="AKM142" s="136"/>
      <c r="AKN142" s="136"/>
      <c r="AKO142" s="136"/>
      <c r="AKP142" s="136"/>
      <c r="AKQ142" s="136"/>
      <c r="AKR142" s="136"/>
      <c r="AKS142" s="136"/>
      <c r="AKT142" s="136"/>
      <c r="AKU142" s="136"/>
      <c r="AKV142" s="136"/>
      <c r="AKW142" s="136"/>
      <c r="AKX142" s="136"/>
      <c r="AKY142" s="136"/>
    </row>
    <row r="143" hidden="1" spans="1:987">
      <c r="A143" s="263"/>
      <c r="B143" s="264" t="s">
        <v>6</v>
      </c>
      <c r="C143" s="266"/>
      <c r="D143" s="267"/>
      <c r="E143" s="161"/>
      <c r="F143" s="273"/>
      <c r="G143" s="53"/>
      <c r="H143" s="53"/>
      <c r="I143" s="53"/>
      <c r="J143" s="217"/>
      <c r="K143" s="206"/>
      <c r="L143" s="206"/>
      <c r="M143" s="217"/>
      <c r="N143" s="197"/>
      <c r="O143" s="240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6"/>
      <c r="BD143" s="136"/>
      <c r="BE143" s="136"/>
      <c r="BF143" s="136"/>
      <c r="BG143" s="136"/>
      <c r="BH143" s="136"/>
      <c r="BI143" s="136"/>
      <c r="BJ143" s="136"/>
      <c r="BK143" s="136"/>
      <c r="BL143" s="136"/>
      <c r="BM143" s="136"/>
      <c r="BN143" s="136"/>
      <c r="BO143" s="136"/>
      <c r="BP143" s="136"/>
      <c r="BQ143" s="136"/>
      <c r="BR143" s="136"/>
      <c r="BS143" s="136"/>
      <c r="BT143" s="136"/>
      <c r="BU143" s="136"/>
      <c r="BV143" s="136"/>
      <c r="BW143" s="136"/>
      <c r="BX143" s="136"/>
      <c r="BY143" s="136"/>
      <c r="BZ143" s="136"/>
      <c r="CA143" s="136"/>
      <c r="CB143" s="136"/>
      <c r="CC143" s="136"/>
      <c r="CD143" s="136"/>
      <c r="CE143" s="136"/>
      <c r="CF143" s="136"/>
      <c r="CG143" s="136"/>
      <c r="CH143" s="136"/>
      <c r="CI143" s="136"/>
      <c r="CJ143" s="136"/>
      <c r="CK143" s="136"/>
      <c r="CL143" s="136"/>
      <c r="CM143" s="136"/>
      <c r="CN143" s="136"/>
      <c r="CO143" s="136"/>
      <c r="CP143" s="136"/>
      <c r="CQ143" s="136"/>
      <c r="CR143" s="136"/>
      <c r="CS143" s="136"/>
      <c r="CT143" s="136"/>
      <c r="CU143" s="136"/>
      <c r="CV143" s="136"/>
      <c r="CW143" s="136"/>
      <c r="CX143" s="136"/>
      <c r="CY143" s="136"/>
      <c r="CZ143" s="136"/>
      <c r="DA143" s="136"/>
      <c r="DB143" s="136"/>
      <c r="DC143" s="136"/>
      <c r="DD143" s="136"/>
      <c r="DE143" s="136"/>
      <c r="DF143" s="136"/>
      <c r="DG143" s="136"/>
      <c r="DH143" s="136"/>
      <c r="DI143" s="136"/>
      <c r="DJ143" s="136"/>
      <c r="DK143" s="136"/>
      <c r="DL143" s="136"/>
      <c r="DM143" s="136"/>
      <c r="DN143" s="136"/>
      <c r="DO143" s="136"/>
      <c r="DP143" s="136"/>
      <c r="DQ143" s="136"/>
      <c r="DR143" s="136"/>
      <c r="DS143" s="136"/>
      <c r="DT143" s="136"/>
      <c r="DU143" s="136"/>
      <c r="DV143" s="136"/>
      <c r="DW143" s="136"/>
      <c r="DX143" s="136"/>
      <c r="DY143" s="136"/>
      <c r="DZ143" s="136"/>
      <c r="EA143" s="136"/>
      <c r="EB143" s="136"/>
      <c r="EC143" s="136"/>
      <c r="ED143" s="136"/>
      <c r="EE143" s="136"/>
      <c r="EF143" s="136"/>
      <c r="EG143" s="136"/>
      <c r="EH143" s="136"/>
      <c r="EI143" s="136"/>
      <c r="EJ143" s="136"/>
      <c r="EK143" s="136"/>
      <c r="EL143" s="136"/>
      <c r="EM143" s="136"/>
      <c r="EN143" s="136"/>
      <c r="EO143" s="136"/>
      <c r="EP143" s="136"/>
      <c r="EQ143" s="136"/>
      <c r="ER143" s="136"/>
      <c r="ES143" s="136"/>
      <c r="ET143" s="136"/>
      <c r="EU143" s="136"/>
      <c r="EV143" s="136"/>
      <c r="EW143" s="136"/>
      <c r="EX143" s="136"/>
      <c r="EY143" s="136"/>
      <c r="EZ143" s="136"/>
      <c r="FA143" s="136"/>
      <c r="FB143" s="136"/>
      <c r="FC143" s="136"/>
      <c r="FD143" s="136"/>
      <c r="FE143" s="136"/>
      <c r="FF143" s="136"/>
      <c r="FG143" s="136"/>
      <c r="FH143" s="136"/>
      <c r="FI143" s="136"/>
      <c r="FJ143" s="136"/>
      <c r="FK143" s="136"/>
      <c r="FL143" s="136"/>
      <c r="FM143" s="136"/>
      <c r="FN143" s="136"/>
      <c r="FO143" s="136"/>
      <c r="FP143" s="136"/>
      <c r="FQ143" s="136"/>
      <c r="FR143" s="136"/>
      <c r="FS143" s="136"/>
      <c r="FT143" s="136"/>
      <c r="FU143" s="136"/>
      <c r="FV143" s="136"/>
      <c r="FW143" s="136"/>
      <c r="FX143" s="136"/>
      <c r="FY143" s="136"/>
      <c r="FZ143" s="136"/>
      <c r="GA143" s="136"/>
      <c r="GB143" s="136"/>
      <c r="GC143" s="136"/>
      <c r="GD143" s="136"/>
      <c r="GE143" s="136"/>
      <c r="GF143" s="136"/>
      <c r="GG143" s="136"/>
      <c r="GH143" s="136"/>
      <c r="GI143" s="136"/>
      <c r="GJ143" s="136"/>
      <c r="GK143" s="136"/>
      <c r="GL143" s="136"/>
      <c r="GM143" s="136"/>
      <c r="GN143" s="136"/>
      <c r="GO143" s="136"/>
      <c r="GP143" s="136"/>
      <c r="GQ143" s="136"/>
      <c r="GR143" s="136"/>
      <c r="GS143" s="136"/>
      <c r="GT143" s="136"/>
      <c r="GU143" s="136"/>
      <c r="GV143" s="136"/>
      <c r="GW143" s="136"/>
      <c r="GX143" s="136"/>
      <c r="GY143" s="136"/>
      <c r="GZ143" s="136"/>
      <c r="HA143" s="136"/>
      <c r="HB143" s="136"/>
      <c r="HC143" s="136"/>
      <c r="HD143" s="136"/>
      <c r="HE143" s="136"/>
      <c r="HF143" s="136"/>
      <c r="HG143" s="136"/>
      <c r="HH143" s="136"/>
      <c r="HI143" s="136"/>
      <c r="HJ143" s="136"/>
      <c r="HK143" s="136"/>
      <c r="HL143" s="136"/>
      <c r="HM143" s="136"/>
      <c r="HN143" s="136"/>
      <c r="HO143" s="136"/>
      <c r="HP143" s="136"/>
      <c r="HQ143" s="136"/>
      <c r="HR143" s="136"/>
      <c r="HS143" s="136"/>
      <c r="HT143" s="136"/>
      <c r="HU143" s="136"/>
      <c r="HV143" s="136"/>
      <c r="HW143" s="136"/>
      <c r="HX143" s="136"/>
      <c r="HY143" s="136"/>
      <c r="HZ143" s="136"/>
      <c r="IA143" s="136"/>
      <c r="IB143" s="136"/>
      <c r="IC143" s="136"/>
      <c r="ID143" s="136"/>
      <c r="IE143" s="136"/>
      <c r="IF143" s="136"/>
      <c r="IG143" s="136"/>
      <c r="IH143" s="136"/>
      <c r="II143" s="136"/>
      <c r="IJ143" s="136"/>
      <c r="IK143" s="136"/>
      <c r="IL143" s="136"/>
      <c r="IM143" s="136"/>
      <c r="IN143" s="136"/>
      <c r="IO143" s="136"/>
      <c r="IP143" s="136"/>
      <c r="IQ143" s="136"/>
      <c r="IR143" s="136"/>
      <c r="IS143" s="136"/>
      <c r="IT143" s="136"/>
      <c r="IU143" s="136"/>
      <c r="IV143" s="136"/>
      <c r="IW143" s="136"/>
      <c r="IX143" s="136"/>
      <c r="IY143" s="136"/>
      <c r="IZ143" s="136"/>
      <c r="JA143" s="136"/>
      <c r="JB143" s="136"/>
      <c r="JC143" s="136"/>
      <c r="JD143" s="136"/>
      <c r="JE143" s="136"/>
      <c r="JF143" s="136"/>
      <c r="JG143" s="136"/>
      <c r="JH143" s="136"/>
      <c r="JI143" s="136"/>
      <c r="JJ143" s="136"/>
      <c r="JK143" s="136"/>
      <c r="JL143" s="136"/>
      <c r="JM143" s="136"/>
      <c r="JN143" s="136"/>
      <c r="JO143" s="136"/>
      <c r="JP143" s="136"/>
      <c r="JQ143" s="136"/>
      <c r="JR143" s="136"/>
      <c r="JS143" s="136"/>
      <c r="JT143" s="136"/>
      <c r="JU143" s="136"/>
      <c r="JV143" s="136"/>
      <c r="JW143" s="136"/>
      <c r="JX143" s="136"/>
      <c r="JY143" s="136"/>
      <c r="JZ143" s="136"/>
      <c r="KA143" s="136"/>
      <c r="KB143" s="136"/>
      <c r="KC143" s="136"/>
      <c r="KD143" s="136"/>
      <c r="KE143" s="136"/>
      <c r="KF143" s="136"/>
      <c r="KG143" s="136"/>
      <c r="KH143" s="136"/>
      <c r="KI143" s="136"/>
      <c r="KJ143" s="136"/>
      <c r="KK143" s="136"/>
      <c r="KL143" s="136"/>
      <c r="KM143" s="136"/>
      <c r="KN143" s="136"/>
      <c r="KO143" s="136"/>
      <c r="KP143" s="136"/>
      <c r="KQ143" s="136"/>
      <c r="KR143" s="136"/>
      <c r="KS143" s="136"/>
      <c r="KT143" s="136"/>
      <c r="KU143" s="136"/>
      <c r="KV143" s="136"/>
      <c r="KW143" s="136"/>
      <c r="KX143" s="136"/>
      <c r="KY143" s="136"/>
      <c r="KZ143" s="136"/>
      <c r="LA143" s="136"/>
      <c r="LB143" s="136"/>
      <c r="LC143" s="136"/>
      <c r="LD143" s="136"/>
      <c r="LE143" s="136"/>
      <c r="LF143" s="136"/>
      <c r="LG143" s="136"/>
      <c r="LH143" s="136"/>
      <c r="LI143" s="136"/>
      <c r="LJ143" s="136"/>
      <c r="LK143" s="136"/>
      <c r="LL143" s="136"/>
      <c r="LM143" s="136"/>
      <c r="LN143" s="136"/>
      <c r="LO143" s="136"/>
      <c r="LP143" s="136"/>
      <c r="LQ143" s="136"/>
      <c r="LR143" s="136"/>
      <c r="LS143" s="136"/>
      <c r="LT143" s="136"/>
      <c r="LU143" s="136"/>
      <c r="LV143" s="136"/>
      <c r="LW143" s="136"/>
      <c r="LX143" s="136"/>
      <c r="LY143" s="136"/>
      <c r="LZ143" s="136"/>
      <c r="MA143" s="136"/>
      <c r="MB143" s="136"/>
      <c r="MC143" s="136"/>
      <c r="MD143" s="136"/>
      <c r="ME143" s="136"/>
      <c r="MF143" s="136"/>
      <c r="MG143" s="136"/>
      <c r="MH143" s="136"/>
      <c r="MI143" s="136"/>
      <c r="MJ143" s="136"/>
      <c r="MK143" s="136"/>
      <c r="ML143" s="136"/>
      <c r="MM143" s="136"/>
      <c r="MN143" s="136"/>
      <c r="MO143" s="136"/>
      <c r="MP143" s="136"/>
      <c r="MQ143" s="136"/>
      <c r="MR143" s="136"/>
      <c r="MS143" s="136"/>
      <c r="MT143" s="136"/>
      <c r="MU143" s="136"/>
      <c r="MV143" s="136"/>
      <c r="MW143" s="136"/>
      <c r="MX143" s="136"/>
      <c r="MY143" s="136"/>
      <c r="MZ143" s="136"/>
      <c r="NA143" s="136"/>
      <c r="NB143" s="136"/>
      <c r="NC143" s="136"/>
      <c r="ND143" s="136"/>
      <c r="NE143" s="136"/>
      <c r="NF143" s="136"/>
      <c r="NG143" s="136"/>
      <c r="NH143" s="136"/>
      <c r="NI143" s="136"/>
      <c r="NJ143" s="136"/>
      <c r="NK143" s="136"/>
      <c r="NL143" s="136"/>
      <c r="NM143" s="136"/>
      <c r="NN143" s="136"/>
      <c r="NO143" s="136"/>
      <c r="NP143" s="136"/>
      <c r="NQ143" s="136"/>
      <c r="NR143" s="136"/>
      <c r="NS143" s="136"/>
      <c r="NT143" s="136"/>
      <c r="NU143" s="136"/>
      <c r="NV143" s="136"/>
      <c r="NW143" s="136"/>
      <c r="NX143" s="136"/>
      <c r="NY143" s="136"/>
      <c r="NZ143" s="136"/>
      <c r="OA143" s="136"/>
      <c r="OB143" s="136"/>
      <c r="OC143" s="136"/>
      <c r="OD143" s="136"/>
      <c r="OE143" s="136"/>
      <c r="OF143" s="136"/>
      <c r="OG143" s="136"/>
      <c r="OH143" s="136"/>
      <c r="OI143" s="136"/>
      <c r="OJ143" s="136"/>
      <c r="OK143" s="136"/>
      <c r="OL143" s="136"/>
      <c r="OM143" s="136"/>
      <c r="ON143" s="136"/>
      <c r="OO143" s="136"/>
      <c r="OP143" s="136"/>
      <c r="OQ143" s="136"/>
      <c r="OR143" s="136"/>
      <c r="OS143" s="136"/>
      <c r="OT143" s="136"/>
      <c r="OU143" s="136"/>
      <c r="OV143" s="136"/>
      <c r="OW143" s="136"/>
      <c r="OX143" s="136"/>
      <c r="OY143" s="136"/>
      <c r="OZ143" s="136"/>
      <c r="PA143" s="136"/>
      <c r="PB143" s="136"/>
      <c r="PC143" s="136"/>
      <c r="PD143" s="136"/>
      <c r="PE143" s="136"/>
      <c r="PF143" s="136"/>
      <c r="PG143" s="136"/>
      <c r="PH143" s="136"/>
      <c r="PI143" s="136"/>
      <c r="PJ143" s="136"/>
      <c r="PK143" s="136"/>
      <c r="PL143" s="136"/>
      <c r="PM143" s="136"/>
      <c r="PN143" s="136"/>
      <c r="PO143" s="136"/>
      <c r="PP143" s="136"/>
      <c r="PQ143" s="136"/>
      <c r="PR143" s="136"/>
      <c r="PS143" s="136"/>
      <c r="PT143" s="136"/>
      <c r="PU143" s="136"/>
      <c r="PV143" s="136"/>
      <c r="PW143" s="136"/>
      <c r="PX143" s="136"/>
      <c r="PY143" s="136"/>
      <c r="PZ143" s="136"/>
      <c r="QA143" s="136"/>
      <c r="QB143" s="136"/>
      <c r="QC143" s="136"/>
      <c r="QD143" s="136"/>
      <c r="QE143" s="136"/>
      <c r="QF143" s="136"/>
      <c r="QG143" s="136"/>
      <c r="QH143" s="136"/>
      <c r="QI143" s="136"/>
      <c r="QJ143" s="136"/>
      <c r="QK143" s="136"/>
      <c r="QL143" s="136"/>
      <c r="QM143" s="136"/>
      <c r="QN143" s="136"/>
      <c r="QO143" s="136"/>
      <c r="QP143" s="136"/>
      <c r="QQ143" s="136"/>
      <c r="QR143" s="136"/>
      <c r="QS143" s="136"/>
      <c r="QT143" s="136"/>
      <c r="QU143" s="136"/>
      <c r="QV143" s="136"/>
      <c r="QW143" s="136"/>
      <c r="QX143" s="136"/>
      <c r="QY143" s="136"/>
      <c r="QZ143" s="136"/>
      <c r="RA143" s="136"/>
      <c r="RB143" s="136"/>
      <c r="RC143" s="136"/>
      <c r="RD143" s="136"/>
      <c r="RE143" s="136"/>
      <c r="RF143" s="136"/>
      <c r="RG143" s="136"/>
      <c r="RH143" s="136"/>
      <c r="RI143" s="136"/>
      <c r="RJ143" s="136"/>
      <c r="RK143" s="136"/>
      <c r="RL143" s="136"/>
      <c r="RM143" s="136"/>
      <c r="RN143" s="136"/>
      <c r="RO143" s="136"/>
      <c r="RP143" s="136"/>
      <c r="RQ143" s="136"/>
      <c r="RR143" s="136"/>
      <c r="RS143" s="136"/>
      <c r="RT143" s="136"/>
      <c r="RU143" s="136"/>
      <c r="RV143" s="136"/>
      <c r="RW143" s="136"/>
      <c r="RX143" s="136"/>
      <c r="RY143" s="136"/>
      <c r="RZ143" s="136"/>
      <c r="SA143" s="136"/>
      <c r="SB143" s="136"/>
      <c r="SC143" s="136"/>
      <c r="SD143" s="136"/>
      <c r="SE143" s="136"/>
      <c r="SF143" s="136"/>
      <c r="SG143" s="136"/>
      <c r="SH143" s="136"/>
      <c r="SI143" s="136"/>
      <c r="SJ143" s="136"/>
      <c r="SK143" s="136"/>
      <c r="SL143" s="136"/>
      <c r="SM143" s="136"/>
      <c r="SN143" s="136"/>
      <c r="SO143" s="136"/>
      <c r="SP143" s="136"/>
      <c r="SQ143" s="136"/>
      <c r="SR143" s="136"/>
      <c r="SS143" s="136"/>
      <c r="ST143" s="136"/>
      <c r="SU143" s="136"/>
      <c r="SV143" s="136"/>
      <c r="SW143" s="136"/>
      <c r="SX143" s="136"/>
      <c r="SY143" s="136"/>
      <c r="SZ143" s="136"/>
      <c r="TA143" s="136"/>
      <c r="TB143" s="136"/>
      <c r="TC143" s="136"/>
      <c r="TD143" s="136"/>
      <c r="TE143" s="136"/>
      <c r="TF143" s="136"/>
      <c r="TG143" s="136"/>
      <c r="TH143" s="136"/>
      <c r="TI143" s="136"/>
      <c r="TJ143" s="136"/>
      <c r="TK143" s="136"/>
      <c r="TL143" s="136"/>
      <c r="TM143" s="136"/>
      <c r="TN143" s="136"/>
      <c r="TO143" s="136"/>
      <c r="TP143" s="136"/>
      <c r="TQ143" s="136"/>
      <c r="TR143" s="136"/>
      <c r="TS143" s="136"/>
      <c r="TT143" s="136"/>
      <c r="TU143" s="136"/>
      <c r="TV143" s="136"/>
      <c r="TW143" s="136"/>
      <c r="TX143" s="136"/>
      <c r="TY143" s="136"/>
      <c r="TZ143" s="136"/>
      <c r="UA143" s="136"/>
      <c r="UB143" s="136"/>
      <c r="UC143" s="136"/>
      <c r="UD143" s="136"/>
      <c r="UE143" s="136"/>
      <c r="UF143" s="136"/>
      <c r="UG143" s="136"/>
      <c r="UH143" s="136"/>
      <c r="UI143" s="136"/>
      <c r="UJ143" s="136"/>
      <c r="UK143" s="136"/>
      <c r="UL143" s="136"/>
      <c r="UM143" s="136"/>
      <c r="UN143" s="136"/>
      <c r="UO143" s="136"/>
      <c r="UP143" s="136"/>
      <c r="UQ143" s="136"/>
      <c r="UR143" s="136"/>
      <c r="US143" s="136"/>
      <c r="UT143" s="136"/>
      <c r="UU143" s="136"/>
      <c r="UV143" s="136"/>
      <c r="UW143" s="136"/>
      <c r="UX143" s="136"/>
      <c r="UY143" s="136"/>
      <c r="UZ143" s="136"/>
      <c r="VA143" s="136"/>
      <c r="VB143" s="136"/>
      <c r="VC143" s="136"/>
      <c r="VD143" s="136"/>
      <c r="VE143" s="136"/>
      <c r="VF143" s="136"/>
      <c r="VG143" s="136"/>
      <c r="VH143" s="136"/>
      <c r="VI143" s="136"/>
      <c r="VJ143" s="136"/>
      <c r="VK143" s="136"/>
      <c r="VL143" s="136"/>
      <c r="VM143" s="136"/>
      <c r="VN143" s="136"/>
      <c r="VO143" s="136"/>
      <c r="VP143" s="136"/>
      <c r="VQ143" s="136"/>
      <c r="VR143" s="136"/>
      <c r="VS143" s="136"/>
      <c r="VT143" s="136"/>
      <c r="VU143" s="136"/>
      <c r="VV143" s="136"/>
      <c r="VW143" s="136"/>
      <c r="VX143" s="136"/>
      <c r="VY143" s="136"/>
      <c r="VZ143" s="136"/>
      <c r="WA143" s="136"/>
      <c r="WB143" s="136"/>
      <c r="WC143" s="136"/>
      <c r="WD143" s="136"/>
      <c r="WE143" s="136"/>
      <c r="WF143" s="136"/>
      <c r="WG143" s="136"/>
      <c r="WH143" s="136"/>
      <c r="WI143" s="136"/>
      <c r="WJ143" s="136"/>
      <c r="WK143" s="136"/>
      <c r="WL143" s="136"/>
      <c r="WM143" s="136"/>
      <c r="WN143" s="136"/>
      <c r="WO143" s="136"/>
      <c r="WP143" s="136"/>
      <c r="WQ143" s="136"/>
      <c r="WR143" s="136"/>
      <c r="WS143" s="136"/>
      <c r="WT143" s="136"/>
      <c r="WU143" s="136"/>
      <c r="WV143" s="136"/>
      <c r="WW143" s="136"/>
      <c r="WX143" s="136"/>
      <c r="WY143" s="136"/>
      <c r="WZ143" s="136"/>
      <c r="XA143" s="136"/>
      <c r="XB143" s="136"/>
      <c r="XC143" s="136"/>
      <c r="XD143" s="136"/>
      <c r="XE143" s="136"/>
      <c r="XF143" s="136"/>
      <c r="XG143" s="136"/>
      <c r="XH143" s="136"/>
      <c r="XI143" s="136"/>
      <c r="XJ143" s="136"/>
      <c r="XK143" s="136"/>
      <c r="XL143" s="136"/>
      <c r="XM143" s="136"/>
      <c r="XN143" s="136"/>
      <c r="XO143" s="136"/>
      <c r="XP143" s="136"/>
      <c r="XQ143" s="136"/>
      <c r="XR143" s="136"/>
      <c r="XS143" s="136"/>
      <c r="XT143" s="136"/>
      <c r="XU143" s="136"/>
      <c r="XV143" s="136"/>
      <c r="XW143" s="136"/>
      <c r="XX143" s="136"/>
      <c r="XY143" s="136"/>
      <c r="XZ143" s="136"/>
      <c r="YA143" s="136"/>
      <c r="YB143" s="136"/>
      <c r="YC143" s="136"/>
      <c r="YD143" s="136"/>
      <c r="YE143" s="136"/>
      <c r="YF143" s="136"/>
      <c r="YG143" s="136"/>
      <c r="YH143" s="136"/>
      <c r="YI143" s="136"/>
      <c r="YJ143" s="136"/>
      <c r="YK143" s="136"/>
      <c r="YL143" s="136"/>
      <c r="YM143" s="136"/>
      <c r="YN143" s="136"/>
      <c r="YO143" s="136"/>
      <c r="YP143" s="136"/>
      <c r="YQ143" s="136"/>
      <c r="YR143" s="136"/>
      <c r="YS143" s="136"/>
      <c r="YT143" s="136"/>
      <c r="YU143" s="136"/>
      <c r="YV143" s="136"/>
      <c r="YW143" s="136"/>
      <c r="YX143" s="136"/>
      <c r="YY143" s="136"/>
      <c r="YZ143" s="136"/>
      <c r="ZA143" s="136"/>
      <c r="ZB143" s="136"/>
      <c r="ZC143" s="136"/>
      <c r="ZD143" s="136"/>
      <c r="ZE143" s="136"/>
      <c r="ZF143" s="136"/>
      <c r="ZG143" s="136"/>
      <c r="ZH143" s="136"/>
      <c r="ZI143" s="136"/>
      <c r="ZJ143" s="136"/>
      <c r="ZK143" s="136"/>
      <c r="ZL143" s="136"/>
      <c r="ZM143" s="136"/>
      <c r="ZN143" s="136"/>
      <c r="ZO143" s="136"/>
      <c r="ZP143" s="136"/>
      <c r="ZQ143" s="136"/>
      <c r="ZR143" s="136"/>
      <c r="ZS143" s="136"/>
      <c r="ZT143" s="136"/>
      <c r="ZU143" s="136"/>
      <c r="ZV143" s="136"/>
      <c r="ZW143" s="136"/>
      <c r="ZX143" s="136"/>
      <c r="ZY143" s="136"/>
      <c r="ZZ143" s="136"/>
      <c r="AAA143" s="136"/>
      <c r="AAB143" s="136"/>
      <c r="AAC143" s="136"/>
      <c r="AAD143" s="136"/>
      <c r="AAE143" s="136"/>
      <c r="AAF143" s="136"/>
      <c r="AAG143" s="136"/>
      <c r="AAH143" s="136"/>
      <c r="AAI143" s="136"/>
      <c r="AAJ143" s="136"/>
      <c r="AAK143" s="136"/>
      <c r="AAL143" s="136"/>
      <c r="AAM143" s="136"/>
      <c r="AAN143" s="136"/>
      <c r="AAO143" s="136"/>
      <c r="AAP143" s="136"/>
      <c r="AAQ143" s="136"/>
      <c r="AAR143" s="136"/>
      <c r="AAS143" s="136"/>
      <c r="AAT143" s="136"/>
      <c r="AAU143" s="136"/>
      <c r="AAV143" s="136"/>
      <c r="AAW143" s="136"/>
      <c r="AAX143" s="136"/>
      <c r="AAY143" s="136"/>
      <c r="AAZ143" s="136"/>
      <c r="ABA143" s="136"/>
      <c r="ABB143" s="136"/>
      <c r="ABC143" s="136"/>
      <c r="ABD143" s="136"/>
      <c r="ABE143" s="136"/>
      <c r="ABF143" s="136"/>
      <c r="ABG143" s="136"/>
      <c r="ABH143" s="136"/>
      <c r="ABI143" s="136"/>
      <c r="ABJ143" s="136"/>
      <c r="ABK143" s="136"/>
      <c r="ABL143" s="136"/>
      <c r="ABM143" s="136"/>
      <c r="ABN143" s="136"/>
      <c r="ABO143" s="136"/>
      <c r="ABP143" s="136"/>
      <c r="ABQ143" s="136"/>
      <c r="ABR143" s="136"/>
      <c r="ABS143" s="136"/>
      <c r="ABT143" s="136"/>
      <c r="ABU143" s="136"/>
      <c r="ABV143" s="136"/>
      <c r="ABW143" s="136"/>
      <c r="ABX143" s="136"/>
      <c r="ABY143" s="136"/>
      <c r="ABZ143" s="136"/>
      <c r="ACA143" s="136"/>
      <c r="ACB143" s="136"/>
      <c r="ACC143" s="136"/>
      <c r="ACD143" s="136"/>
      <c r="ACE143" s="136"/>
      <c r="ACF143" s="136"/>
      <c r="ACG143" s="136"/>
      <c r="ACH143" s="136"/>
      <c r="ACI143" s="136"/>
      <c r="ACJ143" s="136"/>
      <c r="ACK143" s="136"/>
      <c r="ACL143" s="136"/>
      <c r="ACM143" s="136"/>
      <c r="ACN143" s="136"/>
      <c r="ACO143" s="136"/>
      <c r="ACP143" s="136"/>
      <c r="ACQ143" s="136"/>
      <c r="ACR143" s="136"/>
      <c r="ACS143" s="136"/>
      <c r="ACT143" s="136"/>
      <c r="ACU143" s="136"/>
      <c r="ACV143" s="136"/>
      <c r="ACW143" s="136"/>
      <c r="ACX143" s="136"/>
      <c r="ACY143" s="136"/>
      <c r="ACZ143" s="136"/>
      <c r="ADA143" s="136"/>
      <c r="ADB143" s="136"/>
      <c r="ADC143" s="136"/>
      <c r="ADD143" s="136"/>
      <c r="ADE143" s="136"/>
      <c r="ADF143" s="136"/>
      <c r="ADG143" s="136"/>
      <c r="ADH143" s="136"/>
      <c r="ADI143" s="136"/>
      <c r="ADJ143" s="136"/>
      <c r="ADK143" s="136"/>
      <c r="ADL143" s="136"/>
      <c r="ADM143" s="136"/>
      <c r="ADN143" s="136"/>
      <c r="ADO143" s="136"/>
      <c r="ADP143" s="136"/>
      <c r="ADQ143" s="136"/>
      <c r="ADR143" s="136"/>
      <c r="ADS143" s="136"/>
      <c r="ADT143" s="136"/>
      <c r="ADU143" s="136"/>
      <c r="ADV143" s="136"/>
      <c r="ADW143" s="136"/>
      <c r="ADX143" s="136"/>
      <c r="ADY143" s="136"/>
      <c r="ADZ143" s="136"/>
      <c r="AEA143" s="136"/>
      <c r="AEB143" s="136"/>
      <c r="AEC143" s="136"/>
      <c r="AED143" s="136"/>
      <c r="AEE143" s="136"/>
      <c r="AEF143" s="136"/>
      <c r="AEG143" s="136"/>
      <c r="AEH143" s="136"/>
      <c r="AEI143" s="136"/>
      <c r="AEJ143" s="136"/>
      <c r="AEK143" s="136"/>
      <c r="AEL143" s="136"/>
      <c r="AEM143" s="136"/>
      <c r="AEN143" s="136"/>
      <c r="AEO143" s="136"/>
      <c r="AEP143" s="136"/>
      <c r="AEQ143" s="136"/>
      <c r="AER143" s="136"/>
      <c r="AES143" s="136"/>
      <c r="AET143" s="136"/>
      <c r="AEU143" s="136"/>
      <c r="AEV143" s="136"/>
      <c r="AEW143" s="136"/>
      <c r="AEX143" s="136"/>
      <c r="AEY143" s="136"/>
      <c r="AEZ143" s="136"/>
      <c r="AFA143" s="136"/>
      <c r="AFB143" s="136"/>
      <c r="AFC143" s="136"/>
      <c r="AFD143" s="136"/>
      <c r="AFE143" s="136"/>
      <c r="AFF143" s="136"/>
      <c r="AFG143" s="136"/>
      <c r="AFH143" s="136"/>
      <c r="AFI143" s="136"/>
      <c r="AFJ143" s="136"/>
      <c r="AFK143" s="136"/>
      <c r="AFL143" s="136"/>
      <c r="AFM143" s="136"/>
      <c r="AFN143" s="136"/>
      <c r="AFO143" s="136"/>
      <c r="AFP143" s="136"/>
      <c r="AFQ143" s="136"/>
      <c r="AFR143" s="136"/>
      <c r="AFS143" s="136"/>
      <c r="AFT143" s="136"/>
      <c r="AFU143" s="136"/>
      <c r="AFV143" s="136"/>
      <c r="AFW143" s="136"/>
      <c r="AFX143" s="136"/>
      <c r="AFY143" s="136"/>
      <c r="AFZ143" s="136"/>
      <c r="AGA143" s="136"/>
      <c r="AGB143" s="136"/>
      <c r="AGC143" s="136"/>
      <c r="AGD143" s="136"/>
      <c r="AGE143" s="136"/>
      <c r="AGF143" s="136"/>
      <c r="AGG143" s="136"/>
      <c r="AGH143" s="136"/>
      <c r="AGI143" s="136"/>
      <c r="AGJ143" s="136"/>
      <c r="AGK143" s="136"/>
      <c r="AGL143" s="136"/>
      <c r="AGM143" s="136"/>
      <c r="AGN143" s="136"/>
      <c r="AGO143" s="136"/>
      <c r="AGP143" s="136"/>
      <c r="AGQ143" s="136"/>
      <c r="AGR143" s="136"/>
      <c r="AGS143" s="136"/>
      <c r="AGT143" s="136"/>
      <c r="AGU143" s="136"/>
      <c r="AGV143" s="136"/>
      <c r="AGW143" s="136"/>
      <c r="AGX143" s="136"/>
      <c r="AGY143" s="136"/>
      <c r="AGZ143" s="136"/>
      <c r="AHA143" s="136"/>
      <c r="AHB143" s="136"/>
      <c r="AHC143" s="136"/>
      <c r="AHD143" s="136"/>
      <c r="AHE143" s="136"/>
      <c r="AHF143" s="136"/>
      <c r="AHG143" s="136"/>
      <c r="AHH143" s="136"/>
      <c r="AHI143" s="136"/>
      <c r="AHJ143" s="136"/>
      <c r="AHK143" s="136"/>
      <c r="AHL143" s="136"/>
      <c r="AHM143" s="136"/>
      <c r="AHN143" s="136"/>
      <c r="AHO143" s="136"/>
      <c r="AHP143" s="136"/>
      <c r="AHQ143" s="136"/>
      <c r="AHR143" s="136"/>
      <c r="AHS143" s="136"/>
      <c r="AHT143" s="136"/>
      <c r="AHU143" s="136"/>
      <c r="AHV143" s="136"/>
      <c r="AHW143" s="136"/>
      <c r="AHX143" s="136"/>
      <c r="AHY143" s="136"/>
      <c r="AHZ143" s="136"/>
      <c r="AIA143" s="136"/>
      <c r="AIB143" s="136"/>
      <c r="AIC143" s="136"/>
      <c r="AID143" s="136"/>
      <c r="AIE143" s="136"/>
      <c r="AIF143" s="136"/>
      <c r="AIG143" s="136"/>
      <c r="AIH143" s="136"/>
      <c r="AII143" s="136"/>
      <c r="AIJ143" s="136"/>
      <c r="AIK143" s="136"/>
      <c r="AIL143" s="136"/>
      <c r="AIM143" s="136"/>
      <c r="AIN143" s="136"/>
      <c r="AIO143" s="136"/>
      <c r="AIP143" s="136"/>
      <c r="AIQ143" s="136"/>
      <c r="AIR143" s="136"/>
      <c r="AIS143" s="136"/>
      <c r="AIT143" s="136"/>
      <c r="AIU143" s="136"/>
      <c r="AIV143" s="136"/>
      <c r="AIW143" s="136"/>
      <c r="AIX143" s="136"/>
      <c r="AIY143" s="136"/>
      <c r="AIZ143" s="136"/>
      <c r="AJA143" s="136"/>
      <c r="AJB143" s="136"/>
      <c r="AJC143" s="136"/>
      <c r="AJD143" s="136"/>
      <c r="AJE143" s="136"/>
      <c r="AJF143" s="136"/>
      <c r="AJG143" s="136"/>
      <c r="AJH143" s="136"/>
      <c r="AJI143" s="136"/>
      <c r="AJJ143" s="136"/>
      <c r="AJK143" s="136"/>
      <c r="AJL143" s="136"/>
      <c r="AJM143" s="136"/>
      <c r="AJN143" s="136"/>
      <c r="AJO143" s="136"/>
      <c r="AJP143" s="136"/>
      <c r="AJQ143" s="136"/>
      <c r="AJR143" s="136"/>
      <c r="AJS143" s="136"/>
      <c r="AJT143" s="136"/>
      <c r="AJU143" s="136"/>
      <c r="AJV143" s="136"/>
      <c r="AJW143" s="136"/>
      <c r="AJX143" s="136"/>
      <c r="AJY143" s="136"/>
      <c r="AJZ143" s="136"/>
      <c r="AKA143" s="136"/>
      <c r="AKB143" s="136"/>
      <c r="AKC143" s="136"/>
      <c r="AKD143" s="136"/>
      <c r="AKE143" s="136"/>
      <c r="AKF143" s="136"/>
      <c r="AKG143" s="136"/>
      <c r="AKH143" s="136"/>
      <c r="AKI143" s="136"/>
      <c r="AKJ143" s="136"/>
      <c r="AKK143" s="136"/>
      <c r="AKL143" s="136"/>
      <c r="AKM143" s="136"/>
      <c r="AKN143" s="136"/>
      <c r="AKO143" s="136"/>
      <c r="AKP143" s="136"/>
      <c r="AKQ143" s="136"/>
      <c r="AKR143" s="136"/>
      <c r="AKS143" s="136"/>
      <c r="AKT143" s="136"/>
      <c r="AKU143" s="136"/>
      <c r="AKV143" s="136"/>
      <c r="AKW143" s="136"/>
      <c r="AKX143" s="136"/>
      <c r="AKY143" s="136"/>
    </row>
    <row r="144" hidden="1" spans="1:987">
      <c r="A144" s="263" t="s">
        <v>10</v>
      </c>
      <c r="B144" s="264" t="s">
        <v>18</v>
      </c>
      <c r="C144" s="51">
        <v>0.0158730158730159</v>
      </c>
      <c r="D144" s="206"/>
      <c r="E144" s="53"/>
      <c r="F144" s="195"/>
      <c r="G144" s="62">
        <v>0.24282982791587</v>
      </c>
      <c r="H144" s="63">
        <f>0.63</f>
        <v>0.63</v>
      </c>
      <c r="I144" s="63">
        <f>((31+17)/(89+64)+0.38)/2</f>
        <v>0.346862745098039</v>
      </c>
      <c r="J144" s="167">
        <v>0.00728155339805825</v>
      </c>
      <c r="K144" s="63"/>
      <c r="L144" s="63"/>
      <c r="M144" s="62"/>
      <c r="N144" s="63"/>
      <c r="O144" s="241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36"/>
      <c r="BE144" s="136"/>
      <c r="BF144" s="136"/>
      <c r="BG144" s="136"/>
      <c r="BH144" s="136"/>
      <c r="BI144" s="136"/>
      <c r="BJ144" s="136"/>
      <c r="BK144" s="136"/>
      <c r="BL144" s="136"/>
      <c r="BM144" s="136"/>
      <c r="BN144" s="136"/>
      <c r="BO144" s="136"/>
      <c r="BP144" s="136"/>
      <c r="BQ144" s="136"/>
      <c r="BR144" s="136"/>
      <c r="BS144" s="136"/>
      <c r="BT144" s="136"/>
      <c r="BU144" s="136"/>
      <c r="BV144" s="136"/>
      <c r="BW144" s="136"/>
      <c r="BX144" s="136"/>
      <c r="BY144" s="136"/>
      <c r="BZ144" s="136"/>
      <c r="CA144" s="136"/>
      <c r="CB144" s="136"/>
      <c r="CC144" s="136"/>
      <c r="CD144" s="136"/>
      <c r="CE144" s="136"/>
      <c r="CF144" s="136"/>
      <c r="CG144" s="136"/>
      <c r="CH144" s="136"/>
      <c r="CI144" s="136"/>
      <c r="CJ144" s="136"/>
      <c r="CK144" s="136"/>
      <c r="CL144" s="136"/>
      <c r="CM144" s="136"/>
      <c r="CN144" s="136"/>
      <c r="CO144" s="136"/>
      <c r="CP144" s="136"/>
      <c r="CQ144" s="136"/>
      <c r="CR144" s="136"/>
      <c r="CS144" s="136"/>
      <c r="CT144" s="136"/>
      <c r="CU144" s="136"/>
      <c r="CV144" s="136"/>
      <c r="CW144" s="136"/>
      <c r="CX144" s="136"/>
      <c r="CY144" s="136"/>
      <c r="CZ144" s="136"/>
      <c r="DA144" s="136"/>
      <c r="DB144" s="136"/>
      <c r="DC144" s="136"/>
      <c r="DD144" s="136"/>
      <c r="DE144" s="136"/>
      <c r="DF144" s="136"/>
      <c r="DG144" s="136"/>
      <c r="DH144" s="136"/>
      <c r="DI144" s="136"/>
      <c r="DJ144" s="136"/>
      <c r="DK144" s="136"/>
      <c r="DL144" s="136"/>
      <c r="DM144" s="136"/>
      <c r="DN144" s="136"/>
      <c r="DO144" s="136"/>
      <c r="DP144" s="136"/>
      <c r="DQ144" s="136"/>
      <c r="DR144" s="136"/>
      <c r="DS144" s="136"/>
      <c r="DT144" s="136"/>
      <c r="DU144" s="136"/>
      <c r="DV144" s="136"/>
      <c r="DW144" s="136"/>
      <c r="DX144" s="136"/>
      <c r="DY144" s="136"/>
      <c r="DZ144" s="136"/>
      <c r="EA144" s="136"/>
      <c r="EB144" s="136"/>
      <c r="EC144" s="136"/>
      <c r="ED144" s="136"/>
      <c r="EE144" s="136"/>
      <c r="EF144" s="136"/>
      <c r="EG144" s="136"/>
      <c r="EH144" s="136"/>
      <c r="EI144" s="136"/>
      <c r="EJ144" s="136"/>
      <c r="EK144" s="136"/>
      <c r="EL144" s="136"/>
      <c r="EM144" s="136"/>
      <c r="EN144" s="136"/>
      <c r="EO144" s="136"/>
      <c r="EP144" s="136"/>
      <c r="EQ144" s="136"/>
      <c r="ER144" s="136"/>
      <c r="ES144" s="136"/>
      <c r="ET144" s="136"/>
      <c r="EU144" s="136"/>
      <c r="EV144" s="136"/>
      <c r="EW144" s="136"/>
      <c r="EX144" s="136"/>
      <c r="EY144" s="136"/>
      <c r="EZ144" s="136"/>
      <c r="FA144" s="136"/>
      <c r="FB144" s="136"/>
      <c r="FC144" s="136"/>
      <c r="FD144" s="136"/>
      <c r="FE144" s="136"/>
      <c r="FF144" s="136"/>
      <c r="FG144" s="136"/>
      <c r="FH144" s="136"/>
      <c r="FI144" s="136"/>
      <c r="FJ144" s="136"/>
      <c r="FK144" s="136"/>
      <c r="FL144" s="136"/>
      <c r="FM144" s="136"/>
      <c r="FN144" s="136"/>
      <c r="FO144" s="136"/>
      <c r="FP144" s="136"/>
      <c r="FQ144" s="136"/>
      <c r="FR144" s="136"/>
      <c r="FS144" s="136"/>
      <c r="FT144" s="136"/>
      <c r="FU144" s="136"/>
      <c r="FV144" s="136"/>
      <c r="FW144" s="136"/>
      <c r="FX144" s="136"/>
      <c r="FY144" s="136"/>
      <c r="FZ144" s="136"/>
      <c r="GA144" s="136"/>
      <c r="GB144" s="136"/>
      <c r="GC144" s="136"/>
      <c r="GD144" s="136"/>
      <c r="GE144" s="136"/>
      <c r="GF144" s="136"/>
      <c r="GG144" s="136"/>
      <c r="GH144" s="136"/>
      <c r="GI144" s="136"/>
      <c r="GJ144" s="136"/>
      <c r="GK144" s="136"/>
      <c r="GL144" s="136"/>
      <c r="GM144" s="136"/>
      <c r="GN144" s="136"/>
      <c r="GO144" s="136"/>
      <c r="GP144" s="136"/>
      <c r="GQ144" s="136"/>
      <c r="GR144" s="136"/>
      <c r="GS144" s="136"/>
      <c r="GT144" s="136"/>
      <c r="GU144" s="136"/>
      <c r="GV144" s="136"/>
      <c r="GW144" s="136"/>
      <c r="GX144" s="136"/>
      <c r="GY144" s="136"/>
      <c r="GZ144" s="136"/>
      <c r="HA144" s="136"/>
      <c r="HB144" s="136"/>
      <c r="HC144" s="136"/>
      <c r="HD144" s="136"/>
      <c r="HE144" s="136"/>
      <c r="HF144" s="136"/>
      <c r="HG144" s="136"/>
      <c r="HH144" s="136"/>
      <c r="HI144" s="136"/>
      <c r="HJ144" s="136"/>
      <c r="HK144" s="136"/>
      <c r="HL144" s="136"/>
      <c r="HM144" s="136"/>
      <c r="HN144" s="136"/>
      <c r="HO144" s="136"/>
      <c r="HP144" s="136"/>
      <c r="HQ144" s="136"/>
      <c r="HR144" s="136"/>
      <c r="HS144" s="136"/>
      <c r="HT144" s="136"/>
      <c r="HU144" s="136"/>
      <c r="HV144" s="136"/>
      <c r="HW144" s="136"/>
      <c r="HX144" s="136"/>
      <c r="HY144" s="136"/>
      <c r="HZ144" s="136"/>
      <c r="IA144" s="136"/>
      <c r="IB144" s="136"/>
      <c r="IC144" s="136"/>
      <c r="ID144" s="136"/>
      <c r="IE144" s="136"/>
      <c r="IF144" s="136"/>
      <c r="IG144" s="136"/>
      <c r="IH144" s="136"/>
      <c r="II144" s="136"/>
      <c r="IJ144" s="136"/>
      <c r="IK144" s="136"/>
      <c r="IL144" s="136"/>
      <c r="IM144" s="136"/>
      <c r="IN144" s="136"/>
      <c r="IO144" s="136"/>
      <c r="IP144" s="136"/>
      <c r="IQ144" s="136"/>
      <c r="IR144" s="136"/>
      <c r="IS144" s="136"/>
      <c r="IT144" s="136"/>
      <c r="IU144" s="136"/>
      <c r="IV144" s="136"/>
      <c r="IW144" s="136"/>
      <c r="IX144" s="136"/>
      <c r="IY144" s="136"/>
      <c r="IZ144" s="136"/>
      <c r="JA144" s="136"/>
      <c r="JB144" s="136"/>
      <c r="JC144" s="136"/>
      <c r="JD144" s="136"/>
      <c r="JE144" s="136"/>
      <c r="JF144" s="136"/>
      <c r="JG144" s="136"/>
      <c r="JH144" s="136"/>
      <c r="JI144" s="136"/>
      <c r="JJ144" s="136"/>
      <c r="JK144" s="136"/>
      <c r="JL144" s="136"/>
      <c r="JM144" s="136"/>
      <c r="JN144" s="136"/>
      <c r="JO144" s="136"/>
      <c r="JP144" s="136"/>
      <c r="JQ144" s="136"/>
      <c r="JR144" s="136"/>
      <c r="JS144" s="136"/>
      <c r="JT144" s="136"/>
      <c r="JU144" s="136"/>
      <c r="JV144" s="136"/>
      <c r="JW144" s="136"/>
      <c r="JX144" s="136"/>
      <c r="JY144" s="136"/>
      <c r="JZ144" s="136"/>
      <c r="KA144" s="136"/>
      <c r="KB144" s="136"/>
      <c r="KC144" s="136"/>
      <c r="KD144" s="136"/>
      <c r="KE144" s="136"/>
      <c r="KF144" s="136"/>
      <c r="KG144" s="136"/>
      <c r="KH144" s="136"/>
      <c r="KI144" s="136"/>
      <c r="KJ144" s="136"/>
      <c r="KK144" s="136"/>
      <c r="KL144" s="136"/>
      <c r="KM144" s="136"/>
      <c r="KN144" s="136"/>
      <c r="KO144" s="136"/>
      <c r="KP144" s="136"/>
      <c r="KQ144" s="136"/>
      <c r="KR144" s="136"/>
      <c r="KS144" s="136"/>
      <c r="KT144" s="136"/>
      <c r="KU144" s="136"/>
      <c r="KV144" s="136"/>
      <c r="KW144" s="136"/>
      <c r="KX144" s="136"/>
      <c r="KY144" s="136"/>
      <c r="KZ144" s="136"/>
      <c r="LA144" s="136"/>
      <c r="LB144" s="136"/>
      <c r="LC144" s="136"/>
      <c r="LD144" s="136"/>
      <c r="LE144" s="136"/>
      <c r="LF144" s="136"/>
      <c r="LG144" s="136"/>
      <c r="LH144" s="136"/>
      <c r="LI144" s="136"/>
      <c r="LJ144" s="136"/>
      <c r="LK144" s="136"/>
      <c r="LL144" s="136"/>
      <c r="LM144" s="136"/>
      <c r="LN144" s="136"/>
      <c r="LO144" s="136"/>
      <c r="LP144" s="136"/>
      <c r="LQ144" s="136"/>
      <c r="LR144" s="136"/>
      <c r="LS144" s="136"/>
      <c r="LT144" s="136"/>
      <c r="LU144" s="136"/>
      <c r="LV144" s="136"/>
      <c r="LW144" s="136"/>
      <c r="LX144" s="136"/>
      <c r="LY144" s="136"/>
      <c r="LZ144" s="136"/>
      <c r="MA144" s="136"/>
      <c r="MB144" s="136"/>
      <c r="MC144" s="136"/>
      <c r="MD144" s="136"/>
      <c r="ME144" s="136"/>
      <c r="MF144" s="136"/>
      <c r="MG144" s="136"/>
      <c r="MH144" s="136"/>
      <c r="MI144" s="136"/>
      <c r="MJ144" s="136"/>
      <c r="MK144" s="136"/>
      <c r="ML144" s="136"/>
      <c r="MM144" s="136"/>
      <c r="MN144" s="136"/>
      <c r="MO144" s="136"/>
      <c r="MP144" s="136"/>
      <c r="MQ144" s="136"/>
      <c r="MR144" s="136"/>
      <c r="MS144" s="136"/>
      <c r="MT144" s="136"/>
      <c r="MU144" s="136"/>
      <c r="MV144" s="136"/>
      <c r="MW144" s="136"/>
      <c r="MX144" s="136"/>
      <c r="MY144" s="136"/>
      <c r="MZ144" s="136"/>
      <c r="NA144" s="136"/>
      <c r="NB144" s="136"/>
      <c r="NC144" s="136"/>
      <c r="ND144" s="136"/>
      <c r="NE144" s="136"/>
      <c r="NF144" s="136"/>
      <c r="NG144" s="136"/>
      <c r="NH144" s="136"/>
      <c r="NI144" s="136"/>
      <c r="NJ144" s="136"/>
      <c r="NK144" s="136"/>
      <c r="NL144" s="136"/>
      <c r="NM144" s="136"/>
      <c r="NN144" s="136"/>
      <c r="NO144" s="136"/>
      <c r="NP144" s="136"/>
      <c r="NQ144" s="136"/>
      <c r="NR144" s="136"/>
      <c r="NS144" s="136"/>
      <c r="NT144" s="136"/>
      <c r="NU144" s="136"/>
      <c r="NV144" s="136"/>
      <c r="NW144" s="136"/>
      <c r="NX144" s="136"/>
      <c r="NY144" s="136"/>
      <c r="NZ144" s="136"/>
      <c r="OA144" s="136"/>
      <c r="OB144" s="136"/>
      <c r="OC144" s="136"/>
      <c r="OD144" s="136"/>
      <c r="OE144" s="136"/>
      <c r="OF144" s="136"/>
      <c r="OG144" s="136"/>
      <c r="OH144" s="136"/>
      <c r="OI144" s="136"/>
      <c r="OJ144" s="136"/>
      <c r="OK144" s="136"/>
      <c r="OL144" s="136"/>
      <c r="OM144" s="136"/>
      <c r="ON144" s="136"/>
      <c r="OO144" s="136"/>
      <c r="OP144" s="136"/>
      <c r="OQ144" s="136"/>
      <c r="OR144" s="136"/>
      <c r="OS144" s="136"/>
      <c r="OT144" s="136"/>
      <c r="OU144" s="136"/>
      <c r="OV144" s="136"/>
      <c r="OW144" s="136"/>
      <c r="OX144" s="136"/>
      <c r="OY144" s="136"/>
      <c r="OZ144" s="136"/>
      <c r="PA144" s="136"/>
      <c r="PB144" s="136"/>
      <c r="PC144" s="136"/>
      <c r="PD144" s="136"/>
      <c r="PE144" s="136"/>
      <c r="PF144" s="136"/>
      <c r="PG144" s="136"/>
      <c r="PH144" s="136"/>
      <c r="PI144" s="136"/>
      <c r="PJ144" s="136"/>
      <c r="PK144" s="136"/>
      <c r="PL144" s="136"/>
      <c r="PM144" s="136"/>
      <c r="PN144" s="136"/>
      <c r="PO144" s="136"/>
      <c r="PP144" s="136"/>
      <c r="PQ144" s="136"/>
      <c r="PR144" s="136"/>
      <c r="PS144" s="136"/>
      <c r="PT144" s="136"/>
      <c r="PU144" s="136"/>
      <c r="PV144" s="136"/>
      <c r="PW144" s="136"/>
      <c r="PX144" s="136"/>
      <c r="PY144" s="136"/>
      <c r="PZ144" s="136"/>
      <c r="QA144" s="136"/>
      <c r="QB144" s="136"/>
      <c r="QC144" s="136"/>
      <c r="QD144" s="136"/>
      <c r="QE144" s="136"/>
      <c r="QF144" s="136"/>
      <c r="QG144" s="136"/>
      <c r="QH144" s="136"/>
      <c r="QI144" s="136"/>
      <c r="QJ144" s="136"/>
      <c r="QK144" s="136"/>
      <c r="QL144" s="136"/>
      <c r="QM144" s="136"/>
      <c r="QN144" s="136"/>
      <c r="QO144" s="136"/>
      <c r="QP144" s="136"/>
      <c r="QQ144" s="136"/>
      <c r="QR144" s="136"/>
      <c r="QS144" s="136"/>
      <c r="QT144" s="136"/>
      <c r="QU144" s="136"/>
      <c r="QV144" s="136"/>
      <c r="QW144" s="136"/>
      <c r="QX144" s="136"/>
      <c r="QY144" s="136"/>
      <c r="QZ144" s="136"/>
      <c r="RA144" s="136"/>
      <c r="RB144" s="136"/>
      <c r="RC144" s="136"/>
      <c r="RD144" s="136"/>
      <c r="RE144" s="136"/>
      <c r="RF144" s="136"/>
      <c r="RG144" s="136"/>
      <c r="RH144" s="136"/>
      <c r="RI144" s="136"/>
      <c r="RJ144" s="136"/>
      <c r="RK144" s="136"/>
      <c r="RL144" s="136"/>
      <c r="RM144" s="136"/>
      <c r="RN144" s="136"/>
      <c r="RO144" s="136"/>
      <c r="RP144" s="136"/>
      <c r="RQ144" s="136"/>
      <c r="RR144" s="136"/>
      <c r="RS144" s="136"/>
      <c r="RT144" s="136"/>
      <c r="RU144" s="136"/>
      <c r="RV144" s="136"/>
      <c r="RW144" s="136"/>
      <c r="RX144" s="136"/>
      <c r="RY144" s="136"/>
      <c r="RZ144" s="136"/>
      <c r="SA144" s="136"/>
      <c r="SB144" s="136"/>
      <c r="SC144" s="136"/>
      <c r="SD144" s="136"/>
      <c r="SE144" s="136"/>
      <c r="SF144" s="136"/>
      <c r="SG144" s="136"/>
      <c r="SH144" s="136"/>
      <c r="SI144" s="136"/>
      <c r="SJ144" s="136"/>
      <c r="SK144" s="136"/>
      <c r="SL144" s="136"/>
      <c r="SM144" s="136"/>
      <c r="SN144" s="136"/>
      <c r="SO144" s="136"/>
      <c r="SP144" s="136"/>
      <c r="SQ144" s="136"/>
      <c r="SR144" s="136"/>
      <c r="SS144" s="136"/>
      <c r="ST144" s="136"/>
      <c r="SU144" s="136"/>
      <c r="SV144" s="136"/>
      <c r="SW144" s="136"/>
      <c r="SX144" s="136"/>
      <c r="SY144" s="136"/>
      <c r="SZ144" s="136"/>
      <c r="TA144" s="136"/>
      <c r="TB144" s="136"/>
      <c r="TC144" s="136"/>
      <c r="TD144" s="136"/>
      <c r="TE144" s="136"/>
      <c r="TF144" s="136"/>
      <c r="TG144" s="136"/>
      <c r="TH144" s="136"/>
      <c r="TI144" s="136"/>
      <c r="TJ144" s="136"/>
      <c r="TK144" s="136"/>
      <c r="TL144" s="136"/>
      <c r="TM144" s="136"/>
      <c r="TN144" s="136"/>
      <c r="TO144" s="136"/>
      <c r="TP144" s="136"/>
      <c r="TQ144" s="136"/>
      <c r="TR144" s="136"/>
      <c r="TS144" s="136"/>
      <c r="TT144" s="136"/>
      <c r="TU144" s="136"/>
      <c r="TV144" s="136"/>
      <c r="TW144" s="136"/>
      <c r="TX144" s="136"/>
      <c r="TY144" s="136"/>
      <c r="TZ144" s="136"/>
      <c r="UA144" s="136"/>
      <c r="UB144" s="136"/>
      <c r="UC144" s="136"/>
      <c r="UD144" s="136"/>
      <c r="UE144" s="136"/>
      <c r="UF144" s="136"/>
      <c r="UG144" s="136"/>
      <c r="UH144" s="136"/>
      <c r="UI144" s="136"/>
      <c r="UJ144" s="136"/>
      <c r="UK144" s="136"/>
      <c r="UL144" s="136"/>
      <c r="UM144" s="136"/>
      <c r="UN144" s="136"/>
      <c r="UO144" s="136"/>
      <c r="UP144" s="136"/>
      <c r="UQ144" s="136"/>
      <c r="UR144" s="136"/>
      <c r="US144" s="136"/>
      <c r="UT144" s="136"/>
      <c r="UU144" s="136"/>
      <c r="UV144" s="136"/>
      <c r="UW144" s="136"/>
      <c r="UX144" s="136"/>
      <c r="UY144" s="136"/>
      <c r="UZ144" s="136"/>
      <c r="VA144" s="136"/>
      <c r="VB144" s="136"/>
      <c r="VC144" s="136"/>
      <c r="VD144" s="136"/>
      <c r="VE144" s="136"/>
      <c r="VF144" s="136"/>
      <c r="VG144" s="136"/>
      <c r="VH144" s="136"/>
      <c r="VI144" s="136"/>
      <c r="VJ144" s="136"/>
      <c r="VK144" s="136"/>
      <c r="VL144" s="136"/>
      <c r="VM144" s="136"/>
      <c r="VN144" s="136"/>
      <c r="VO144" s="136"/>
      <c r="VP144" s="136"/>
      <c r="VQ144" s="136"/>
      <c r="VR144" s="136"/>
      <c r="VS144" s="136"/>
      <c r="VT144" s="136"/>
      <c r="VU144" s="136"/>
      <c r="VV144" s="136"/>
      <c r="VW144" s="136"/>
      <c r="VX144" s="136"/>
      <c r="VY144" s="136"/>
      <c r="VZ144" s="136"/>
      <c r="WA144" s="136"/>
      <c r="WB144" s="136"/>
      <c r="WC144" s="136"/>
      <c r="WD144" s="136"/>
      <c r="WE144" s="136"/>
      <c r="WF144" s="136"/>
      <c r="WG144" s="136"/>
      <c r="WH144" s="136"/>
      <c r="WI144" s="136"/>
      <c r="WJ144" s="136"/>
      <c r="WK144" s="136"/>
      <c r="WL144" s="136"/>
      <c r="WM144" s="136"/>
      <c r="WN144" s="136"/>
      <c r="WO144" s="136"/>
      <c r="WP144" s="136"/>
      <c r="WQ144" s="136"/>
      <c r="WR144" s="136"/>
      <c r="WS144" s="136"/>
      <c r="WT144" s="136"/>
      <c r="WU144" s="136"/>
      <c r="WV144" s="136"/>
      <c r="WW144" s="136"/>
      <c r="WX144" s="136"/>
      <c r="WY144" s="136"/>
      <c r="WZ144" s="136"/>
      <c r="XA144" s="136"/>
      <c r="XB144" s="136"/>
      <c r="XC144" s="136"/>
      <c r="XD144" s="136"/>
      <c r="XE144" s="136"/>
      <c r="XF144" s="136"/>
      <c r="XG144" s="136"/>
      <c r="XH144" s="136"/>
      <c r="XI144" s="136"/>
      <c r="XJ144" s="136"/>
      <c r="XK144" s="136"/>
      <c r="XL144" s="136"/>
      <c r="XM144" s="136"/>
      <c r="XN144" s="136"/>
      <c r="XO144" s="136"/>
      <c r="XP144" s="136"/>
      <c r="XQ144" s="136"/>
      <c r="XR144" s="136"/>
      <c r="XS144" s="136"/>
      <c r="XT144" s="136"/>
      <c r="XU144" s="136"/>
      <c r="XV144" s="136"/>
      <c r="XW144" s="136"/>
      <c r="XX144" s="136"/>
      <c r="XY144" s="136"/>
      <c r="XZ144" s="136"/>
      <c r="YA144" s="136"/>
      <c r="YB144" s="136"/>
      <c r="YC144" s="136"/>
      <c r="YD144" s="136"/>
      <c r="YE144" s="136"/>
      <c r="YF144" s="136"/>
      <c r="YG144" s="136"/>
      <c r="YH144" s="136"/>
      <c r="YI144" s="136"/>
      <c r="YJ144" s="136"/>
      <c r="YK144" s="136"/>
      <c r="YL144" s="136"/>
      <c r="YM144" s="136"/>
      <c r="YN144" s="136"/>
      <c r="YO144" s="136"/>
      <c r="YP144" s="136"/>
      <c r="YQ144" s="136"/>
      <c r="YR144" s="136"/>
      <c r="YS144" s="136"/>
      <c r="YT144" s="136"/>
      <c r="YU144" s="136"/>
      <c r="YV144" s="136"/>
      <c r="YW144" s="136"/>
      <c r="YX144" s="136"/>
      <c r="YY144" s="136"/>
      <c r="YZ144" s="136"/>
      <c r="ZA144" s="136"/>
      <c r="ZB144" s="136"/>
      <c r="ZC144" s="136"/>
      <c r="ZD144" s="136"/>
      <c r="ZE144" s="136"/>
      <c r="ZF144" s="136"/>
      <c r="ZG144" s="136"/>
      <c r="ZH144" s="136"/>
      <c r="ZI144" s="136"/>
      <c r="ZJ144" s="136"/>
      <c r="ZK144" s="136"/>
      <c r="ZL144" s="136"/>
      <c r="ZM144" s="136"/>
      <c r="ZN144" s="136"/>
      <c r="ZO144" s="136"/>
      <c r="ZP144" s="136"/>
      <c r="ZQ144" s="136"/>
      <c r="ZR144" s="136"/>
      <c r="ZS144" s="136"/>
      <c r="ZT144" s="136"/>
      <c r="ZU144" s="136"/>
      <c r="ZV144" s="136"/>
      <c r="ZW144" s="136"/>
      <c r="ZX144" s="136"/>
      <c r="ZY144" s="136"/>
      <c r="ZZ144" s="136"/>
      <c r="AAA144" s="136"/>
      <c r="AAB144" s="136"/>
      <c r="AAC144" s="136"/>
      <c r="AAD144" s="136"/>
      <c r="AAE144" s="136"/>
      <c r="AAF144" s="136"/>
      <c r="AAG144" s="136"/>
      <c r="AAH144" s="136"/>
      <c r="AAI144" s="136"/>
      <c r="AAJ144" s="136"/>
      <c r="AAK144" s="136"/>
      <c r="AAL144" s="136"/>
      <c r="AAM144" s="136"/>
      <c r="AAN144" s="136"/>
      <c r="AAO144" s="136"/>
      <c r="AAP144" s="136"/>
      <c r="AAQ144" s="136"/>
      <c r="AAR144" s="136"/>
      <c r="AAS144" s="136"/>
      <c r="AAT144" s="136"/>
      <c r="AAU144" s="136"/>
      <c r="AAV144" s="136"/>
      <c r="AAW144" s="136"/>
      <c r="AAX144" s="136"/>
      <c r="AAY144" s="136"/>
      <c r="AAZ144" s="136"/>
      <c r="ABA144" s="136"/>
      <c r="ABB144" s="136"/>
      <c r="ABC144" s="136"/>
      <c r="ABD144" s="136"/>
      <c r="ABE144" s="136"/>
      <c r="ABF144" s="136"/>
      <c r="ABG144" s="136"/>
      <c r="ABH144" s="136"/>
      <c r="ABI144" s="136"/>
      <c r="ABJ144" s="136"/>
      <c r="ABK144" s="136"/>
      <c r="ABL144" s="136"/>
      <c r="ABM144" s="136"/>
      <c r="ABN144" s="136"/>
      <c r="ABO144" s="136"/>
      <c r="ABP144" s="136"/>
      <c r="ABQ144" s="136"/>
      <c r="ABR144" s="136"/>
      <c r="ABS144" s="136"/>
      <c r="ABT144" s="136"/>
      <c r="ABU144" s="136"/>
      <c r="ABV144" s="136"/>
      <c r="ABW144" s="136"/>
      <c r="ABX144" s="136"/>
      <c r="ABY144" s="136"/>
      <c r="ABZ144" s="136"/>
      <c r="ACA144" s="136"/>
      <c r="ACB144" s="136"/>
      <c r="ACC144" s="136"/>
      <c r="ACD144" s="136"/>
      <c r="ACE144" s="136"/>
      <c r="ACF144" s="136"/>
      <c r="ACG144" s="136"/>
      <c r="ACH144" s="136"/>
      <c r="ACI144" s="136"/>
      <c r="ACJ144" s="136"/>
      <c r="ACK144" s="136"/>
      <c r="ACL144" s="136"/>
      <c r="ACM144" s="136"/>
      <c r="ACN144" s="136"/>
      <c r="ACO144" s="136"/>
      <c r="ACP144" s="136"/>
      <c r="ACQ144" s="136"/>
      <c r="ACR144" s="136"/>
      <c r="ACS144" s="136"/>
      <c r="ACT144" s="136"/>
      <c r="ACU144" s="136"/>
      <c r="ACV144" s="136"/>
      <c r="ACW144" s="136"/>
      <c r="ACX144" s="136"/>
      <c r="ACY144" s="136"/>
      <c r="ACZ144" s="136"/>
      <c r="ADA144" s="136"/>
      <c r="ADB144" s="136"/>
      <c r="ADC144" s="136"/>
      <c r="ADD144" s="136"/>
      <c r="ADE144" s="136"/>
      <c r="ADF144" s="136"/>
      <c r="ADG144" s="136"/>
      <c r="ADH144" s="136"/>
      <c r="ADI144" s="136"/>
      <c r="ADJ144" s="136"/>
      <c r="ADK144" s="136"/>
      <c r="ADL144" s="136"/>
      <c r="ADM144" s="136"/>
      <c r="ADN144" s="136"/>
      <c r="ADO144" s="136"/>
      <c r="ADP144" s="136"/>
      <c r="ADQ144" s="136"/>
      <c r="ADR144" s="136"/>
      <c r="ADS144" s="136"/>
      <c r="ADT144" s="136"/>
      <c r="ADU144" s="136"/>
      <c r="ADV144" s="136"/>
      <c r="ADW144" s="136"/>
      <c r="ADX144" s="136"/>
      <c r="ADY144" s="136"/>
      <c r="ADZ144" s="136"/>
      <c r="AEA144" s="136"/>
      <c r="AEB144" s="136"/>
      <c r="AEC144" s="136"/>
      <c r="AED144" s="136"/>
      <c r="AEE144" s="136"/>
      <c r="AEF144" s="136"/>
      <c r="AEG144" s="136"/>
      <c r="AEH144" s="136"/>
      <c r="AEI144" s="136"/>
      <c r="AEJ144" s="136"/>
      <c r="AEK144" s="136"/>
      <c r="AEL144" s="136"/>
      <c r="AEM144" s="136"/>
      <c r="AEN144" s="136"/>
      <c r="AEO144" s="136"/>
      <c r="AEP144" s="136"/>
      <c r="AEQ144" s="136"/>
      <c r="AER144" s="136"/>
      <c r="AES144" s="136"/>
      <c r="AET144" s="136"/>
      <c r="AEU144" s="136"/>
      <c r="AEV144" s="136"/>
      <c r="AEW144" s="136"/>
      <c r="AEX144" s="136"/>
      <c r="AEY144" s="136"/>
      <c r="AEZ144" s="136"/>
      <c r="AFA144" s="136"/>
      <c r="AFB144" s="136"/>
      <c r="AFC144" s="136"/>
      <c r="AFD144" s="136"/>
      <c r="AFE144" s="136"/>
      <c r="AFF144" s="136"/>
      <c r="AFG144" s="136"/>
      <c r="AFH144" s="136"/>
      <c r="AFI144" s="136"/>
      <c r="AFJ144" s="136"/>
      <c r="AFK144" s="136"/>
      <c r="AFL144" s="136"/>
      <c r="AFM144" s="136"/>
      <c r="AFN144" s="136"/>
      <c r="AFO144" s="136"/>
      <c r="AFP144" s="136"/>
      <c r="AFQ144" s="136"/>
      <c r="AFR144" s="136"/>
      <c r="AFS144" s="136"/>
      <c r="AFT144" s="136"/>
      <c r="AFU144" s="136"/>
      <c r="AFV144" s="136"/>
      <c r="AFW144" s="136"/>
      <c r="AFX144" s="136"/>
      <c r="AFY144" s="136"/>
      <c r="AFZ144" s="136"/>
      <c r="AGA144" s="136"/>
      <c r="AGB144" s="136"/>
      <c r="AGC144" s="136"/>
      <c r="AGD144" s="136"/>
      <c r="AGE144" s="136"/>
      <c r="AGF144" s="136"/>
      <c r="AGG144" s="136"/>
      <c r="AGH144" s="136"/>
      <c r="AGI144" s="136"/>
      <c r="AGJ144" s="136"/>
      <c r="AGK144" s="136"/>
      <c r="AGL144" s="136"/>
      <c r="AGM144" s="136"/>
      <c r="AGN144" s="136"/>
      <c r="AGO144" s="136"/>
      <c r="AGP144" s="136"/>
      <c r="AGQ144" s="136"/>
      <c r="AGR144" s="136"/>
      <c r="AGS144" s="136"/>
      <c r="AGT144" s="136"/>
      <c r="AGU144" s="136"/>
      <c r="AGV144" s="136"/>
      <c r="AGW144" s="136"/>
      <c r="AGX144" s="136"/>
      <c r="AGY144" s="136"/>
      <c r="AGZ144" s="136"/>
      <c r="AHA144" s="136"/>
      <c r="AHB144" s="136"/>
      <c r="AHC144" s="136"/>
      <c r="AHD144" s="136"/>
      <c r="AHE144" s="136"/>
      <c r="AHF144" s="136"/>
      <c r="AHG144" s="136"/>
      <c r="AHH144" s="136"/>
      <c r="AHI144" s="136"/>
      <c r="AHJ144" s="136"/>
      <c r="AHK144" s="136"/>
      <c r="AHL144" s="136"/>
      <c r="AHM144" s="136"/>
      <c r="AHN144" s="136"/>
      <c r="AHO144" s="136"/>
      <c r="AHP144" s="136"/>
      <c r="AHQ144" s="136"/>
      <c r="AHR144" s="136"/>
      <c r="AHS144" s="136"/>
      <c r="AHT144" s="136"/>
      <c r="AHU144" s="136"/>
      <c r="AHV144" s="136"/>
      <c r="AHW144" s="136"/>
      <c r="AHX144" s="136"/>
      <c r="AHY144" s="136"/>
      <c r="AHZ144" s="136"/>
      <c r="AIA144" s="136"/>
      <c r="AIB144" s="136"/>
      <c r="AIC144" s="136"/>
      <c r="AID144" s="136"/>
      <c r="AIE144" s="136"/>
      <c r="AIF144" s="136"/>
      <c r="AIG144" s="136"/>
      <c r="AIH144" s="136"/>
      <c r="AII144" s="136"/>
      <c r="AIJ144" s="136"/>
      <c r="AIK144" s="136"/>
      <c r="AIL144" s="136"/>
      <c r="AIM144" s="136"/>
      <c r="AIN144" s="136"/>
      <c r="AIO144" s="136"/>
      <c r="AIP144" s="136"/>
      <c r="AIQ144" s="136"/>
      <c r="AIR144" s="136"/>
      <c r="AIS144" s="136"/>
      <c r="AIT144" s="136"/>
      <c r="AIU144" s="136"/>
      <c r="AIV144" s="136"/>
      <c r="AIW144" s="136"/>
      <c r="AIX144" s="136"/>
      <c r="AIY144" s="136"/>
      <c r="AIZ144" s="136"/>
      <c r="AJA144" s="136"/>
      <c r="AJB144" s="136"/>
      <c r="AJC144" s="136"/>
      <c r="AJD144" s="136"/>
      <c r="AJE144" s="136"/>
      <c r="AJF144" s="136"/>
      <c r="AJG144" s="136"/>
      <c r="AJH144" s="136"/>
      <c r="AJI144" s="136"/>
      <c r="AJJ144" s="136"/>
      <c r="AJK144" s="136"/>
      <c r="AJL144" s="136"/>
      <c r="AJM144" s="136"/>
      <c r="AJN144" s="136"/>
      <c r="AJO144" s="136"/>
      <c r="AJP144" s="136"/>
      <c r="AJQ144" s="136"/>
      <c r="AJR144" s="136"/>
      <c r="AJS144" s="136"/>
      <c r="AJT144" s="136"/>
      <c r="AJU144" s="136"/>
      <c r="AJV144" s="136"/>
      <c r="AJW144" s="136"/>
      <c r="AJX144" s="136"/>
      <c r="AJY144" s="136"/>
      <c r="AJZ144" s="136"/>
      <c r="AKA144" s="136"/>
      <c r="AKB144" s="136"/>
      <c r="AKC144" s="136"/>
      <c r="AKD144" s="136"/>
      <c r="AKE144" s="136"/>
      <c r="AKF144" s="136"/>
      <c r="AKG144" s="136"/>
      <c r="AKH144" s="136"/>
      <c r="AKI144" s="136"/>
      <c r="AKJ144" s="136"/>
      <c r="AKK144" s="136"/>
      <c r="AKL144" s="136"/>
      <c r="AKM144" s="136"/>
      <c r="AKN144" s="136"/>
      <c r="AKO144" s="136"/>
      <c r="AKP144" s="136"/>
      <c r="AKQ144" s="136"/>
      <c r="AKR144" s="136"/>
      <c r="AKS144" s="136"/>
      <c r="AKT144" s="136"/>
      <c r="AKU144" s="136"/>
      <c r="AKV144" s="136"/>
      <c r="AKW144" s="136"/>
      <c r="AKX144" s="136"/>
      <c r="AKY144" s="136"/>
    </row>
    <row r="145" hidden="1" spans="1:987">
      <c r="A145" s="263"/>
      <c r="B145" s="264" t="s">
        <v>4</v>
      </c>
      <c r="C145" s="166"/>
      <c r="D145" s="53"/>
      <c r="E145" s="53"/>
      <c r="F145" s="195"/>
      <c r="G145" s="274">
        <v>0.511111111111111</v>
      </c>
      <c r="H145" s="53">
        <f>0.48</f>
        <v>0.48</v>
      </c>
      <c r="I145" s="53">
        <f>((37+10)/(60+30)+0.56)/2</f>
        <v>0.541111111111111</v>
      </c>
      <c r="J145" s="51"/>
      <c r="K145" s="53"/>
      <c r="L145" s="53"/>
      <c r="M145" s="51"/>
      <c r="N145" s="53"/>
      <c r="O145" s="239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  <c r="BO145" s="136"/>
      <c r="BP145" s="136"/>
      <c r="BQ145" s="136"/>
      <c r="BR145" s="136"/>
      <c r="BS145" s="136"/>
      <c r="BT145" s="136"/>
      <c r="BU145" s="136"/>
      <c r="BV145" s="136"/>
      <c r="BW145" s="136"/>
      <c r="BX145" s="136"/>
      <c r="BY145" s="136"/>
      <c r="BZ145" s="136"/>
      <c r="CA145" s="136"/>
      <c r="CB145" s="136"/>
      <c r="CC145" s="136"/>
      <c r="CD145" s="136"/>
      <c r="CE145" s="136"/>
      <c r="CF145" s="136"/>
      <c r="CG145" s="136"/>
      <c r="CH145" s="136"/>
      <c r="CI145" s="136"/>
      <c r="CJ145" s="136"/>
      <c r="CK145" s="136"/>
      <c r="CL145" s="136"/>
      <c r="CM145" s="136"/>
      <c r="CN145" s="136"/>
      <c r="CO145" s="136"/>
      <c r="CP145" s="136"/>
      <c r="CQ145" s="136"/>
      <c r="CR145" s="136"/>
      <c r="CS145" s="136"/>
      <c r="CT145" s="136"/>
      <c r="CU145" s="136"/>
      <c r="CV145" s="136"/>
      <c r="CW145" s="136"/>
      <c r="CX145" s="136"/>
      <c r="CY145" s="136"/>
      <c r="CZ145" s="136"/>
      <c r="DA145" s="136"/>
      <c r="DB145" s="136"/>
      <c r="DC145" s="136"/>
      <c r="DD145" s="136"/>
      <c r="DE145" s="136"/>
      <c r="DF145" s="136"/>
      <c r="DG145" s="136"/>
      <c r="DH145" s="136"/>
      <c r="DI145" s="136"/>
      <c r="DJ145" s="136"/>
      <c r="DK145" s="136"/>
      <c r="DL145" s="136"/>
      <c r="DM145" s="136"/>
      <c r="DN145" s="136"/>
      <c r="DO145" s="136"/>
      <c r="DP145" s="136"/>
      <c r="DQ145" s="136"/>
      <c r="DR145" s="136"/>
      <c r="DS145" s="136"/>
      <c r="DT145" s="136"/>
      <c r="DU145" s="136"/>
      <c r="DV145" s="136"/>
      <c r="DW145" s="136"/>
      <c r="DX145" s="136"/>
      <c r="DY145" s="136"/>
      <c r="DZ145" s="136"/>
      <c r="EA145" s="136"/>
      <c r="EB145" s="136"/>
      <c r="EC145" s="136"/>
      <c r="ED145" s="136"/>
      <c r="EE145" s="136"/>
      <c r="EF145" s="136"/>
      <c r="EG145" s="136"/>
      <c r="EH145" s="136"/>
      <c r="EI145" s="136"/>
      <c r="EJ145" s="136"/>
      <c r="EK145" s="136"/>
      <c r="EL145" s="136"/>
      <c r="EM145" s="136"/>
      <c r="EN145" s="136"/>
      <c r="EO145" s="136"/>
      <c r="EP145" s="136"/>
      <c r="EQ145" s="136"/>
      <c r="ER145" s="136"/>
      <c r="ES145" s="136"/>
      <c r="ET145" s="136"/>
      <c r="EU145" s="136"/>
      <c r="EV145" s="136"/>
      <c r="EW145" s="136"/>
      <c r="EX145" s="136"/>
      <c r="EY145" s="136"/>
      <c r="EZ145" s="136"/>
      <c r="FA145" s="136"/>
      <c r="FB145" s="136"/>
      <c r="FC145" s="136"/>
      <c r="FD145" s="136"/>
      <c r="FE145" s="136"/>
      <c r="FF145" s="136"/>
      <c r="FG145" s="136"/>
      <c r="FH145" s="136"/>
      <c r="FI145" s="136"/>
      <c r="FJ145" s="136"/>
      <c r="FK145" s="136"/>
      <c r="FL145" s="136"/>
      <c r="FM145" s="136"/>
      <c r="FN145" s="136"/>
      <c r="FO145" s="136"/>
      <c r="FP145" s="136"/>
      <c r="FQ145" s="136"/>
      <c r="FR145" s="136"/>
      <c r="FS145" s="136"/>
      <c r="FT145" s="136"/>
      <c r="FU145" s="136"/>
      <c r="FV145" s="136"/>
      <c r="FW145" s="136"/>
      <c r="FX145" s="136"/>
      <c r="FY145" s="136"/>
      <c r="FZ145" s="136"/>
      <c r="GA145" s="136"/>
      <c r="GB145" s="136"/>
      <c r="GC145" s="136"/>
      <c r="GD145" s="136"/>
      <c r="GE145" s="136"/>
      <c r="GF145" s="136"/>
      <c r="GG145" s="136"/>
      <c r="GH145" s="136"/>
      <c r="GI145" s="136"/>
      <c r="GJ145" s="136"/>
      <c r="GK145" s="136"/>
      <c r="GL145" s="136"/>
      <c r="GM145" s="136"/>
      <c r="GN145" s="136"/>
      <c r="GO145" s="136"/>
      <c r="GP145" s="136"/>
      <c r="GQ145" s="136"/>
      <c r="GR145" s="136"/>
      <c r="GS145" s="136"/>
      <c r="GT145" s="136"/>
      <c r="GU145" s="136"/>
      <c r="GV145" s="136"/>
      <c r="GW145" s="136"/>
      <c r="GX145" s="136"/>
      <c r="GY145" s="136"/>
      <c r="GZ145" s="136"/>
      <c r="HA145" s="136"/>
      <c r="HB145" s="136"/>
      <c r="HC145" s="136"/>
      <c r="HD145" s="136"/>
      <c r="HE145" s="136"/>
      <c r="HF145" s="136"/>
      <c r="HG145" s="136"/>
      <c r="HH145" s="136"/>
      <c r="HI145" s="136"/>
      <c r="HJ145" s="136"/>
      <c r="HK145" s="136"/>
      <c r="HL145" s="136"/>
      <c r="HM145" s="136"/>
      <c r="HN145" s="136"/>
      <c r="HO145" s="136"/>
      <c r="HP145" s="136"/>
      <c r="HQ145" s="136"/>
      <c r="HR145" s="136"/>
      <c r="HS145" s="136"/>
      <c r="HT145" s="136"/>
      <c r="HU145" s="136"/>
      <c r="HV145" s="136"/>
      <c r="HW145" s="136"/>
      <c r="HX145" s="136"/>
      <c r="HY145" s="136"/>
      <c r="HZ145" s="136"/>
      <c r="IA145" s="136"/>
      <c r="IB145" s="136"/>
      <c r="IC145" s="136"/>
      <c r="ID145" s="136"/>
      <c r="IE145" s="136"/>
      <c r="IF145" s="136"/>
      <c r="IG145" s="136"/>
      <c r="IH145" s="136"/>
      <c r="II145" s="136"/>
      <c r="IJ145" s="136"/>
      <c r="IK145" s="136"/>
      <c r="IL145" s="136"/>
      <c r="IM145" s="136"/>
      <c r="IN145" s="136"/>
      <c r="IO145" s="136"/>
      <c r="IP145" s="136"/>
      <c r="IQ145" s="136"/>
      <c r="IR145" s="136"/>
      <c r="IS145" s="136"/>
      <c r="IT145" s="136"/>
      <c r="IU145" s="136"/>
      <c r="IV145" s="136"/>
      <c r="IW145" s="136"/>
      <c r="IX145" s="136"/>
      <c r="IY145" s="136"/>
      <c r="IZ145" s="136"/>
      <c r="JA145" s="136"/>
      <c r="JB145" s="136"/>
      <c r="JC145" s="136"/>
      <c r="JD145" s="136"/>
      <c r="JE145" s="136"/>
      <c r="JF145" s="136"/>
      <c r="JG145" s="136"/>
      <c r="JH145" s="136"/>
      <c r="JI145" s="136"/>
      <c r="JJ145" s="136"/>
      <c r="JK145" s="136"/>
      <c r="JL145" s="136"/>
      <c r="JM145" s="136"/>
      <c r="JN145" s="136"/>
      <c r="JO145" s="136"/>
      <c r="JP145" s="136"/>
      <c r="JQ145" s="136"/>
      <c r="JR145" s="136"/>
      <c r="JS145" s="136"/>
      <c r="JT145" s="136"/>
      <c r="JU145" s="136"/>
      <c r="JV145" s="136"/>
      <c r="JW145" s="136"/>
      <c r="JX145" s="136"/>
      <c r="JY145" s="136"/>
      <c r="JZ145" s="136"/>
      <c r="KA145" s="136"/>
      <c r="KB145" s="136"/>
      <c r="KC145" s="136"/>
      <c r="KD145" s="136"/>
      <c r="KE145" s="136"/>
      <c r="KF145" s="136"/>
      <c r="KG145" s="136"/>
      <c r="KH145" s="136"/>
      <c r="KI145" s="136"/>
      <c r="KJ145" s="136"/>
      <c r="KK145" s="136"/>
      <c r="KL145" s="136"/>
      <c r="KM145" s="136"/>
      <c r="KN145" s="136"/>
      <c r="KO145" s="136"/>
      <c r="KP145" s="136"/>
      <c r="KQ145" s="136"/>
      <c r="KR145" s="136"/>
      <c r="KS145" s="136"/>
      <c r="KT145" s="136"/>
      <c r="KU145" s="136"/>
      <c r="KV145" s="136"/>
      <c r="KW145" s="136"/>
      <c r="KX145" s="136"/>
      <c r="KY145" s="136"/>
      <c r="KZ145" s="136"/>
      <c r="LA145" s="136"/>
      <c r="LB145" s="136"/>
      <c r="LC145" s="136"/>
      <c r="LD145" s="136"/>
      <c r="LE145" s="136"/>
      <c r="LF145" s="136"/>
      <c r="LG145" s="136"/>
      <c r="LH145" s="136"/>
      <c r="LI145" s="136"/>
      <c r="LJ145" s="136"/>
      <c r="LK145" s="136"/>
      <c r="LL145" s="136"/>
      <c r="LM145" s="136"/>
      <c r="LN145" s="136"/>
      <c r="LO145" s="136"/>
      <c r="LP145" s="136"/>
      <c r="LQ145" s="136"/>
      <c r="LR145" s="136"/>
      <c r="LS145" s="136"/>
      <c r="LT145" s="136"/>
      <c r="LU145" s="136"/>
      <c r="LV145" s="136"/>
      <c r="LW145" s="136"/>
      <c r="LX145" s="136"/>
      <c r="LY145" s="136"/>
      <c r="LZ145" s="136"/>
      <c r="MA145" s="136"/>
      <c r="MB145" s="136"/>
      <c r="MC145" s="136"/>
      <c r="MD145" s="136"/>
      <c r="ME145" s="136"/>
      <c r="MF145" s="136"/>
      <c r="MG145" s="136"/>
      <c r="MH145" s="136"/>
      <c r="MI145" s="136"/>
      <c r="MJ145" s="136"/>
      <c r="MK145" s="136"/>
      <c r="ML145" s="136"/>
      <c r="MM145" s="136"/>
      <c r="MN145" s="136"/>
      <c r="MO145" s="136"/>
      <c r="MP145" s="136"/>
      <c r="MQ145" s="136"/>
      <c r="MR145" s="136"/>
      <c r="MS145" s="136"/>
      <c r="MT145" s="136"/>
      <c r="MU145" s="136"/>
      <c r="MV145" s="136"/>
      <c r="MW145" s="136"/>
      <c r="MX145" s="136"/>
      <c r="MY145" s="136"/>
      <c r="MZ145" s="136"/>
      <c r="NA145" s="136"/>
      <c r="NB145" s="136"/>
      <c r="NC145" s="136"/>
      <c r="ND145" s="136"/>
      <c r="NE145" s="136"/>
      <c r="NF145" s="136"/>
      <c r="NG145" s="136"/>
      <c r="NH145" s="136"/>
      <c r="NI145" s="136"/>
      <c r="NJ145" s="136"/>
      <c r="NK145" s="136"/>
      <c r="NL145" s="136"/>
      <c r="NM145" s="136"/>
      <c r="NN145" s="136"/>
      <c r="NO145" s="136"/>
      <c r="NP145" s="136"/>
      <c r="NQ145" s="136"/>
      <c r="NR145" s="136"/>
      <c r="NS145" s="136"/>
      <c r="NT145" s="136"/>
      <c r="NU145" s="136"/>
      <c r="NV145" s="136"/>
      <c r="NW145" s="136"/>
      <c r="NX145" s="136"/>
      <c r="NY145" s="136"/>
      <c r="NZ145" s="136"/>
      <c r="OA145" s="136"/>
      <c r="OB145" s="136"/>
      <c r="OC145" s="136"/>
      <c r="OD145" s="136"/>
      <c r="OE145" s="136"/>
      <c r="OF145" s="136"/>
      <c r="OG145" s="136"/>
      <c r="OH145" s="136"/>
      <c r="OI145" s="136"/>
      <c r="OJ145" s="136"/>
      <c r="OK145" s="136"/>
      <c r="OL145" s="136"/>
      <c r="OM145" s="136"/>
      <c r="ON145" s="136"/>
      <c r="OO145" s="136"/>
      <c r="OP145" s="136"/>
      <c r="OQ145" s="136"/>
      <c r="OR145" s="136"/>
      <c r="OS145" s="136"/>
      <c r="OT145" s="136"/>
      <c r="OU145" s="136"/>
      <c r="OV145" s="136"/>
      <c r="OW145" s="136"/>
      <c r="OX145" s="136"/>
      <c r="OY145" s="136"/>
      <c r="OZ145" s="136"/>
      <c r="PA145" s="136"/>
      <c r="PB145" s="136"/>
      <c r="PC145" s="136"/>
      <c r="PD145" s="136"/>
      <c r="PE145" s="136"/>
      <c r="PF145" s="136"/>
      <c r="PG145" s="136"/>
      <c r="PH145" s="136"/>
      <c r="PI145" s="136"/>
      <c r="PJ145" s="136"/>
      <c r="PK145" s="136"/>
      <c r="PL145" s="136"/>
      <c r="PM145" s="136"/>
      <c r="PN145" s="136"/>
      <c r="PO145" s="136"/>
      <c r="PP145" s="136"/>
      <c r="PQ145" s="136"/>
      <c r="PR145" s="136"/>
      <c r="PS145" s="136"/>
      <c r="PT145" s="136"/>
      <c r="PU145" s="136"/>
      <c r="PV145" s="136"/>
      <c r="PW145" s="136"/>
      <c r="PX145" s="136"/>
      <c r="PY145" s="136"/>
      <c r="PZ145" s="136"/>
      <c r="QA145" s="136"/>
      <c r="QB145" s="136"/>
      <c r="QC145" s="136"/>
      <c r="QD145" s="136"/>
      <c r="QE145" s="136"/>
      <c r="QF145" s="136"/>
      <c r="QG145" s="136"/>
      <c r="QH145" s="136"/>
      <c r="QI145" s="136"/>
      <c r="QJ145" s="136"/>
      <c r="QK145" s="136"/>
      <c r="QL145" s="136"/>
      <c r="QM145" s="136"/>
      <c r="QN145" s="136"/>
      <c r="QO145" s="136"/>
      <c r="QP145" s="136"/>
      <c r="QQ145" s="136"/>
      <c r="QR145" s="136"/>
      <c r="QS145" s="136"/>
      <c r="QT145" s="136"/>
      <c r="QU145" s="136"/>
      <c r="QV145" s="136"/>
      <c r="QW145" s="136"/>
      <c r="QX145" s="136"/>
      <c r="QY145" s="136"/>
      <c r="QZ145" s="136"/>
      <c r="RA145" s="136"/>
      <c r="RB145" s="136"/>
      <c r="RC145" s="136"/>
      <c r="RD145" s="136"/>
      <c r="RE145" s="136"/>
      <c r="RF145" s="136"/>
      <c r="RG145" s="136"/>
      <c r="RH145" s="136"/>
      <c r="RI145" s="136"/>
      <c r="RJ145" s="136"/>
      <c r="RK145" s="136"/>
      <c r="RL145" s="136"/>
      <c r="RM145" s="136"/>
      <c r="RN145" s="136"/>
      <c r="RO145" s="136"/>
      <c r="RP145" s="136"/>
      <c r="RQ145" s="136"/>
      <c r="RR145" s="136"/>
      <c r="RS145" s="136"/>
      <c r="RT145" s="136"/>
      <c r="RU145" s="136"/>
      <c r="RV145" s="136"/>
      <c r="RW145" s="136"/>
      <c r="RX145" s="136"/>
      <c r="RY145" s="136"/>
      <c r="RZ145" s="136"/>
      <c r="SA145" s="136"/>
      <c r="SB145" s="136"/>
      <c r="SC145" s="136"/>
      <c r="SD145" s="136"/>
      <c r="SE145" s="136"/>
      <c r="SF145" s="136"/>
      <c r="SG145" s="136"/>
      <c r="SH145" s="136"/>
      <c r="SI145" s="136"/>
      <c r="SJ145" s="136"/>
      <c r="SK145" s="136"/>
      <c r="SL145" s="136"/>
      <c r="SM145" s="136"/>
      <c r="SN145" s="136"/>
      <c r="SO145" s="136"/>
      <c r="SP145" s="136"/>
      <c r="SQ145" s="136"/>
      <c r="SR145" s="136"/>
      <c r="SS145" s="136"/>
      <c r="ST145" s="136"/>
      <c r="SU145" s="136"/>
      <c r="SV145" s="136"/>
      <c r="SW145" s="136"/>
      <c r="SX145" s="136"/>
      <c r="SY145" s="136"/>
      <c r="SZ145" s="136"/>
      <c r="TA145" s="136"/>
      <c r="TB145" s="136"/>
      <c r="TC145" s="136"/>
      <c r="TD145" s="136"/>
      <c r="TE145" s="136"/>
      <c r="TF145" s="136"/>
      <c r="TG145" s="136"/>
      <c r="TH145" s="136"/>
      <c r="TI145" s="136"/>
      <c r="TJ145" s="136"/>
      <c r="TK145" s="136"/>
      <c r="TL145" s="136"/>
      <c r="TM145" s="136"/>
      <c r="TN145" s="136"/>
      <c r="TO145" s="136"/>
      <c r="TP145" s="136"/>
      <c r="TQ145" s="136"/>
      <c r="TR145" s="136"/>
      <c r="TS145" s="136"/>
      <c r="TT145" s="136"/>
      <c r="TU145" s="136"/>
      <c r="TV145" s="136"/>
      <c r="TW145" s="136"/>
      <c r="TX145" s="136"/>
      <c r="TY145" s="136"/>
      <c r="TZ145" s="136"/>
      <c r="UA145" s="136"/>
      <c r="UB145" s="136"/>
      <c r="UC145" s="136"/>
      <c r="UD145" s="136"/>
      <c r="UE145" s="136"/>
      <c r="UF145" s="136"/>
      <c r="UG145" s="136"/>
      <c r="UH145" s="136"/>
      <c r="UI145" s="136"/>
      <c r="UJ145" s="136"/>
      <c r="UK145" s="136"/>
      <c r="UL145" s="136"/>
      <c r="UM145" s="136"/>
      <c r="UN145" s="136"/>
      <c r="UO145" s="136"/>
      <c r="UP145" s="136"/>
      <c r="UQ145" s="136"/>
      <c r="UR145" s="136"/>
      <c r="US145" s="136"/>
      <c r="UT145" s="136"/>
      <c r="UU145" s="136"/>
      <c r="UV145" s="136"/>
      <c r="UW145" s="136"/>
      <c r="UX145" s="136"/>
      <c r="UY145" s="136"/>
      <c r="UZ145" s="136"/>
      <c r="VA145" s="136"/>
      <c r="VB145" s="136"/>
      <c r="VC145" s="136"/>
      <c r="VD145" s="136"/>
      <c r="VE145" s="136"/>
      <c r="VF145" s="136"/>
      <c r="VG145" s="136"/>
      <c r="VH145" s="136"/>
      <c r="VI145" s="136"/>
      <c r="VJ145" s="136"/>
      <c r="VK145" s="136"/>
      <c r="VL145" s="136"/>
      <c r="VM145" s="136"/>
      <c r="VN145" s="136"/>
      <c r="VO145" s="136"/>
      <c r="VP145" s="136"/>
      <c r="VQ145" s="136"/>
      <c r="VR145" s="136"/>
      <c r="VS145" s="136"/>
      <c r="VT145" s="136"/>
      <c r="VU145" s="136"/>
      <c r="VV145" s="136"/>
      <c r="VW145" s="136"/>
      <c r="VX145" s="136"/>
      <c r="VY145" s="136"/>
      <c r="VZ145" s="136"/>
      <c r="WA145" s="136"/>
      <c r="WB145" s="136"/>
      <c r="WC145" s="136"/>
      <c r="WD145" s="136"/>
      <c r="WE145" s="136"/>
      <c r="WF145" s="136"/>
      <c r="WG145" s="136"/>
      <c r="WH145" s="136"/>
      <c r="WI145" s="136"/>
      <c r="WJ145" s="136"/>
      <c r="WK145" s="136"/>
      <c r="WL145" s="136"/>
      <c r="WM145" s="136"/>
      <c r="WN145" s="136"/>
      <c r="WO145" s="136"/>
      <c r="WP145" s="136"/>
      <c r="WQ145" s="136"/>
      <c r="WR145" s="136"/>
      <c r="WS145" s="136"/>
      <c r="WT145" s="136"/>
      <c r="WU145" s="136"/>
      <c r="WV145" s="136"/>
      <c r="WW145" s="136"/>
      <c r="WX145" s="136"/>
      <c r="WY145" s="136"/>
      <c r="WZ145" s="136"/>
      <c r="XA145" s="136"/>
      <c r="XB145" s="136"/>
      <c r="XC145" s="136"/>
      <c r="XD145" s="136"/>
      <c r="XE145" s="136"/>
      <c r="XF145" s="136"/>
      <c r="XG145" s="136"/>
      <c r="XH145" s="136"/>
      <c r="XI145" s="136"/>
      <c r="XJ145" s="136"/>
      <c r="XK145" s="136"/>
      <c r="XL145" s="136"/>
      <c r="XM145" s="136"/>
      <c r="XN145" s="136"/>
      <c r="XO145" s="136"/>
      <c r="XP145" s="136"/>
      <c r="XQ145" s="136"/>
      <c r="XR145" s="136"/>
      <c r="XS145" s="136"/>
      <c r="XT145" s="136"/>
      <c r="XU145" s="136"/>
      <c r="XV145" s="136"/>
      <c r="XW145" s="136"/>
      <c r="XX145" s="136"/>
      <c r="XY145" s="136"/>
      <c r="XZ145" s="136"/>
      <c r="YA145" s="136"/>
      <c r="YB145" s="136"/>
      <c r="YC145" s="136"/>
      <c r="YD145" s="136"/>
      <c r="YE145" s="136"/>
      <c r="YF145" s="136"/>
      <c r="YG145" s="136"/>
      <c r="YH145" s="136"/>
      <c r="YI145" s="136"/>
      <c r="YJ145" s="136"/>
      <c r="YK145" s="136"/>
      <c r="YL145" s="136"/>
      <c r="YM145" s="136"/>
      <c r="YN145" s="136"/>
      <c r="YO145" s="136"/>
      <c r="YP145" s="136"/>
      <c r="YQ145" s="136"/>
      <c r="YR145" s="136"/>
      <c r="YS145" s="136"/>
      <c r="YT145" s="136"/>
      <c r="YU145" s="136"/>
      <c r="YV145" s="136"/>
      <c r="YW145" s="136"/>
      <c r="YX145" s="136"/>
      <c r="YY145" s="136"/>
      <c r="YZ145" s="136"/>
      <c r="ZA145" s="136"/>
      <c r="ZB145" s="136"/>
      <c r="ZC145" s="136"/>
      <c r="ZD145" s="136"/>
      <c r="ZE145" s="136"/>
      <c r="ZF145" s="136"/>
      <c r="ZG145" s="136"/>
      <c r="ZH145" s="136"/>
      <c r="ZI145" s="136"/>
      <c r="ZJ145" s="136"/>
      <c r="ZK145" s="136"/>
      <c r="ZL145" s="136"/>
      <c r="ZM145" s="136"/>
      <c r="ZN145" s="136"/>
      <c r="ZO145" s="136"/>
      <c r="ZP145" s="136"/>
      <c r="ZQ145" s="136"/>
      <c r="ZR145" s="136"/>
      <c r="ZS145" s="136"/>
      <c r="ZT145" s="136"/>
      <c r="ZU145" s="136"/>
      <c r="ZV145" s="136"/>
      <c r="ZW145" s="136"/>
      <c r="ZX145" s="136"/>
      <c r="ZY145" s="136"/>
      <c r="ZZ145" s="136"/>
      <c r="AAA145" s="136"/>
      <c r="AAB145" s="136"/>
      <c r="AAC145" s="136"/>
      <c r="AAD145" s="136"/>
      <c r="AAE145" s="136"/>
      <c r="AAF145" s="136"/>
      <c r="AAG145" s="136"/>
      <c r="AAH145" s="136"/>
      <c r="AAI145" s="136"/>
      <c r="AAJ145" s="136"/>
      <c r="AAK145" s="136"/>
      <c r="AAL145" s="136"/>
      <c r="AAM145" s="136"/>
      <c r="AAN145" s="136"/>
      <c r="AAO145" s="136"/>
      <c r="AAP145" s="136"/>
      <c r="AAQ145" s="136"/>
      <c r="AAR145" s="136"/>
      <c r="AAS145" s="136"/>
      <c r="AAT145" s="136"/>
      <c r="AAU145" s="136"/>
      <c r="AAV145" s="136"/>
      <c r="AAW145" s="136"/>
      <c r="AAX145" s="136"/>
      <c r="AAY145" s="136"/>
      <c r="AAZ145" s="136"/>
      <c r="ABA145" s="136"/>
      <c r="ABB145" s="136"/>
      <c r="ABC145" s="136"/>
      <c r="ABD145" s="136"/>
      <c r="ABE145" s="136"/>
      <c r="ABF145" s="136"/>
      <c r="ABG145" s="136"/>
      <c r="ABH145" s="136"/>
      <c r="ABI145" s="136"/>
      <c r="ABJ145" s="136"/>
      <c r="ABK145" s="136"/>
      <c r="ABL145" s="136"/>
      <c r="ABM145" s="136"/>
      <c r="ABN145" s="136"/>
      <c r="ABO145" s="136"/>
      <c r="ABP145" s="136"/>
      <c r="ABQ145" s="136"/>
      <c r="ABR145" s="136"/>
      <c r="ABS145" s="136"/>
      <c r="ABT145" s="136"/>
      <c r="ABU145" s="136"/>
      <c r="ABV145" s="136"/>
      <c r="ABW145" s="136"/>
      <c r="ABX145" s="136"/>
      <c r="ABY145" s="136"/>
      <c r="ABZ145" s="136"/>
      <c r="ACA145" s="136"/>
      <c r="ACB145" s="136"/>
      <c r="ACC145" s="136"/>
      <c r="ACD145" s="136"/>
      <c r="ACE145" s="136"/>
      <c r="ACF145" s="136"/>
      <c r="ACG145" s="136"/>
      <c r="ACH145" s="136"/>
      <c r="ACI145" s="136"/>
      <c r="ACJ145" s="136"/>
      <c r="ACK145" s="136"/>
      <c r="ACL145" s="136"/>
      <c r="ACM145" s="136"/>
      <c r="ACN145" s="136"/>
      <c r="ACO145" s="136"/>
      <c r="ACP145" s="136"/>
      <c r="ACQ145" s="136"/>
      <c r="ACR145" s="136"/>
      <c r="ACS145" s="136"/>
      <c r="ACT145" s="136"/>
      <c r="ACU145" s="136"/>
      <c r="ACV145" s="136"/>
      <c r="ACW145" s="136"/>
      <c r="ACX145" s="136"/>
      <c r="ACY145" s="136"/>
      <c r="ACZ145" s="136"/>
      <c r="ADA145" s="136"/>
      <c r="ADB145" s="136"/>
      <c r="ADC145" s="136"/>
      <c r="ADD145" s="136"/>
      <c r="ADE145" s="136"/>
      <c r="ADF145" s="136"/>
      <c r="ADG145" s="136"/>
      <c r="ADH145" s="136"/>
      <c r="ADI145" s="136"/>
      <c r="ADJ145" s="136"/>
      <c r="ADK145" s="136"/>
      <c r="ADL145" s="136"/>
      <c r="ADM145" s="136"/>
      <c r="ADN145" s="136"/>
      <c r="ADO145" s="136"/>
      <c r="ADP145" s="136"/>
      <c r="ADQ145" s="136"/>
      <c r="ADR145" s="136"/>
      <c r="ADS145" s="136"/>
      <c r="ADT145" s="136"/>
      <c r="ADU145" s="136"/>
      <c r="ADV145" s="136"/>
      <c r="ADW145" s="136"/>
      <c r="ADX145" s="136"/>
      <c r="ADY145" s="136"/>
      <c r="ADZ145" s="136"/>
      <c r="AEA145" s="136"/>
      <c r="AEB145" s="136"/>
      <c r="AEC145" s="136"/>
      <c r="AED145" s="136"/>
      <c r="AEE145" s="136"/>
      <c r="AEF145" s="136"/>
      <c r="AEG145" s="136"/>
      <c r="AEH145" s="136"/>
      <c r="AEI145" s="136"/>
      <c r="AEJ145" s="136"/>
      <c r="AEK145" s="136"/>
      <c r="AEL145" s="136"/>
      <c r="AEM145" s="136"/>
      <c r="AEN145" s="136"/>
      <c r="AEO145" s="136"/>
      <c r="AEP145" s="136"/>
      <c r="AEQ145" s="136"/>
      <c r="AER145" s="136"/>
      <c r="AES145" s="136"/>
      <c r="AET145" s="136"/>
      <c r="AEU145" s="136"/>
      <c r="AEV145" s="136"/>
      <c r="AEW145" s="136"/>
      <c r="AEX145" s="136"/>
      <c r="AEY145" s="136"/>
      <c r="AEZ145" s="136"/>
      <c r="AFA145" s="136"/>
      <c r="AFB145" s="136"/>
      <c r="AFC145" s="136"/>
      <c r="AFD145" s="136"/>
      <c r="AFE145" s="136"/>
      <c r="AFF145" s="136"/>
      <c r="AFG145" s="136"/>
      <c r="AFH145" s="136"/>
      <c r="AFI145" s="136"/>
      <c r="AFJ145" s="136"/>
      <c r="AFK145" s="136"/>
      <c r="AFL145" s="136"/>
      <c r="AFM145" s="136"/>
      <c r="AFN145" s="136"/>
      <c r="AFO145" s="136"/>
      <c r="AFP145" s="136"/>
      <c r="AFQ145" s="136"/>
      <c r="AFR145" s="136"/>
      <c r="AFS145" s="136"/>
      <c r="AFT145" s="136"/>
      <c r="AFU145" s="136"/>
      <c r="AFV145" s="136"/>
      <c r="AFW145" s="136"/>
      <c r="AFX145" s="136"/>
      <c r="AFY145" s="136"/>
      <c r="AFZ145" s="136"/>
      <c r="AGA145" s="136"/>
      <c r="AGB145" s="136"/>
      <c r="AGC145" s="136"/>
      <c r="AGD145" s="136"/>
      <c r="AGE145" s="136"/>
      <c r="AGF145" s="136"/>
      <c r="AGG145" s="136"/>
      <c r="AGH145" s="136"/>
      <c r="AGI145" s="136"/>
      <c r="AGJ145" s="136"/>
      <c r="AGK145" s="136"/>
      <c r="AGL145" s="136"/>
      <c r="AGM145" s="136"/>
      <c r="AGN145" s="136"/>
      <c r="AGO145" s="136"/>
      <c r="AGP145" s="136"/>
      <c r="AGQ145" s="136"/>
      <c r="AGR145" s="136"/>
      <c r="AGS145" s="136"/>
      <c r="AGT145" s="136"/>
      <c r="AGU145" s="136"/>
      <c r="AGV145" s="136"/>
      <c r="AGW145" s="136"/>
      <c r="AGX145" s="136"/>
      <c r="AGY145" s="136"/>
      <c r="AGZ145" s="136"/>
      <c r="AHA145" s="136"/>
      <c r="AHB145" s="136"/>
      <c r="AHC145" s="136"/>
      <c r="AHD145" s="136"/>
      <c r="AHE145" s="136"/>
      <c r="AHF145" s="136"/>
      <c r="AHG145" s="136"/>
      <c r="AHH145" s="136"/>
      <c r="AHI145" s="136"/>
      <c r="AHJ145" s="136"/>
      <c r="AHK145" s="136"/>
      <c r="AHL145" s="136"/>
      <c r="AHM145" s="136"/>
      <c r="AHN145" s="136"/>
      <c r="AHO145" s="136"/>
      <c r="AHP145" s="136"/>
      <c r="AHQ145" s="136"/>
      <c r="AHR145" s="136"/>
      <c r="AHS145" s="136"/>
      <c r="AHT145" s="136"/>
      <c r="AHU145" s="136"/>
      <c r="AHV145" s="136"/>
      <c r="AHW145" s="136"/>
      <c r="AHX145" s="136"/>
      <c r="AHY145" s="136"/>
      <c r="AHZ145" s="136"/>
      <c r="AIA145" s="136"/>
      <c r="AIB145" s="136"/>
      <c r="AIC145" s="136"/>
      <c r="AID145" s="136"/>
      <c r="AIE145" s="136"/>
      <c r="AIF145" s="136"/>
      <c r="AIG145" s="136"/>
      <c r="AIH145" s="136"/>
      <c r="AII145" s="136"/>
      <c r="AIJ145" s="136"/>
      <c r="AIK145" s="136"/>
      <c r="AIL145" s="136"/>
      <c r="AIM145" s="136"/>
      <c r="AIN145" s="136"/>
      <c r="AIO145" s="136"/>
      <c r="AIP145" s="136"/>
      <c r="AIQ145" s="136"/>
      <c r="AIR145" s="136"/>
      <c r="AIS145" s="136"/>
      <c r="AIT145" s="136"/>
      <c r="AIU145" s="136"/>
      <c r="AIV145" s="136"/>
      <c r="AIW145" s="136"/>
      <c r="AIX145" s="136"/>
      <c r="AIY145" s="136"/>
      <c r="AIZ145" s="136"/>
      <c r="AJA145" s="136"/>
      <c r="AJB145" s="136"/>
      <c r="AJC145" s="136"/>
      <c r="AJD145" s="136"/>
      <c r="AJE145" s="136"/>
      <c r="AJF145" s="136"/>
      <c r="AJG145" s="136"/>
      <c r="AJH145" s="136"/>
      <c r="AJI145" s="136"/>
      <c r="AJJ145" s="136"/>
      <c r="AJK145" s="136"/>
      <c r="AJL145" s="136"/>
      <c r="AJM145" s="136"/>
      <c r="AJN145" s="136"/>
      <c r="AJO145" s="136"/>
      <c r="AJP145" s="136"/>
      <c r="AJQ145" s="136"/>
      <c r="AJR145" s="136"/>
      <c r="AJS145" s="136"/>
      <c r="AJT145" s="136"/>
      <c r="AJU145" s="136"/>
      <c r="AJV145" s="136"/>
      <c r="AJW145" s="136"/>
      <c r="AJX145" s="136"/>
      <c r="AJY145" s="136"/>
      <c r="AJZ145" s="136"/>
      <c r="AKA145" s="136"/>
      <c r="AKB145" s="136"/>
      <c r="AKC145" s="136"/>
      <c r="AKD145" s="136"/>
      <c r="AKE145" s="136"/>
      <c r="AKF145" s="136"/>
      <c r="AKG145" s="136"/>
      <c r="AKH145" s="136"/>
      <c r="AKI145" s="136"/>
      <c r="AKJ145" s="136"/>
      <c r="AKK145" s="136"/>
      <c r="AKL145" s="136"/>
      <c r="AKM145" s="136"/>
      <c r="AKN145" s="136"/>
      <c r="AKO145" s="136"/>
      <c r="AKP145" s="136"/>
      <c r="AKQ145" s="136"/>
      <c r="AKR145" s="136"/>
      <c r="AKS145" s="136"/>
      <c r="AKT145" s="136"/>
      <c r="AKU145" s="136"/>
      <c r="AKV145" s="136"/>
      <c r="AKW145" s="136"/>
      <c r="AKX145" s="136"/>
      <c r="AKY145" s="136"/>
    </row>
    <row r="146" hidden="1" spans="1:987">
      <c r="A146" s="263"/>
      <c r="B146" s="264" t="s">
        <v>5</v>
      </c>
      <c r="C146" s="51"/>
      <c r="D146" s="53"/>
      <c r="E146" s="53"/>
      <c r="F146" s="195"/>
      <c r="G146" s="51">
        <f>(12+8)/(30+64)</f>
        <v>0.212765957446809</v>
      </c>
      <c r="H146" s="53">
        <f>0.61</f>
        <v>0.61</v>
      </c>
      <c r="I146" s="53">
        <f>2/52</f>
        <v>0.0384615384615385</v>
      </c>
      <c r="J146" s="51"/>
      <c r="K146" s="53"/>
      <c r="L146" s="53"/>
      <c r="M146" s="51"/>
      <c r="N146" s="53"/>
      <c r="O146" s="239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136"/>
      <c r="BD146" s="136"/>
      <c r="BE146" s="136"/>
      <c r="BF146" s="136"/>
      <c r="BG146" s="136"/>
      <c r="BH146" s="136"/>
      <c r="BI146" s="136"/>
      <c r="BJ146" s="136"/>
      <c r="BK146" s="136"/>
      <c r="BL146" s="136"/>
      <c r="BM146" s="136"/>
      <c r="BN146" s="136"/>
      <c r="BO146" s="136"/>
      <c r="BP146" s="136"/>
      <c r="BQ146" s="136"/>
      <c r="BR146" s="136"/>
      <c r="BS146" s="136"/>
      <c r="BT146" s="136"/>
      <c r="BU146" s="136"/>
      <c r="BV146" s="136"/>
      <c r="BW146" s="136"/>
      <c r="BX146" s="136"/>
      <c r="BY146" s="136"/>
      <c r="BZ146" s="136"/>
      <c r="CA146" s="136"/>
      <c r="CB146" s="136"/>
      <c r="CC146" s="136"/>
      <c r="CD146" s="136"/>
      <c r="CE146" s="136"/>
      <c r="CF146" s="136"/>
      <c r="CG146" s="136"/>
      <c r="CH146" s="136"/>
      <c r="CI146" s="136"/>
      <c r="CJ146" s="136"/>
      <c r="CK146" s="136"/>
      <c r="CL146" s="136"/>
      <c r="CM146" s="136"/>
      <c r="CN146" s="136"/>
      <c r="CO146" s="136"/>
      <c r="CP146" s="136"/>
      <c r="CQ146" s="136"/>
      <c r="CR146" s="136"/>
      <c r="CS146" s="136"/>
      <c r="CT146" s="136"/>
      <c r="CU146" s="136"/>
      <c r="CV146" s="136"/>
      <c r="CW146" s="136"/>
      <c r="CX146" s="136"/>
      <c r="CY146" s="136"/>
      <c r="CZ146" s="136"/>
      <c r="DA146" s="136"/>
      <c r="DB146" s="136"/>
      <c r="DC146" s="136"/>
      <c r="DD146" s="136"/>
      <c r="DE146" s="136"/>
      <c r="DF146" s="136"/>
      <c r="DG146" s="136"/>
      <c r="DH146" s="136"/>
      <c r="DI146" s="136"/>
      <c r="DJ146" s="136"/>
      <c r="DK146" s="136"/>
      <c r="DL146" s="136"/>
      <c r="DM146" s="136"/>
      <c r="DN146" s="136"/>
      <c r="DO146" s="136"/>
      <c r="DP146" s="136"/>
      <c r="DQ146" s="136"/>
      <c r="DR146" s="136"/>
      <c r="DS146" s="136"/>
      <c r="DT146" s="136"/>
      <c r="DU146" s="136"/>
      <c r="DV146" s="136"/>
      <c r="DW146" s="136"/>
      <c r="DX146" s="136"/>
      <c r="DY146" s="136"/>
      <c r="DZ146" s="136"/>
      <c r="EA146" s="136"/>
      <c r="EB146" s="136"/>
      <c r="EC146" s="136"/>
      <c r="ED146" s="136"/>
      <c r="EE146" s="136"/>
      <c r="EF146" s="136"/>
      <c r="EG146" s="136"/>
      <c r="EH146" s="136"/>
      <c r="EI146" s="136"/>
      <c r="EJ146" s="136"/>
      <c r="EK146" s="136"/>
      <c r="EL146" s="136"/>
      <c r="EM146" s="136"/>
      <c r="EN146" s="136"/>
      <c r="EO146" s="136"/>
      <c r="EP146" s="136"/>
      <c r="EQ146" s="136"/>
      <c r="ER146" s="136"/>
      <c r="ES146" s="136"/>
      <c r="ET146" s="136"/>
      <c r="EU146" s="136"/>
      <c r="EV146" s="136"/>
      <c r="EW146" s="136"/>
      <c r="EX146" s="136"/>
      <c r="EY146" s="136"/>
      <c r="EZ146" s="136"/>
      <c r="FA146" s="136"/>
      <c r="FB146" s="136"/>
      <c r="FC146" s="136"/>
      <c r="FD146" s="136"/>
      <c r="FE146" s="136"/>
      <c r="FF146" s="136"/>
      <c r="FG146" s="136"/>
      <c r="FH146" s="136"/>
      <c r="FI146" s="136"/>
      <c r="FJ146" s="136"/>
      <c r="FK146" s="136"/>
      <c r="FL146" s="136"/>
      <c r="FM146" s="136"/>
      <c r="FN146" s="136"/>
      <c r="FO146" s="136"/>
      <c r="FP146" s="136"/>
      <c r="FQ146" s="136"/>
      <c r="FR146" s="136"/>
      <c r="FS146" s="136"/>
      <c r="FT146" s="136"/>
      <c r="FU146" s="136"/>
      <c r="FV146" s="136"/>
      <c r="FW146" s="136"/>
      <c r="FX146" s="136"/>
      <c r="FY146" s="136"/>
      <c r="FZ146" s="136"/>
      <c r="GA146" s="136"/>
      <c r="GB146" s="136"/>
      <c r="GC146" s="136"/>
      <c r="GD146" s="136"/>
      <c r="GE146" s="136"/>
      <c r="GF146" s="136"/>
      <c r="GG146" s="136"/>
      <c r="GH146" s="136"/>
      <c r="GI146" s="136"/>
      <c r="GJ146" s="136"/>
      <c r="GK146" s="136"/>
      <c r="GL146" s="136"/>
      <c r="GM146" s="136"/>
      <c r="GN146" s="136"/>
      <c r="GO146" s="136"/>
      <c r="GP146" s="136"/>
      <c r="GQ146" s="136"/>
      <c r="GR146" s="136"/>
      <c r="GS146" s="136"/>
      <c r="GT146" s="136"/>
      <c r="GU146" s="136"/>
      <c r="GV146" s="136"/>
      <c r="GW146" s="136"/>
      <c r="GX146" s="136"/>
      <c r="GY146" s="136"/>
      <c r="GZ146" s="136"/>
      <c r="HA146" s="136"/>
      <c r="HB146" s="136"/>
      <c r="HC146" s="136"/>
      <c r="HD146" s="136"/>
      <c r="HE146" s="136"/>
      <c r="HF146" s="136"/>
      <c r="HG146" s="136"/>
      <c r="HH146" s="136"/>
      <c r="HI146" s="136"/>
      <c r="HJ146" s="136"/>
      <c r="HK146" s="136"/>
      <c r="HL146" s="136"/>
      <c r="HM146" s="136"/>
      <c r="HN146" s="136"/>
      <c r="HO146" s="136"/>
      <c r="HP146" s="136"/>
      <c r="HQ146" s="136"/>
      <c r="HR146" s="136"/>
      <c r="HS146" s="136"/>
      <c r="HT146" s="136"/>
      <c r="HU146" s="136"/>
      <c r="HV146" s="136"/>
      <c r="HW146" s="136"/>
      <c r="HX146" s="136"/>
      <c r="HY146" s="136"/>
      <c r="HZ146" s="136"/>
      <c r="IA146" s="136"/>
      <c r="IB146" s="136"/>
      <c r="IC146" s="136"/>
      <c r="ID146" s="136"/>
      <c r="IE146" s="136"/>
      <c r="IF146" s="136"/>
      <c r="IG146" s="136"/>
      <c r="IH146" s="136"/>
      <c r="II146" s="136"/>
      <c r="IJ146" s="136"/>
      <c r="IK146" s="136"/>
      <c r="IL146" s="136"/>
      <c r="IM146" s="136"/>
      <c r="IN146" s="136"/>
      <c r="IO146" s="136"/>
      <c r="IP146" s="136"/>
      <c r="IQ146" s="136"/>
      <c r="IR146" s="136"/>
      <c r="IS146" s="136"/>
      <c r="IT146" s="136"/>
      <c r="IU146" s="136"/>
      <c r="IV146" s="136"/>
      <c r="IW146" s="136"/>
      <c r="IX146" s="136"/>
      <c r="IY146" s="136"/>
      <c r="IZ146" s="136"/>
      <c r="JA146" s="136"/>
      <c r="JB146" s="136"/>
      <c r="JC146" s="136"/>
      <c r="JD146" s="136"/>
      <c r="JE146" s="136"/>
      <c r="JF146" s="136"/>
      <c r="JG146" s="136"/>
      <c r="JH146" s="136"/>
      <c r="JI146" s="136"/>
      <c r="JJ146" s="136"/>
      <c r="JK146" s="136"/>
      <c r="JL146" s="136"/>
      <c r="JM146" s="136"/>
      <c r="JN146" s="136"/>
      <c r="JO146" s="136"/>
      <c r="JP146" s="136"/>
      <c r="JQ146" s="136"/>
      <c r="JR146" s="136"/>
      <c r="JS146" s="136"/>
      <c r="JT146" s="136"/>
      <c r="JU146" s="136"/>
      <c r="JV146" s="136"/>
      <c r="JW146" s="136"/>
      <c r="JX146" s="136"/>
      <c r="JY146" s="136"/>
      <c r="JZ146" s="136"/>
      <c r="KA146" s="136"/>
      <c r="KB146" s="136"/>
      <c r="KC146" s="136"/>
      <c r="KD146" s="136"/>
      <c r="KE146" s="136"/>
      <c r="KF146" s="136"/>
      <c r="KG146" s="136"/>
      <c r="KH146" s="136"/>
      <c r="KI146" s="136"/>
      <c r="KJ146" s="136"/>
      <c r="KK146" s="136"/>
      <c r="KL146" s="136"/>
      <c r="KM146" s="136"/>
      <c r="KN146" s="136"/>
      <c r="KO146" s="136"/>
      <c r="KP146" s="136"/>
      <c r="KQ146" s="136"/>
      <c r="KR146" s="136"/>
      <c r="KS146" s="136"/>
      <c r="KT146" s="136"/>
      <c r="KU146" s="136"/>
      <c r="KV146" s="136"/>
      <c r="KW146" s="136"/>
      <c r="KX146" s="136"/>
      <c r="KY146" s="136"/>
      <c r="KZ146" s="136"/>
      <c r="LA146" s="136"/>
      <c r="LB146" s="136"/>
      <c r="LC146" s="136"/>
      <c r="LD146" s="136"/>
      <c r="LE146" s="136"/>
      <c r="LF146" s="136"/>
      <c r="LG146" s="136"/>
      <c r="LH146" s="136"/>
      <c r="LI146" s="136"/>
      <c r="LJ146" s="136"/>
      <c r="LK146" s="136"/>
      <c r="LL146" s="136"/>
      <c r="LM146" s="136"/>
      <c r="LN146" s="136"/>
      <c r="LO146" s="136"/>
      <c r="LP146" s="136"/>
      <c r="LQ146" s="136"/>
      <c r="LR146" s="136"/>
      <c r="LS146" s="136"/>
      <c r="LT146" s="136"/>
      <c r="LU146" s="136"/>
      <c r="LV146" s="136"/>
      <c r="LW146" s="136"/>
      <c r="LX146" s="136"/>
      <c r="LY146" s="136"/>
      <c r="LZ146" s="136"/>
      <c r="MA146" s="136"/>
      <c r="MB146" s="136"/>
      <c r="MC146" s="136"/>
      <c r="MD146" s="136"/>
      <c r="ME146" s="136"/>
      <c r="MF146" s="136"/>
      <c r="MG146" s="136"/>
      <c r="MH146" s="136"/>
      <c r="MI146" s="136"/>
      <c r="MJ146" s="136"/>
      <c r="MK146" s="136"/>
      <c r="ML146" s="136"/>
      <c r="MM146" s="136"/>
      <c r="MN146" s="136"/>
      <c r="MO146" s="136"/>
      <c r="MP146" s="136"/>
      <c r="MQ146" s="136"/>
      <c r="MR146" s="136"/>
      <c r="MS146" s="136"/>
      <c r="MT146" s="136"/>
      <c r="MU146" s="136"/>
      <c r="MV146" s="136"/>
      <c r="MW146" s="136"/>
      <c r="MX146" s="136"/>
      <c r="MY146" s="136"/>
      <c r="MZ146" s="136"/>
      <c r="NA146" s="136"/>
      <c r="NB146" s="136"/>
      <c r="NC146" s="136"/>
      <c r="ND146" s="136"/>
      <c r="NE146" s="136"/>
      <c r="NF146" s="136"/>
      <c r="NG146" s="136"/>
      <c r="NH146" s="136"/>
      <c r="NI146" s="136"/>
      <c r="NJ146" s="136"/>
      <c r="NK146" s="136"/>
      <c r="NL146" s="136"/>
      <c r="NM146" s="136"/>
      <c r="NN146" s="136"/>
      <c r="NO146" s="136"/>
      <c r="NP146" s="136"/>
      <c r="NQ146" s="136"/>
      <c r="NR146" s="136"/>
      <c r="NS146" s="136"/>
      <c r="NT146" s="136"/>
      <c r="NU146" s="136"/>
      <c r="NV146" s="136"/>
      <c r="NW146" s="136"/>
      <c r="NX146" s="136"/>
      <c r="NY146" s="136"/>
      <c r="NZ146" s="136"/>
      <c r="OA146" s="136"/>
      <c r="OB146" s="136"/>
      <c r="OC146" s="136"/>
      <c r="OD146" s="136"/>
      <c r="OE146" s="136"/>
      <c r="OF146" s="136"/>
      <c r="OG146" s="136"/>
      <c r="OH146" s="136"/>
      <c r="OI146" s="136"/>
      <c r="OJ146" s="136"/>
      <c r="OK146" s="136"/>
      <c r="OL146" s="136"/>
      <c r="OM146" s="136"/>
      <c r="ON146" s="136"/>
      <c r="OO146" s="136"/>
      <c r="OP146" s="136"/>
      <c r="OQ146" s="136"/>
      <c r="OR146" s="136"/>
      <c r="OS146" s="136"/>
      <c r="OT146" s="136"/>
      <c r="OU146" s="136"/>
      <c r="OV146" s="136"/>
      <c r="OW146" s="136"/>
      <c r="OX146" s="136"/>
      <c r="OY146" s="136"/>
      <c r="OZ146" s="136"/>
      <c r="PA146" s="136"/>
      <c r="PB146" s="136"/>
      <c r="PC146" s="136"/>
      <c r="PD146" s="136"/>
      <c r="PE146" s="136"/>
      <c r="PF146" s="136"/>
      <c r="PG146" s="136"/>
      <c r="PH146" s="136"/>
      <c r="PI146" s="136"/>
      <c r="PJ146" s="136"/>
      <c r="PK146" s="136"/>
      <c r="PL146" s="136"/>
      <c r="PM146" s="136"/>
      <c r="PN146" s="136"/>
      <c r="PO146" s="136"/>
      <c r="PP146" s="136"/>
      <c r="PQ146" s="136"/>
      <c r="PR146" s="136"/>
      <c r="PS146" s="136"/>
      <c r="PT146" s="136"/>
      <c r="PU146" s="136"/>
      <c r="PV146" s="136"/>
      <c r="PW146" s="136"/>
      <c r="PX146" s="136"/>
      <c r="PY146" s="136"/>
      <c r="PZ146" s="136"/>
      <c r="QA146" s="136"/>
      <c r="QB146" s="136"/>
      <c r="QC146" s="136"/>
      <c r="QD146" s="136"/>
      <c r="QE146" s="136"/>
      <c r="QF146" s="136"/>
      <c r="QG146" s="136"/>
      <c r="QH146" s="136"/>
      <c r="QI146" s="136"/>
      <c r="QJ146" s="136"/>
      <c r="QK146" s="136"/>
      <c r="QL146" s="136"/>
      <c r="QM146" s="136"/>
      <c r="QN146" s="136"/>
      <c r="QO146" s="136"/>
      <c r="QP146" s="136"/>
      <c r="QQ146" s="136"/>
      <c r="QR146" s="136"/>
      <c r="QS146" s="136"/>
      <c r="QT146" s="136"/>
      <c r="QU146" s="136"/>
      <c r="QV146" s="136"/>
      <c r="QW146" s="136"/>
      <c r="QX146" s="136"/>
      <c r="QY146" s="136"/>
      <c r="QZ146" s="136"/>
      <c r="RA146" s="136"/>
      <c r="RB146" s="136"/>
      <c r="RC146" s="136"/>
      <c r="RD146" s="136"/>
      <c r="RE146" s="136"/>
      <c r="RF146" s="136"/>
      <c r="RG146" s="136"/>
      <c r="RH146" s="136"/>
      <c r="RI146" s="136"/>
      <c r="RJ146" s="136"/>
      <c r="RK146" s="136"/>
      <c r="RL146" s="136"/>
      <c r="RM146" s="136"/>
      <c r="RN146" s="136"/>
      <c r="RO146" s="136"/>
      <c r="RP146" s="136"/>
      <c r="RQ146" s="136"/>
      <c r="RR146" s="136"/>
      <c r="RS146" s="136"/>
      <c r="RT146" s="136"/>
      <c r="RU146" s="136"/>
      <c r="RV146" s="136"/>
      <c r="RW146" s="136"/>
      <c r="RX146" s="136"/>
      <c r="RY146" s="136"/>
      <c r="RZ146" s="136"/>
      <c r="SA146" s="136"/>
      <c r="SB146" s="136"/>
      <c r="SC146" s="136"/>
      <c r="SD146" s="136"/>
      <c r="SE146" s="136"/>
      <c r="SF146" s="136"/>
      <c r="SG146" s="136"/>
      <c r="SH146" s="136"/>
      <c r="SI146" s="136"/>
      <c r="SJ146" s="136"/>
      <c r="SK146" s="136"/>
      <c r="SL146" s="136"/>
      <c r="SM146" s="136"/>
      <c r="SN146" s="136"/>
      <c r="SO146" s="136"/>
      <c r="SP146" s="136"/>
      <c r="SQ146" s="136"/>
      <c r="SR146" s="136"/>
      <c r="SS146" s="136"/>
      <c r="ST146" s="136"/>
      <c r="SU146" s="136"/>
      <c r="SV146" s="136"/>
      <c r="SW146" s="136"/>
      <c r="SX146" s="136"/>
      <c r="SY146" s="136"/>
      <c r="SZ146" s="136"/>
      <c r="TA146" s="136"/>
      <c r="TB146" s="136"/>
      <c r="TC146" s="136"/>
      <c r="TD146" s="136"/>
      <c r="TE146" s="136"/>
      <c r="TF146" s="136"/>
      <c r="TG146" s="136"/>
      <c r="TH146" s="136"/>
      <c r="TI146" s="136"/>
      <c r="TJ146" s="136"/>
      <c r="TK146" s="136"/>
      <c r="TL146" s="136"/>
      <c r="TM146" s="136"/>
      <c r="TN146" s="136"/>
      <c r="TO146" s="136"/>
      <c r="TP146" s="136"/>
      <c r="TQ146" s="136"/>
      <c r="TR146" s="136"/>
      <c r="TS146" s="136"/>
      <c r="TT146" s="136"/>
      <c r="TU146" s="136"/>
      <c r="TV146" s="136"/>
      <c r="TW146" s="136"/>
      <c r="TX146" s="136"/>
      <c r="TY146" s="136"/>
      <c r="TZ146" s="136"/>
      <c r="UA146" s="136"/>
      <c r="UB146" s="136"/>
      <c r="UC146" s="136"/>
      <c r="UD146" s="136"/>
      <c r="UE146" s="136"/>
      <c r="UF146" s="136"/>
      <c r="UG146" s="136"/>
      <c r="UH146" s="136"/>
      <c r="UI146" s="136"/>
      <c r="UJ146" s="136"/>
      <c r="UK146" s="136"/>
      <c r="UL146" s="136"/>
      <c r="UM146" s="136"/>
      <c r="UN146" s="136"/>
      <c r="UO146" s="136"/>
      <c r="UP146" s="136"/>
      <c r="UQ146" s="136"/>
      <c r="UR146" s="136"/>
      <c r="US146" s="136"/>
      <c r="UT146" s="136"/>
      <c r="UU146" s="136"/>
      <c r="UV146" s="136"/>
      <c r="UW146" s="136"/>
      <c r="UX146" s="136"/>
      <c r="UY146" s="136"/>
      <c r="UZ146" s="136"/>
      <c r="VA146" s="136"/>
      <c r="VB146" s="136"/>
      <c r="VC146" s="136"/>
      <c r="VD146" s="136"/>
      <c r="VE146" s="136"/>
      <c r="VF146" s="136"/>
      <c r="VG146" s="136"/>
      <c r="VH146" s="136"/>
      <c r="VI146" s="136"/>
      <c r="VJ146" s="136"/>
      <c r="VK146" s="136"/>
      <c r="VL146" s="136"/>
      <c r="VM146" s="136"/>
      <c r="VN146" s="136"/>
      <c r="VO146" s="136"/>
      <c r="VP146" s="136"/>
      <c r="VQ146" s="136"/>
      <c r="VR146" s="136"/>
      <c r="VS146" s="136"/>
      <c r="VT146" s="136"/>
      <c r="VU146" s="136"/>
      <c r="VV146" s="136"/>
      <c r="VW146" s="136"/>
      <c r="VX146" s="136"/>
      <c r="VY146" s="136"/>
      <c r="VZ146" s="136"/>
      <c r="WA146" s="136"/>
      <c r="WB146" s="136"/>
      <c r="WC146" s="136"/>
      <c r="WD146" s="136"/>
      <c r="WE146" s="136"/>
      <c r="WF146" s="136"/>
      <c r="WG146" s="136"/>
      <c r="WH146" s="136"/>
      <c r="WI146" s="136"/>
      <c r="WJ146" s="136"/>
      <c r="WK146" s="136"/>
      <c r="WL146" s="136"/>
      <c r="WM146" s="136"/>
      <c r="WN146" s="136"/>
      <c r="WO146" s="136"/>
      <c r="WP146" s="136"/>
      <c r="WQ146" s="136"/>
      <c r="WR146" s="136"/>
      <c r="WS146" s="136"/>
      <c r="WT146" s="136"/>
      <c r="WU146" s="136"/>
      <c r="WV146" s="136"/>
      <c r="WW146" s="136"/>
      <c r="WX146" s="136"/>
      <c r="WY146" s="136"/>
      <c r="WZ146" s="136"/>
      <c r="XA146" s="136"/>
      <c r="XB146" s="136"/>
      <c r="XC146" s="136"/>
      <c r="XD146" s="136"/>
      <c r="XE146" s="136"/>
      <c r="XF146" s="136"/>
      <c r="XG146" s="136"/>
      <c r="XH146" s="136"/>
      <c r="XI146" s="136"/>
      <c r="XJ146" s="136"/>
      <c r="XK146" s="136"/>
      <c r="XL146" s="136"/>
      <c r="XM146" s="136"/>
      <c r="XN146" s="136"/>
      <c r="XO146" s="136"/>
      <c r="XP146" s="136"/>
      <c r="XQ146" s="136"/>
      <c r="XR146" s="136"/>
      <c r="XS146" s="136"/>
      <c r="XT146" s="136"/>
      <c r="XU146" s="136"/>
      <c r="XV146" s="136"/>
      <c r="XW146" s="136"/>
      <c r="XX146" s="136"/>
      <c r="XY146" s="136"/>
      <c r="XZ146" s="136"/>
      <c r="YA146" s="136"/>
      <c r="YB146" s="136"/>
      <c r="YC146" s="136"/>
      <c r="YD146" s="136"/>
      <c r="YE146" s="136"/>
      <c r="YF146" s="136"/>
      <c r="YG146" s="136"/>
      <c r="YH146" s="136"/>
      <c r="YI146" s="136"/>
      <c r="YJ146" s="136"/>
      <c r="YK146" s="136"/>
      <c r="YL146" s="136"/>
      <c r="YM146" s="136"/>
      <c r="YN146" s="136"/>
      <c r="YO146" s="136"/>
      <c r="YP146" s="136"/>
      <c r="YQ146" s="136"/>
      <c r="YR146" s="136"/>
      <c r="YS146" s="136"/>
      <c r="YT146" s="136"/>
      <c r="YU146" s="136"/>
      <c r="YV146" s="136"/>
      <c r="YW146" s="136"/>
      <c r="YX146" s="136"/>
      <c r="YY146" s="136"/>
      <c r="YZ146" s="136"/>
      <c r="ZA146" s="136"/>
      <c r="ZB146" s="136"/>
      <c r="ZC146" s="136"/>
      <c r="ZD146" s="136"/>
      <c r="ZE146" s="136"/>
      <c r="ZF146" s="136"/>
      <c r="ZG146" s="136"/>
      <c r="ZH146" s="136"/>
      <c r="ZI146" s="136"/>
      <c r="ZJ146" s="136"/>
      <c r="ZK146" s="136"/>
      <c r="ZL146" s="136"/>
      <c r="ZM146" s="136"/>
      <c r="ZN146" s="136"/>
      <c r="ZO146" s="136"/>
      <c r="ZP146" s="136"/>
      <c r="ZQ146" s="136"/>
      <c r="ZR146" s="136"/>
      <c r="ZS146" s="136"/>
      <c r="ZT146" s="136"/>
      <c r="ZU146" s="136"/>
      <c r="ZV146" s="136"/>
      <c r="ZW146" s="136"/>
      <c r="ZX146" s="136"/>
      <c r="ZY146" s="136"/>
      <c r="ZZ146" s="136"/>
      <c r="AAA146" s="136"/>
      <c r="AAB146" s="136"/>
      <c r="AAC146" s="136"/>
      <c r="AAD146" s="136"/>
      <c r="AAE146" s="136"/>
      <c r="AAF146" s="136"/>
      <c r="AAG146" s="136"/>
      <c r="AAH146" s="136"/>
      <c r="AAI146" s="136"/>
      <c r="AAJ146" s="136"/>
      <c r="AAK146" s="136"/>
      <c r="AAL146" s="136"/>
      <c r="AAM146" s="136"/>
      <c r="AAN146" s="136"/>
      <c r="AAO146" s="136"/>
      <c r="AAP146" s="136"/>
      <c r="AAQ146" s="136"/>
      <c r="AAR146" s="136"/>
      <c r="AAS146" s="136"/>
      <c r="AAT146" s="136"/>
      <c r="AAU146" s="136"/>
      <c r="AAV146" s="136"/>
      <c r="AAW146" s="136"/>
      <c r="AAX146" s="136"/>
      <c r="AAY146" s="136"/>
      <c r="AAZ146" s="136"/>
      <c r="ABA146" s="136"/>
      <c r="ABB146" s="136"/>
      <c r="ABC146" s="136"/>
      <c r="ABD146" s="136"/>
      <c r="ABE146" s="136"/>
      <c r="ABF146" s="136"/>
      <c r="ABG146" s="136"/>
      <c r="ABH146" s="136"/>
      <c r="ABI146" s="136"/>
      <c r="ABJ146" s="136"/>
      <c r="ABK146" s="136"/>
      <c r="ABL146" s="136"/>
      <c r="ABM146" s="136"/>
      <c r="ABN146" s="136"/>
      <c r="ABO146" s="136"/>
      <c r="ABP146" s="136"/>
      <c r="ABQ146" s="136"/>
      <c r="ABR146" s="136"/>
      <c r="ABS146" s="136"/>
      <c r="ABT146" s="136"/>
      <c r="ABU146" s="136"/>
      <c r="ABV146" s="136"/>
      <c r="ABW146" s="136"/>
      <c r="ABX146" s="136"/>
      <c r="ABY146" s="136"/>
      <c r="ABZ146" s="136"/>
      <c r="ACA146" s="136"/>
      <c r="ACB146" s="136"/>
      <c r="ACC146" s="136"/>
      <c r="ACD146" s="136"/>
      <c r="ACE146" s="136"/>
      <c r="ACF146" s="136"/>
      <c r="ACG146" s="136"/>
      <c r="ACH146" s="136"/>
      <c r="ACI146" s="136"/>
      <c r="ACJ146" s="136"/>
      <c r="ACK146" s="136"/>
      <c r="ACL146" s="136"/>
      <c r="ACM146" s="136"/>
      <c r="ACN146" s="136"/>
      <c r="ACO146" s="136"/>
      <c r="ACP146" s="136"/>
      <c r="ACQ146" s="136"/>
      <c r="ACR146" s="136"/>
      <c r="ACS146" s="136"/>
      <c r="ACT146" s="136"/>
      <c r="ACU146" s="136"/>
      <c r="ACV146" s="136"/>
      <c r="ACW146" s="136"/>
      <c r="ACX146" s="136"/>
      <c r="ACY146" s="136"/>
      <c r="ACZ146" s="136"/>
      <c r="ADA146" s="136"/>
      <c r="ADB146" s="136"/>
      <c r="ADC146" s="136"/>
      <c r="ADD146" s="136"/>
      <c r="ADE146" s="136"/>
      <c r="ADF146" s="136"/>
      <c r="ADG146" s="136"/>
      <c r="ADH146" s="136"/>
      <c r="ADI146" s="136"/>
      <c r="ADJ146" s="136"/>
      <c r="ADK146" s="136"/>
      <c r="ADL146" s="136"/>
      <c r="ADM146" s="136"/>
      <c r="ADN146" s="136"/>
      <c r="ADO146" s="136"/>
      <c r="ADP146" s="136"/>
      <c r="ADQ146" s="136"/>
      <c r="ADR146" s="136"/>
      <c r="ADS146" s="136"/>
      <c r="ADT146" s="136"/>
      <c r="ADU146" s="136"/>
      <c r="ADV146" s="136"/>
      <c r="ADW146" s="136"/>
      <c r="ADX146" s="136"/>
      <c r="ADY146" s="136"/>
      <c r="ADZ146" s="136"/>
      <c r="AEA146" s="136"/>
      <c r="AEB146" s="136"/>
      <c r="AEC146" s="136"/>
      <c r="AED146" s="136"/>
      <c r="AEE146" s="136"/>
      <c r="AEF146" s="136"/>
      <c r="AEG146" s="136"/>
      <c r="AEH146" s="136"/>
      <c r="AEI146" s="136"/>
      <c r="AEJ146" s="136"/>
      <c r="AEK146" s="136"/>
      <c r="AEL146" s="136"/>
      <c r="AEM146" s="136"/>
      <c r="AEN146" s="136"/>
      <c r="AEO146" s="136"/>
      <c r="AEP146" s="136"/>
      <c r="AEQ146" s="136"/>
      <c r="AER146" s="136"/>
      <c r="AES146" s="136"/>
      <c r="AET146" s="136"/>
      <c r="AEU146" s="136"/>
      <c r="AEV146" s="136"/>
      <c r="AEW146" s="136"/>
      <c r="AEX146" s="136"/>
      <c r="AEY146" s="136"/>
      <c r="AEZ146" s="136"/>
      <c r="AFA146" s="136"/>
      <c r="AFB146" s="136"/>
      <c r="AFC146" s="136"/>
      <c r="AFD146" s="136"/>
      <c r="AFE146" s="136"/>
      <c r="AFF146" s="136"/>
      <c r="AFG146" s="136"/>
      <c r="AFH146" s="136"/>
      <c r="AFI146" s="136"/>
      <c r="AFJ146" s="136"/>
      <c r="AFK146" s="136"/>
      <c r="AFL146" s="136"/>
      <c r="AFM146" s="136"/>
      <c r="AFN146" s="136"/>
      <c r="AFO146" s="136"/>
      <c r="AFP146" s="136"/>
      <c r="AFQ146" s="136"/>
      <c r="AFR146" s="136"/>
      <c r="AFS146" s="136"/>
      <c r="AFT146" s="136"/>
      <c r="AFU146" s="136"/>
      <c r="AFV146" s="136"/>
      <c r="AFW146" s="136"/>
      <c r="AFX146" s="136"/>
      <c r="AFY146" s="136"/>
      <c r="AFZ146" s="136"/>
      <c r="AGA146" s="136"/>
      <c r="AGB146" s="136"/>
      <c r="AGC146" s="136"/>
      <c r="AGD146" s="136"/>
      <c r="AGE146" s="136"/>
      <c r="AGF146" s="136"/>
      <c r="AGG146" s="136"/>
      <c r="AGH146" s="136"/>
      <c r="AGI146" s="136"/>
      <c r="AGJ146" s="136"/>
      <c r="AGK146" s="136"/>
      <c r="AGL146" s="136"/>
      <c r="AGM146" s="136"/>
      <c r="AGN146" s="136"/>
      <c r="AGO146" s="136"/>
      <c r="AGP146" s="136"/>
      <c r="AGQ146" s="136"/>
      <c r="AGR146" s="136"/>
      <c r="AGS146" s="136"/>
      <c r="AGT146" s="136"/>
      <c r="AGU146" s="136"/>
      <c r="AGV146" s="136"/>
      <c r="AGW146" s="136"/>
      <c r="AGX146" s="136"/>
      <c r="AGY146" s="136"/>
      <c r="AGZ146" s="136"/>
      <c r="AHA146" s="136"/>
      <c r="AHB146" s="136"/>
      <c r="AHC146" s="136"/>
      <c r="AHD146" s="136"/>
      <c r="AHE146" s="136"/>
      <c r="AHF146" s="136"/>
      <c r="AHG146" s="136"/>
      <c r="AHH146" s="136"/>
      <c r="AHI146" s="136"/>
      <c r="AHJ146" s="136"/>
      <c r="AHK146" s="136"/>
      <c r="AHL146" s="136"/>
      <c r="AHM146" s="136"/>
      <c r="AHN146" s="136"/>
      <c r="AHO146" s="136"/>
      <c r="AHP146" s="136"/>
      <c r="AHQ146" s="136"/>
      <c r="AHR146" s="136"/>
      <c r="AHS146" s="136"/>
      <c r="AHT146" s="136"/>
      <c r="AHU146" s="136"/>
      <c r="AHV146" s="136"/>
      <c r="AHW146" s="136"/>
      <c r="AHX146" s="136"/>
      <c r="AHY146" s="136"/>
      <c r="AHZ146" s="136"/>
      <c r="AIA146" s="136"/>
      <c r="AIB146" s="136"/>
      <c r="AIC146" s="136"/>
      <c r="AID146" s="136"/>
      <c r="AIE146" s="136"/>
      <c r="AIF146" s="136"/>
      <c r="AIG146" s="136"/>
      <c r="AIH146" s="136"/>
      <c r="AII146" s="136"/>
      <c r="AIJ146" s="136"/>
      <c r="AIK146" s="136"/>
      <c r="AIL146" s="136"/>
      <c r="AIM146" s="136"/>
      <c r="AIN146" s="136"/>
      <c r="AIO146" s="136"/>
      <c r="AIP146" s="136"/>
      <c r="AIQ146" s="136"/>
      <c r="AIR146" s="136"/>
      <c r="AIS146" s="136"/>
      <c r="AIT146" s="136"/>
      <c r="AIU146" s="136"/>
      <c r="AIV146" s="136"/>
      <c r="AIW146" s="136"/>
      <c r="AIX146" s="136"/>
      <c r="AIY146" s="136"/>
      <c r="AIZ146" s="136"/>
      <c r="AJA146" s="136"/>
      <c r="AJB146" s="136"/>
      <c r="AJC146" s="136"/>
      <c r="AJD146" s="136"/>
      <c r="AJE146" s="136"/>
      <c r="AJF146" s="136"/>
      <c r="AJG146" s="136"/>
      <c r="AJH146" s="136"/>
      <c r="AJI146" s="136"/>
      <c r="AJJ146" s="136"/>
      <c r="AJK146" s="136"/>
      <c r="AJL146" s="136"/>
      <c r="AJM146" s="136"/>
      <c r="AJN146" s="136"/>
      <c r="AJO146" s="136"/>
      <c r="AJP146" s="136"/>
      <c r="AJQ146" s="136"/>
      <c r="AJR146" s="136"/>
      <c r="AJS146" s="136"/>
      <c r="AJT146" s="136"/>
      <c r="AJU146" s="136"/>
      <c r="AJV146" s="136"/>
      <c r="AJW146" s="136"/>
      <c r="AJX146" s="136"/>
      <c r="AJY146" s="136"/>
      <c r="AJZ146" s="136"/>
      <c r="AKA146" s="136"/>
      <c r="AKB146" s="136"/>
      <c r="AKC146" s="136"/>
      <c r="AKD146" s="136"/>
      <c r="AKE146" s="136"/>
      <c r="AKF146" s="136"/>
      <c r="AKG146" s="136"/>
      <c r="AKH146" s="136"/>
      <c r="AKI146" s="136"/>
      <c r="AKJ146" s="136"/>
      <c r="AKK146" s="136"/>
      <c r="AKL146" s="136"/>
      <c r="AKM146" s="136"/>
      <c r="AKN146" s="136"/>
      <c r="AKO146" s="136"/>
      <c r="AKP146" s="136"/>
      <c r="AKQ146" s="136"/>
      <c r="AKR146" s="136"/>
      <c r="AKS146" s="136"/>
      <c r="AKT146" s="136"/>
      <c r="AKU146" s="136"/>
      <c r="AKV146" s="136"/>
      <c r="AKW146" s="136"/>
      <c r="AKX146" s="136"/>
      <c r="AKY146" s="136"/>
    </row>
    <row r="147" hidden="1" spans="1:987">
      <c r="A147" s="263" t="s">
        <v>11</v>
      </c>
      <c r="B147" s="264" t="s">
        <v>18</v>
      </c>
      <c r="C147" s="62">
        <v>0.0947368421052632</v>
      </c>
      <c r="D147" s="165"/>
      <c r="E147" s="165"/>
      <c r="F147" s="275"/>
      <c r="G147" s="62">
        <v>0.104368932038835</v>
      </c>
      <c r="H147" s="63"/>
      <c r="I147" s="63"/>
      <c r="J147" s="62">
        <v>0.127856365614799</v>
      </c>
      <c r="K147" s="279">
        <f t="shared" ref="K147:K149" si="2">AVERAGE(D140,H144)</f>
        <v>0.63</v>
      </c>
      <c r="L147" s="279">
        <f t="shared" ref="L147:L149" si="3">AVERAGE(E140,I144)</f>
        <v>0.48593137254902</v>
      </c>
      <c r="M147" s="62">
        <v>0.0115384615384615</v>
      </c>
      <c r="N147" s="63"/>
      <c r="O147" s="241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  <c r="BO147" s="136"/>
      <c r="BP147" s="136"/>
      <c r="BQ147" s="136"/>
      <c r="BR147" s="136"/>
      <c r="BS147" s="136"/>
      <c r="BT147" s="136"/>
      <c r="BU147" s="136"/>
      <c r="BV147" s="136"/>
      <c r="BW147" s="136"/>
      <c r="BX147" s="136"/>
      <c r="BY147" s="136"/>
      <c r="BZ147" s="136"/>
      <c r="CA147" s="136"/>
      <c r="CB147" s="136"/>
      <c r="CC147" s="136"/>
      <c r="CD147" s="136"/>
      <c r="CE147" s="136"/>
      <c r="CF147" s="136"/>
      <c r="CG147" s="136"/>
      <c r="CH147" s="136"/>
      <c r="CI147" s="136"/>
      <c r="CJ147" s="136"/>
      <c r="CK147" s="136"/>
      <c r="CL147" s="136"/>
      <c r="CM147" s="136"/>
      <c r="CN147" s="136"/>
      <c r="CO147" s="136"/>
      <c r="CP147" s="136"/>
      <c r="CQ147" s="136"/>
      <c r="CR147" s="136"/>
      <c r="CS147" s="136"/>
      <c r="CT147" s="136"/>
      <c r="CU147" s="136"/>
      <c r="CV147" s="136"/>
      <c r="CW147" s="136"/>
      <c r="CX147" s="136"/>
      <c r="CY147" s="136"/>
      <c r="CZ147" s="136"/>
      <c r="DA147" s="136"/>
      <c r="DB147" s="136"/>
      <c r="DC147" s="136"/>
      <c r="DD147" s="136"/>
      <c r="DE147" s="136"/>
      <c r="DF147" s="136"/>
      <c r="DG147" s="136"/>
      <c r="DH147" s="136"/>
      <c r="DI147" s="136"/>
      <c r="DJ147" s="136"/>
      <c r="DK147" s="136"/>
      <c r="DL147" s="136"/>
      <c r="DM147" s="136"/>
      <c r="DN147" s="136"/>
      <c r="DO147" s="136"/>
      <c r="DP147" s="136"/>
      <c r="DQ147" s="136"/>
      <c r="DR147" s="136"/>
      <c r="DS147" s="136"/>
      <c r="DT147" s="136"/>
      <c r="DU147" s="136"/>
      <c r="DV147" s="136"/>
      <c r="DW147" s="136"/>
      <c r="DX147" s="136"/>
      <c r="DY147" s="136"/>
      <c r="DZ147" s="136"/>
      <c r="EA147" s="136"/>
      <c r="EB147" s="136"/>
      <c r="EC147" s="136"/>
      <c r="ED147" s="136"/>
      <c r="EE147" s="136"/>
      <c r="EF147" s="136"/>
      <c r="EG147" s="136"/>
      <c r="EH147" s="136"/>
      <c r="EI147" s="136"/>
      <c r="EJ147" s="136"/>
      <c r="EK147" s="136"/>
      <c r="EL147" s="136"/>
      <c r="EM147" s="136"/>
      <c r="EN147" s="136"/>
      <c r="EO147" s="136"/>
      <c r="EP147" s="136"/>
      <c r="EQ147" s="136"/>
      <c r="ER147" s="136"/>
      <c r="ES147" s="136"/>
      <c r="ET147" s="136"/>
      <c r="EU147" s="136"/>
      <c r="EV147" s="136"/>
      <c r="EW147" s="136"/>
      <c r="EX147" s="136"/>
      <c r="EY147" s="136"/>
      <c r="EZ147" s="136"/>
      <c r="FA147" s="136"/>
      <c r="FB147" s="136"/>
      <c r="FC147" s="136"/>
      <c r="FD147" s="136"/>
      <c r="FE147" s="136"/>
      <c r="FF147" s="136"/>
      <c r="FG147" s="136"/>
      <c r="FH147" s="136"/>
      <c r="FI147" s="136"/>
      <c r="FJ147" s="136"/>
      <c r="FK147" s="136"/>
      <c r="FL147" s="136"/>
      <c r="FM147" s="136"/>
      <c r="FN147" s="136"/>
      <c r="FO147" s="136"/>
      <c r="FP147" s="136"/>
      <c r="FQ147" s="136"/>
      <c r="FR147" s="136"/>
      <c r="FS147" s="136"/>
      <c r="FT147" s="136"/>
      <c r="FU147" s="136"/>
      <c r="FV147" s="136"/>
      <c r="FW147" s="136"/>
      <c r="FX147" s="136"/>
      <c r="FY147" s="136"/>
      <c r="FZ147" s="136"/>
      <c r="GA147" s="136"/>
      <c r="GB147" s="136"/>
      <c r="GC147" s="136"/>
      <c r="GD147" s="136"/>
      <c r="GE147" s="136"/>
      <c r="GF147" s="136"/>
      <c r="GG147" s="136"/>
      <c r="GH147" s="136"/>
      <c r="GI147" s="136"/>
      <c r="GJ147" s="136"/>
      <c r="GK147" s="136"/>
      <c r="GL147" s="136"/>
      <c r="GM147" s="136"/>
      <c r="GN147" s="136"/>
      <c r="GO147" s="136"/>
      <c r="GP147" s="136"/>
      <c r="GQ147" s="136"/>
      <c r="GR147" s="136"/>
      <c r="GS147" s="136"/>
      <c r="GT147" s="136"/>
      <c r="GU147" s="136"/>
      <c r="GV147" s="136"/>
      <c r="GW147" s="136"/>
      <c r="GX147" s="136"/>
      <c r="GY147" s="136"/>
      <c r="GZ147" s="136"/>
      <c r="HA147" s="136"/>
      <c r="HB147" s="136"/>
      <c r="HC147" s="136"/>
      <c r="HD147" s="136"/>
      <c r="HE147" s="136"/>
      <c r="HF147" s="136"/>
      <c r="HG147" s="136"/>
      <c r="HH147" s="136"/>
      <c r="HI147" s="136"/>
      <c r="HJ147" s="136"/>
      <c r="HK147" s="136"/>
      <c r="HL147" s="136"/>
      <c r="HM147" s="136"/>
      <c r="HN147" s="136"/>
      <c r="HO147" s="136"/>
      <c r="HP147" s="136"/>
      <c r="HQ147" s="136"/>
      <c r="HR147" s="136"/>
      <c r="HS147" s="136"/>
      <c r="HT147" s="136"/>
      <c r="HU147" s="136"/>
      <c r="HV147" s="136"/>
      <c r="HW147" s="136"/>
      <c r="HX147" s="136"/>
      <c r="HY147" s="136"/>
      <c r="HZ147" s="136"/>
      <c r="IA147" s="136"/>
      <c r="IB147" s="136"/>
      <c r="IC147" s="136"/>
      <c r="ID147" s="136"/>
      <c r="IE147" s="136"/>
      <c r="IF147" s="136"/>
      <c r="IG147" s="136"/>
      <c r="IH147" s="136"/>
      <c r="II147" s="136"/>
      <c r="IJ147" s="136"/>
      <c r="IK147" s="136"/>
      <c r="IL147" s="136"/>
      <c r="IM147" s="136"/>
      <c r="IN147" s="136"/>
      <c r="IO147" s="136"/>
      <c r="IP147" s="136"/>
      <c r="IQ147" s="136"/>
      <c r="IR147" s="136"/>
      <c r="IS147" s="136"/>
      <c r="IT147" s="136"/>
      <c r="IU147" s="136"/>
      <c r="IV147" s="136"/>
      <c r="IW147" s="136"/>
      <c r="IX147" s="136"/>
      <c r="IY147" s="136"/>
      <c r="IZ147" s="136"/>
      <c r="JA147" s="136"/>
      <c r="JB147" s="136"/>
      <c r="JC147" s="136"/>
      <c r="JD147" s="136"/>
      <c r="JE147" s="136"/>
      <c r="JF147" s="136"/>
      <c r="JG147" s="136"/>
      <c r="JH147" s="136"/>
      <c r="JI147" s="136"/>
      <c r="JJ147" s="136"/>
      <c r="JK147" s="136"/>
      <c r="JL147" s="136"/>
      <c r="JM147" s="136"/>
      <c r="JN147" s="136"/>
      <c r="JO147" s="136"/>
      <c r="JP147" s="136"/>
      <c r="JQ147" s="136"/>
      <c r="JR147" s="136"/>
      <c r="JS147" s="136"/>
      <c r="JT147" s="136"/>
      <c r="JU147" s="136"/>
      <c r="JV147" s="136"/>
      <c r="JW147" s="136"/>
      <c r="JX147" s="136"/>
      <c r="JY147" s="136"/>
      <c r="JZ147" s="136"/>
      <c r="KA147" s="136"/>
      <c r="KB147" s="136"/>
      <c r="KC147" s="136"/>
      <c r="KD147" s="136"/>
      <c r="KE147" s="136"/>
      <c r="KF147" s="136"/>
      <c r="KG147" s="136"/>
      <c r="KH147" s="136"/>
      <c r="KI147" s="136"/>
      <c r="KJ147" s="136"/>
      <c r="KK147" s="136"/>
      <c r="KL147" s="136"/>
      <c r="KM147" s="136"/>
      <c r="KN147" s="136"/>
      <c r="KO147" s="136"/>
      <c r="KP147" s="136"/>
      <c r="KQ147" s="136"/>
      <c r="KR147" s="136"/>
      <c r="KS147" s="136"/>
      <c r="KT147" s="136"/>
      <c r="KU147" s="136"/>
      <c r="KV147" s="136"/>
      <c r="KW147" s="136"/>
      <c r="KX147" s="136"/>
      <c r="KY147" s="136"/>
      <c r="KZ147" s="136"/>
      <c r="LA147" s="136"/>
      <c r="LB147" s="136"/>
      <c r="LC147" s="136"/>
      <c r="LD147" s="136"/>
      <c r="LE147" s="136"/>
      <c r="LF147" s="136"/>
      <c r="LG147" s="136"/>
      <c r="LH147" s="136"/>
      <c r="LI147" s="136"/>
      <c r="LJ147" s="136"/>
      <c r="LK147" s="136"/>
      <c r="LL147" s="136"/>
      <c r="LM147" s="136"/>
      <c r="LN147" s="136"/>
      <c r="LO147" s="136"/>
      <c r="LP147" s="136"/>
      <c r="LQ147" s="136"/>
      <c r="LR147" s="136"/>
      <c r="LS147" s="136"/>
      <c r="LT147" s="136"/>
      <c r="LU147" s="136"/>
      <c r="LV147" s="136"/>
      <c r="LW147" s="136"/>
      <c r="LX147" s="136"/>
      <c r="LY147" s="136"/>
      <c r="LZ147" s="136"/>
      <c r="MA147" s="136"/>
      <c r="MB147" s="136"/>
      <c r="MC147" s="136"/>
      <c r="MD147" s="136"/>
      <c r="ME147" s="136"/>
      <c r="MF147" s="136"/>
      <c r="MG147" s="136"/>
      <c r="MH147" s="136"/>
      <c r="MI147" s="136"/>
      <c r="MJ147" s="136"/>
      <c r="MK147" s="136"/>
      <c r="ML147" s="136"/>
      <c r="MM147" s="136"/>
      <c r="MN147" s="136"/>
      <c r="MO147" s="136"/>
      <c r="MP147" s="136"/>
      <c r="MQ147" s="136"/>
      <c r="MR147" s="136"/>
      <c r="MS147" s="136"/>
      <c r="MT147" s="136"/>
      <c r="MU147" s="136"/>
      <c r="MV147" s="136"/>
      <c r="MW147" s="136"/>
      <c r="MX147" s="136"/>
      <c r="MY147" s="136"/>
      <c r="MZ147" s="136"/>
      <c r="NA147" s="136"/>
      <c r="NB147" s="136"/>
      <c r="NC147" s="136"/>
      <c r="ND147" s="136"/>
      <c r="NE147" s="136"/>
      <c r="NF147" s="136"/>
      <c r="NG147" s="136"/>
      <c r="NH147" s="136"/>
      <c r="NI147" s="136"/>
      <c r="NJ147" s="136"/>
      <c r="NK147" s="136"/>
      <c r="NL147" s="136"/>
      <c r="NM147" s="136"/>
      <c r="NN147" s="136"/>
      <c r="NO147" s="136"/>
      <c r="NP147" s="136"/>
      <c r="NQ147" s="136"/>
      <c r="NR147" s="136"/>
      <c r="NS147" s="136"/>
      <c r="NT147" s="136"/>
      <c r="NU147" s="136"/>
      <c r="NV147" s="136"/>
      <c r="NW147" s="136"/>
      <c r="NX147" s="136"/>
      <c r="NY147" s="136"/>
      <c r="NZ147" s="136"/>
      <c r="OA147" s="136"/>
      <c r="OB147" s="136"/>
      <c r="OC147" s="136"/>
      <c r="OD147" s="136"/>
      <c r="OE147" s="136"/>
      <c r="OF147" s="136"/>
      <c r="OG147" s="136"/>
      <c r="OH147" s="136"/>
      <c r="OI147" s="136"/>
      <c r="OJ147" s="136"/>
      <c r="OK147" s="136"/>
      <c r="OL147" s="136"/>
      <c r="OM147" s="136"/>
      <c r="ON147" s="136"/>
      <c r="OO147" s="136"/>
      <c r="OP147" s="136"/>
      <c r="OQ147" s="136"/>
      <c r="OR147" s="136"/>
      <c r="OS147" s="136"/>
      <c r="OT147" s="136"/>
      <c r="OU147" s="136"/>
      <c r="OV147" s="136"/>
      <c r="OW147" s="136"/>
      <c r="OX147" s="136"/>
      <c r="OY147" s="136"/>
      <c r="OZ147" s="136"/>
      <c r="PA147" s="136"/>
      <c r="PB147" s="136"/>
      <c r="PC147" s="136"/>
      <c r="PD147" s="136"/>
      <c r="PE147" s="136"/>
      <c r="PF147" s="136"/>
      <c r="PG147" s="136"/>
      <c r="PH147" s="136"/>
      <c r="PI147" s="136"/>
      <c r="PJ147" s="136"/>
      <c r="PK147" s="136"/>
      <c r="PL147" s="136"/>
      <c r="PM147" s="136"/>
      <c r="PN147" s="136"/>
      <c r="PO147" s="136"/>
      <c r="PP147" s="136"/>
      <c r="PQ147" s="136"/>
      <c r="PR147" s="136"/>
      <c r="PS147" s="136"/>
      <c r="PT147" s="136"/>
      <c r="PU147" s="136"/>
      <c r="PV147" s="136"/>
      <c r="PW147" s="136"/>
      <c r="PX147" s="136"/>
      <c r="PY147" s="136"/>
      <c r="PZ147" s="136"/>
      <c r="QA147" s="136"/>
      <c r="QB147" s="136"/>
      <c r="QC147" s="136"/>
      <c r="QD147" s="136"/>
      <c r="QE147" s="136"/>
      <c r="QF147" s="136"/>
      <c r="QG147" s="136"/>
      <c r="QH147" s="136"/>
      <c r="QI147" s="136"/>
      <c r="QJ147" s="136"/>
      <c r="QK147" s="136"/>
      <c r="QL147" s="136"/>
      <c r="QM147" s="136"/>
      <c r="QN147" s="136"/>
      <c r="QO147" s="136"/>
      <c r="QP147" s="136"/>
      <c r="QQ147" s="136"/>
      <c r="QR147" s="136"/>
      <c r="QS147" s="136"/>
      <c r="QT147" s="136"/>
      <c r="QU147" s="136"/>
      <c r="QV147" s="136"/>
      <c r="QW147" s="136"/>
      <c r="QX147" s="136"/>
      <c r="QY147" s="136"/>
      <c r="QZ147" s="136"/>
      <c r="RA147" s="136"/>
      <c r="RB147" s="136"/>
      <c r="RC147" s="136"/>
      <c r="RD147" s="136"/>
      <c r="RE147" s="136"/>
      <c r="RF147" s="136"/>
      <c r="RG147" s="136"/>
      <c r="RH147" s="136"/>
      <c r="RI147" s="136"/>
      <c r="RJ147" s="136"/>
      <c r="RK147" s="136"/>
      <c r="RL147" s="136"/>
      <c r="RM147" s="136"/>
      <c r="RN147" s="136"/>
      <c r="RO147" s="136"/>
      <c r="RP147" s="136"/>
      <c r="RQ147" s="136"/>
      <c r="RR147" s="136"/>
      <c r="RS147" s="136"/>
      <c r="RT147" s="136"/>
      <c r="RU147" s="136"/>
      <c r="RV147" s="136"/>
      <c r="RW147" s="136"/>
      <c r="RX147" s="136"/>
      <c r="RY147" s="136"/>
      <c r="RZ147" s="136"/>
      <c r="SA147" s="136"/>
      <c r="SB147" s="136"/>
      <c r="SC147" s="136"/>
      <c r="SD147" s="136"/>
      <c r="SE147" s="136"/>
      <c r="SF147" s="136"/>
      <c r="SG147" s="136"/>
      <c r="SH147" s="136"/>
      <c r="SI147" s="136"/>
      <c r="SJ147" s="136"/>
      <c r="SK147" s="136"/>
      <c r="SL147" s="136"/>
      <c r="SM147" s="136"/>
      <c r="SN147" s="136"/>
      <c r="SO147" s="136"/>
      <c r="SP147" s="136"/>
      <c r="SQ147" s="136"/>
      <c r="SR147" s="136"/>
      <c r="SS147" s="136"/>
      <c r="ST147" s="136"/>
      <c r="SU147" s="136"/>
      <c r="SV147" s="136"/>
      <c r="SW147" s="136"/>
      <c r="SX147" s="136"/>
      <c r="SY147" s="136"/>
      <c r="SZ147" s="136"/>
      <c r="TA147" s="136"/>
      <c r="TB147" s="136"/>
      <c r="TC147" s="136"/>
      <c r="TD147" s="136"/>
      <c r="TE147" s="136"/>
      <c r="TF147" s="136"/>
      <c r="TG147" s="136"/>
      <c r="TH147" s="136"/>
      <c r="TI147" s="136"/>
      <c r="TJ147" s="136"/>
      <c r="TK147" s="136"/>
      <c r="TL147" s="136"/>
      <c r="TM147" s="136"/>
      <c r="TN147" s="136"/>
      <c r="TO147" s="136"/>
      <c r="TP147" s="136"/>
      <c r="TQ147" s="136"/>
      <c r="TR147" s="136"/>
      <c r="TS147" s="136"/>
      <c r="TT147" s="136"/>
      <c r="TU147" s="136"/>
      <c r="TV147" s="136"/>
      <c r="TW147" s="136"/>
      <c r="TX147" s="136"/>
      <c r="TY147" s="136"/>
      <c r="TZ147" s="136"/>
      <c r="UA147" s="136"/>
      <c r="UB147" s="136"/>
      <c r="UC147" s="136"/>
      <c r="UD147" s="136"/>
      <c r="UE147" s="136"/>
      <c r="UF147" s="136"/>
      <c r="UG147" s="136"/>
      <c r="UH147" s="136"/>
      <c r="UI147" s="136"/>
      <c r="UJ147" s="136"/>
      <c r="UK147" s="136"/>
      <c r="UL147" s="136"/>
      <c r="UM147" s="136"/>
      <c r="UN147" s="136"/>
      <c r="UO147" s="136"/>
      <c r="UP147" s="136"/>
      <c r="UQ147" s="136"/>
      <c r="UR147" s="136"/>
      <c r="US147" s="136"/>
      <c r="UT147" s="136"/>
      <c r="UU147" s="136"/>
      <c r="UV147" s="136"/>
      <c r="UW147" s="136"/>
      <c r="UX147" s="136"/>
      <c r="UY147" s="136"/>
      <c r="UZ147" s="136"/>
      <c r="VA147" s="136"/>
      <c r="VB147" s="136"/>
      <c r="VC147" s="136"/>
      <c r="VD147" s="136"/>
      <c r="VE147" s="136"/>
      <c r="VF147" s="136"/>
      <c r="VG147" s="136"/>
      <c r="VH147" s="136"/>
      <c r="VI147" s="136"/>
      <c r="VJ147" s="136"/>
      <c r="VK147" s="136"/>
      <c r="VL147" s="136"/>
      <c r="VM147" s="136"/>
      <c r="VN147" s="136"/>
      <c r="VO147" s="136"/>
      <c r="VP147" s="136"/>
      <c r="VQ147" s="136"/>
      <c r="VR147" s="136"/>
      <c r="VS147" s="136"/>
      <c r="VT147" s="136"/>
      <c r="VU147" s="136"/>
      <c r="VV147" s="136"/>
      <c r="VW147" s="136"/>
      <c r="VX147" s="136"/>
      <c r="VY147" s="136"/>
      <c r="VZ147" s="136"/>
      <c r="WA147" s="136"/>
      <c r="WB147" s="136"/>
      <c r="WC147" s="136"/>
      <c r="WD147" s="136"/>
      <c r="WE147" s="136"/>
      <c r="WF147" s="136"/>
      <c r="WG147" s="136"/>
      <c r="WH147" s="136"/>
      <c r="WI147" s="136"/>
      <c r="WJ147" s="136"/>
      <c r="WK147" s="136"/>
      <c r="WL147" s="136"/>
      <c r="WM147" s="136"/>
      <c r="WN147" s="136"/>
      <c r="WO147" s="136"/>
      <c r="WP147" s="136"/>
      <c r="WQ147" s="136"/>
      <c r="WR147" s="136"/>
      <c r="WS147" s="136"/>
      <c r="WT147" s="136"/>
      <c r="WU147" s="136"/>
      <c r="WV147" s="136"/>
      <c r="WW147" s="136"/>
      <c r="WX147" s="136"/>
      <c r="WY147" s="136"/>
      <c r="WZ147" s="136"/>
      <c r="XA147" s="136"/>
      <c r="XB147" s="136"/>
      <c r="XC147" s="136"/>
      <c r="XD147" s="136"/>
      <c r="XE147" s="136"/>
      <c r="XF147" s="136"/>
      <c r="XG147" s="136"/>
      <c r="XH147" s="136"/>
      <c r="XI147" s="136"/>
      <c r="XJ147" s="136"/>
      <c r="XK147" s="136"/>
      <c r="XL147" s="136"/>
      <c r="XM147" s="136"/>
      <c r="XN147" s="136"/>
      <c r="XO147" s="136"/>
      <c r="XP147" s="136"/>
      <c r="XQ147" s="136"/>
      <c r="XR147" s="136"/>
      <c r="XS147" s="136"/>
      <c r="XT147" s="136"/>
      <c r="XU147" s="136"/>
      <c r="XV147" s="136"/>
      <c r="XW147" s="136"/>
      <c r="XX147" s="136"/>
      <c r="XY147" s="136"/>
      <c r="XZ147" s="136"/>
      <c r="YA147" s="136"/>
      <c r="YB147" s="136"/>
      <c r="YC147" s="136"/>
      <c r="YD147" s="136"/>
      <c r="YE147" s="136"/>
      <c r="YF147" s="136"/>
      <c r="YG147" s="136"/>
      <c r="YH147" s="136"/>
      <c r="YI147" s="136"/>
      <c r="YJ147" s="136"/>
      <c r="YK147" s="136"/>
      <c r="YL147" s="136"/>
      <c r="YM147" s="136"/>
      <c r="YN147" s="136"/>
      <c r="YO147" s="136"/>
      <c r="YP147" s="136"/>
      <c r="YQ147" s="136"/>
      <c r="YR147" s="136"/>
      <c r="YS147" s="136"/>
      <c r="YT147" s="136"/>
      <c r="YU147" s="136"/>
      <c r="YV147" s="136"/>
      <c r="YW147" s="136"/>
      <c r="YX147" s="136"/>
      <c r="YY147" s="136"/>
      <c r="YZ147" s="136"/>
      <c r="ZA147" s="136"/>
      <c r="ZB147" s="136"/>
      <c r="ZC147" s="136"/>
      <c r="ZD147" s="136"/>
      <c r="ZE147" s="136"/>
      <c r="ZF147" s="136"/>
      <c r="ZG147" s="136"/>
      <c r="ZH147" s="136"/>
      <c r="ZI147" s="136"/>
      <c r="ZJ147" s="136"/>
      <c r="ZK147" s="136"/>
      <c r="ZL147" s="136"/>
      <c r="ZM147" s="136"/>
      <c r="ZN147" s="136"/>
      <c r="ZO147" s="136"/>
      <c r="ZP147" s="136"/>
      <c r="ZQ147" s="136"/>
      <c r="ZR147" s="136"/>
      <c r="ZS147" s="136"/>
      <c r="ZT147" s="136"/>
      <c r="ZU147" s="136"/>
      <c r="ZV147" s="136"/>
      <c r="ZW147" s="136"/>
      <c r="ZX147" s="136"/>
      <c r="ZY147" s="136"/>
      <c r="ZZ147" s="136"/>
      <c r="AAA147" s="136"/>
      <c r="AAB147" s="136"/>
      <c r="AAC147" s="136"/>
      <c r="AAD147" s="136"/>
      <c r="AAE147" s="136"/>
      <c r="AAF147" s="136"/>
      <c r="AAG147" s="136"/>
      <c r="AAH147" s="136"/>
      <c r="AAI147" s="136"/>
      <c r="AAJ147" s="136"/>
      <c r="AAK147" s="136"/>
      <c r="AAL147" s="136"/>
      <c r="AAM147" s="136"/>
      <c r="AAN147" s="136"/>
      <c r="AAO147" s="136"/>
      <c r="AAP147" s="136"/>
      <c r="AAQ147" s="136"/>
      <c r="AAR147" s="136"/>
      <c r="AAS147" s="136"/>
      <c r="AAT147" s="136"/>
      <c r="AAU147" s="136"/>
      <c r="AAV147" s="136"/>
      <c r="AAW147" s="136"/>
      <c r="AAX147" s="136"/>
      <c r="AAY147" s="136"/>
      <c r="AAZ147" s="136"/>
      <c r="ABA147" s="136"/>
      <c r="ABB147" s="136"/>
      <c r="ABC147" s="136"/>
      <c r="ABD147" s="136"/>
      <c r="ABE147" s="136"/>
      <c r="ABF147" s="136"/>
      <c r="ABG147" s="136"/>
      <c r="ABH147" s="136"/>
      <c r="ABI147" s="136"/>
      <c r="ABJ147" s="136"/>
      <c r="ABK147" s="136"/>
      <c r="ABL147" s="136"/>
      <c r="ABM147" s="136"/>
      <c r="ABN147" s="136"/>
      <c r="ABO147" s="136"/>
      <c r="ABP147" s="136"/>
      <c r="ABQ147" s="136"/>
      <c r="ABR147" s="136"/>
      <c r="ABS147" s="136"/>
      <c r="ABT147" s="136"/>
      <c r="ABU147" s="136"/>
      <c r="ABV147" s="136"/>
      <c r="ABW147" s="136"/>
      <c r="ABX147" s="136"/>
      <c r="ABY147" s="136"/>
      <c r="ABZ147" s="136"/>
      <c r="ACA147" s="136"/>
      <c r="ACB147" s="136"/>
      <c r="ACC147" s="136"/>
      <c r="ACD147" s="136"/>
      <c r="ACE147" s="136"/>
      <c r="ACF147" s="136"/>
      <c r="ACG147" s="136"/>
      <c r="ACH147" s="136"/>
      <c r="ACI147" s="136"/>
      <c r="ACJ147" s="136"/>
      <c r="ACK147" s="136"/>
      <c r="ACL147" s="136"/>
      <c r="ACM147" s="136"/>
      <c r="ACN147" s="136"/>
      <c r="ACO147" s="136"/>
      <c r="ACP147" s="136"/>
      <c r="ACQ147" s="136"/>
      <c r="ACR147" s="136"/>
      <c r="ACS147" s="136"/>
      <c r="ACT147" s="136"/>
      <c r="ACU147" s="136"/>
      <c r="ACV147" s="136"/>
      <c r="ACW147" s="136"/>
      <c r="ACX147" s="136"/>
      <c r="ACY147" s="136"/>
      <c r="ACZ147" s="136"/>
      <c r="ADA147" s="136"/>
      <c r="ADB147" s="136"/>
      <c r="ADC147" s="136"/>
      <c r="ADD147" s="136"/>
      <c r="ADE147" s="136"/>
      <c r="ADF147" s="136"/>
      <c r="ADG147" s="136"/>
      <c r="ADH147" s="136"/>
      <c r="ADI147" s="136"/>
      <c r="ADJ147" s="136"/>
      <c r="ADK147" s="136"/>
      <c r="ADL147" s="136"/>
      <c r="ADM147" s="136"/>
      <c r="ADN147" s="136"/>
      <c r="ADO147" s="136"/>
      <c r="ADP147" s="136"/>
      <c r="ADQ147" s="136"/>
      <c r="ADR147" s="136"/>
      <c r="ADS147" s="136"/>
      <c r="ADT147" s="136"/>
      <c r="ADU147" s="136"/>
      <c r="ADV147" s="136"/>
      <c r="ADW147" s="136"/>
      <c r="ADX147" s="136"/>
      <c r="ADY147" s="136"/>
      <c r="ADZ147" s="136"/>
      <c r="AEA147" s="136"/>
      <c r="AEB147" s="136"/>
      <c r="AEC147" s="136"/>
      <c r="AED147" s="136"/>
      <c r="AEE147" s="136"/>
      <c r="AEF147" s="136"/>
      <c r="AEG147" s="136"/>
      <c r="AEH147" s="136"/>
      <c r="AEI147" s="136"/>
      <c r="AEJ147" s="136"/>
      <c r="AEK147" s="136"/>
      <c r="AEL147" s="136"/>
      <c r="AEM147" s="136"/>
      <c r="AEN147" s="136"/>
      <c r="AEO147" s="136"/>
      <c r="AEP147" s="136"/>
      <c r="AEQ147" s="136"/>
      <c r="AER147" s="136"/>
      <c r="AES147" s="136"/>
      <c r="AET147" s="136"/>
      <c r="AEU147" s="136"/>
      <c r="AEV147" s="136"/>
      <c r="AEW147" s="136"/>
      <c r="AEX147" s="136"/>
      <c r="AEY147" s="136"/>
      <c r="AEZ147" s="136"/>
      <c r="AFA147" s="136"/>
      <c r="AFB147" s="136"/>
      <c r="AFC147" s="136"/>
      <c r="AFD147" s="136"/>
      <c r="AFE147" s="136"/>
      <c r="AFF147" s="136"/>
      <c r="AFG147" s="136"/>
      <c r="AFH147" s="136"/>
      <c r="AFI147" s="136"/>
      <c r="AFJ147" s="136"/>
      <c r="AFK147" s="136"/>
      <c r="AFL147" s="136"/>
      <c r="AFM147" s="136"/>
      <c r="AFN147" s="136"/>
      <c r="AFO147" s="136"/>
      <c r="AFP147" s="136"/>
      <c r="AFQ147" s="136"/>
      <c r="AFR147" s="136"/>
      <c r="AFS147" s="136"/>
      <c r="AFT147" s="136"/>
      <c r="AFU147" s="136"/>
      <c r="AFV147" s="136"/>
      <c r="AFW147" s="136"/>
      <c r="AFX147" s="136"/>
      <c r="AFY147" s="136"/>
      <c r="AFZ147" s="136"/>
      <c r="AGA147" s="136"/>
      <c r="AGB147" s="136"/>
      <c r="AGC147" s="136"/>
      <c r="AGD147" s="136"/>
      <c r="AGE147" s="136"/>
      <c r="AGF147" s="136"/>
      <c r="AGG147" s="136"/>
      <c r="AGH147" s="136"/>
      <c r="AGI147" s="136"/>
      <c r="AGJ147" s="136"/>
      <c r="AGK147" s="136"/>
      <c r="AGL147" s="136"/>
      <c r="AGM147" s="136"/>
      <c r="AGN147" s="136"/>
      <c r="AGO147" s="136"/>
      <c r="AGP147" s="136"/>
      <c r="AGQ147" s="136"/>
      <c r="AGR147" s="136"/>
      <c r="AGS147" s="136"/>
      <c r="AGT147" s="136"/>
      <c r="AGU147" s="136"/>
      <c r="AGV147" s="136"/>
      <c r="AGW147" s="136"/>
      <c r="AGX147" s="136"/>
      <c r="AGY147" s="136"/>
      <c r="AGZ147" s="136"/>
      <c r="AHA147" s="136"/>
      <c r="AHB147" s="136"/>
      <c r="AHC147" s="136"/>
      <c r="AHD147" s="136"/>
      <c r="AHE147" s="136"/>
      <c r="AHF147" s="136"/>
      <c r="AHG147" s="136"/>
      <c r="AHH147" s="136"/>
      <c r="AHI147" s="136"/>
      <c r="AHJ147" s="136"/>
      <c r="AHK147" s="136"/>
      <c r="AHL147" s="136"/>
      <c r="AHM147" s="136"/>
      <c r="AHN147" s="136"/>
      <c r="AHO147" s="136"/>
      <c r="AHP147" s="136"/>
      <c r="AHQ147" s="136"/>
      <c r="AHR147" s="136"/>
      <c r="AHS147" s="136"/>
      <c r="AHT147" s="136"/>
      <c r="AHU147" s="136"/>
      <c r="AHV147" s="136"/>
      <c r="AHW147" s="136"/>
      <c r="AHX147" s="136"/>
      <c r="AHY147" s="136"/>
      <c r="AHZ147" s="136"/>
      <c r="AIA147" s="136"/>
      <c r="AIB147" s="136"/>
      <c r="AIC147" s="136"/>
      <c r="AID147" s="136"/>
      <c r="AIE147" s="136"/>
      <c r="AIF147" s="136"/>
      <c r="AIG147" s="136"/>
      <c r="AIH147" s="136"/>
      <c r="AII147" s="136"/>
      <c r="AIJ147" s="136"/>
      <c r="AIK147" s="136"/>
      <c r="AIL147" s="136"/>
      <c r="AIM147" s="136"/>
      <c r="AIN147" s="136"/>
      <c r="AIO147" s="136"/>
      <c r="AIP147" s="136"/>
      <c r="AIQ147" s="136"/>
      <c r="AIR147" s="136"/>
      <c r="AIS147" s="136"/>
      <c r="AIT147" s="136"/>
      <c r="AIU147" s="136"/>
      <c r="AIV147" s="136"/>
      <c r="AIW147" s="136"/>
      <c r="AIX147" s="136"/>
      <c r="AIY147" s="136"/>
      <c r="AIZ147" s="136"/>
      <c r="AJA147" s="136"/>
      <c r="AJB147" s="136"/>
      <c r="AJC147" s="136"/>
      <c r="AJD147" s="136"/>
      <c r="AJE147" s="136"/>
      <c r="AJF147" s="136"/>
      <c r="AJG147" s="136"/>
      <c r="AJH147" s="136"/>
      <c r="AJI147" s="136"/>
      <c r="AJJ147" s="136"/>
      <c r="AJK147" s="136"/>
      <c r="AJL147" s="136"/>
      <c r="AJM147" s="136"/>
      <c r="AJN147" s="136"/>
      <c r="AJO147" s="136"/>
      <c r="AJP147" s="136"/>
      <c r="AJQ147" s="136"/>
      <c r="AJR147" s="136"/>
      <c r="AJS147" s="136"/>
      <c r="AJT147" s="136"/>
      <c r="AJU147" s="136"/>
      <c r="AJV147" s="136"/>
      <c r="AJW147" s="136"/>
      <c r="AJX147" s="136"/>
      <c r="AJY147" s="136"/>
      <c r="AJZ147" s="136"/>
      <c r="AKA147" s="136"/>
      <c r="AKB147" s="136"/>
      <c r="AKC147" s="136"/>
      <c r="AKD147" s="136"/>
      <c r="AKE147" s="136"/>
      <c r="AKF147" s="136"/>
      <c r="AKG147" s="136"/>
      <c r="AKH147" s="136"/>
      <c r="AKI147" s="136"/>
      <c r="AKJ147" s="136"/>
      <c r="AKK147" s="136"/>
      <c r="AKL147" s="136"/>
      <c r="AKM147" s="136"/>
      <c r="AKN147" s="136"/>
      <c r="AKO147" s="136"/>
      <c r="AKP147" s="136"/>
      <c r="AKQ147" s="136"/>
      <c r="AKR147" s="136"/>
      <c r="AKS147" s="136"/>
      <c r="AKT147" s="136"/>
      <c r="AKU147" s="136"/>
      <c r="AKV147" s="136"/>
      <c r="AKW147" s="136"/>
      <c r="AKX147" s="136"/>
      <c r="AKY147" s="136"/>
    </row>
    <row r="148" hidden="1" spans="1:987">
      <c r="A148" s="263"/>
      <c r="B148" s="264" t="s">
        <v>4</v>
      </c>
      <c r="C148" s="166"/>
      <c r="D148" s="158"/>
      <c r="E148" s="158"/>
      <c r="F148" s="276"/>
      <c r="G148" s="51"/>
      <c r="H148" s="53"/>
      <c r="I148" s="53"/>
      <c r="J148" s="274">
        <f>AVERAGE(C141,G145)</f>
        <v>0.511111111111111</v>
      </c>
      <c r="K148" s="265">
        <f t="shared" si="2"/>
        <v>0.48</v>
      </c>
      <c r="L148" s="280">
        <f t="shared" si="3"/>
        <v>0.415716845878136</v>
      </c>
      <c r="M148" s="51"/>
      <c r="N148" s="53"/>
      <c r="O148" s="239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  <c r="BO148" s="136"/>
      <c r="BP148" s="136"/>
      <c r="BQ148" s="136"/>
      <c r="BR148" s="136"/>
      <c r="BS148" s="136"/>
      <c r="BT148" s="136"/>
      <c r="BU148" s="136"/>
      <c r="BV148" s="136"/>
      <c r="BW148" s="136"/>
      <c r="BX148" s="136"/>
      <c r="BY148" s="136"/>
      <c r="BZ148" s="136"/>
      <c r="CA148" s="136"/>
      <c r="CB148" s="136"/>
      <c r="CC148" s="136"/>
      <c r="CD148" s="136"/>
      <c r="CE148" s="136"/>
      <c r="CF148" s="136"/>
      <c r="CG148" s="136"/>
      <c r="CH148" s="136"/>
      <c r="CI148" s="136"/>
      <c r="CJ148" s="136"/>
      <c r="CK148" s="136"/>
      <c r="CL148" s="136"/>
      <c r="CM148" s="136"/>
      <c r="CN148" s="136"/>
      <c r="CO148" s="136"/>
      <c r="CP148" s="136"/>
      <c r="CQ148" s="136"/>
      <c r="CR148" s="136"/>
      <c r="CS148" s="136"/>
      <c r="CT148" s="136"/>
      <c r="CU148" s="136"/>
      <c r="CV148" s="136"/>
      <c r="CW148" s="136"/>
      <c r="CX148" s="136"/>
      <c r="CY148" s="136"/>
      <c r="CZ148" s="136"/>
      <c r="DA148" s="136"/>
      <c r="DB148" s="136"/>
      <c r="DC148" s="136"/>
      <c r="DD148" s="136"/>
      <c r="DE148" s="136"/>
      <c r="DF148" s="136"/>
      <c r="DG148" s="136"/>
      <c r="DH148" s="136"/>
      <c r="DI148" s="136"/>
      <c r="DJ148" s="136"/>
      <c r="DK148" s="136"/>
      <c r="DL148" s="136"/>
      <c r="DM148" s="136"/>
      <c r="DN148" s="136"/>
      <c r="DO148" s="136"/>
      <c r="DP148" s="136"/>
      <c r="DQ148" s="136"/>
      <c r="DR148" s="136"/>
      <c r="DS148" s="136"/>
      <c r="DT148" s="136"/>
      <c r="DU148" s="136"/>
      <c r="DV148" s="136"/>
      <c r="DW148" s="136"/>
      <c r="DX148" s="136"/>
      <c r="DY148" s="136"/>
      <c r="DZ148" s="136"/>
      <c r="EA148" s="136"/>
      <c r="EB148" s="136"/>
      <c r="EC148" s="136"/>
      <c r="ED148" s="136"/>
      <c r="EE148" s="136"/>
      <c r="EF148" s="136"/>
      <c r="EG148" s="136"/>
      <c r="EH148" s="136"/>
      <c r="EI148" s="136"/>
      <c r="EJ148" s="136"/>
      <c r="EK148" s="136"/>
      <c r="EL148" s="136"/>
      <c r="EM148" s="136"/>
      <c r="EN148" s="136"/>
      <c r="EO148" s="136"/>
      <c r="EP148" s="136"/>
      <c r="EQ148" s="136"/>
      <c r="ER148" s="136"/>
      <c r="ES148" s="136"/>
      <c r="ET148" s="136"/>
      <c r="EU148" s="136"/>
      <c r="EV148" s="136"/>
      <c r="EW148" s="136"/>
      <c r="EX148" s="136"/>
      <c r="EY148" s="136"/>
      <c r="EZ148" s="136"/>
      <c r="FA148" s="136"/>
      <c r="FB148" s="136"/>
      <c r="FC148" s="136"/>
      <c r="FD148" s="136"/>
      <c r="FE148" s="136"/>
      <c r="FF148" s="136"/>
      <c r="FG148" s="136"/>
      <c r="FH148" s="136"/>
      <c r="FI148" s="136"/>
      <c r="FJ148" s="136"/>
      <c r="FK148" s="136"/>
      <c r="FL148" s="136"/>
      <c r="FM148" s="136"/>
      <c r="FN148" s="136"/>
      <c r="FO148" s="136"/>
      <c r="FP148" s="136"/>
      <c r="FQ148" s="136"/>
      <c r="FR148" s="136"/>
      <c r="FS148" s="136"/>
      <c r="FT148" s="136"/>
      <c r="FU148" s="136"/>
      <c r="FV148" s="136"/>
      <c r="FW148" s="136"/>
      <c r="FX148" s="136"/>
      <c r="FY148" s="136"/>
      <c r="FZ148" s="136"/>
      <c r="GA148" s="136"/>
      <c r="GB148" s="136"/>
      <c r="GC148" s="136"/>
      <c r="GD148" s="136"/>
      <c r="GE148" s="136"/>
      <c r="GF148" s="136"/>
      <c r="GG148" s="136"/>
      <c r="GH148" s="136"/>
      <c r="GI148" s="136"/>
      <c r="GJ148" s="136"/>
      <c r="GK148" s="136"/>
      <c r="GL148" s="136"/>
      <c r="GM148" s="136"/>
      <c r="GN148" s="136"/>
      <c r="GO148" s="136"/>
      <c r="GP148" s="136"/>
      <c r="GQ148" s="136"/>
      <c r="GR148" s="136"/>
      <c r="GS148" s="136"/>
      <c r="GT148" s="136"/>
      <c r="GU148" s="136"/>
      <c r="GV148" s="136"/>
      <c r="GW148" s="136"/>
      <c r="GX148" s="136"/>
      <c r="GY148" s="136"/>
      <c r="GZ148" s="136"/>
      <c r="HA148" s="136"/>
      <c r="HB148" s="136"/>
      <c r="HC148" s="136"/>
      <c r="HD148" s="136"/>
      <c r="HE148" s="136"/>
      <c r="HF148" s="136"/>
      <c r="HG148" s="136"/>
      <c r="HH148" s="136"/>
      <c r="HI148" s="136"/>
      <c r="HJ148" s="136"/>
      <c r="HK148" s="136"/>
      <c r="HL148" s="136"/>
      <c r="HM148" s="136"/>
      <c r="HN148" s="136"/>
      <c r="HO148" s="136"/>
      <c r="HP148" s="136"/>
      <c r="HQ148" s="136"/>
      <c r="HR148" s="136"/>
      <c r="HS148" s="136"/>
      <c r="HT148" s="136"/>
      <c r="HU148" s="136"/>
      <c r="HV148" s="136"/>
      <c r="HW148" s="136"/>
      <c r="HX148" s="136"/>
      <c r="HY148" s="136"/>
      <c r="HZ148" s="136"/>
      <c r="IA148" s="136"/>
      <c r="IB148" s="136"/>
      <c r="IC148" s="136"/>
      <c r="ID148" s="136"/>
      <c r="IE148" s="136"/>
      <c r="IF148" s="136"/>
      <c r="IG148" s="136"/>
      <c r="IH148" s="136"/>
      <c r="II148" s="136"/>
      <c r="IJ148" s="136"/>
      <c r="IK148" s="136"/>
      <c r="IL148" s="136"/>
      <c r="IM148" s="136"/>
      <c r="IN148" s="136"/>
      <c r="IO148" s="136"/>
      <c r="IP148" s="136"/>
      <c r="IQ148" s="136"/>
      <c r="IR148" s="136"/>
      <c r="IS148" s="136"/>
      <c r="IT148" s="136"/>
      <c r="IU148" s="136"/>
      <c r="IV148" s="136"/>
      <c r="IW148" s="136"/>
      <c r="IX148" s="136"/>
      <c r="IY148" s="136"/>
      <c r="IZ148" s="136"/>
      <c r="JA148" s="136"/>
      <c r="JB148" s="136"/>
      <c r="JC148" s="136"/>
      <c r="JD148" s="136"/>
      <c r="JE148" s="136"/>
      <c r="JF148" s="136"/>
      <c r="JG148" s="136"/>
      <c r="JH148" s="136"/>
      <c r="JI148" s="136"/>
      <c r="JJ148" s="136"/>
      <c r="JK148" s="136"/>
      <c r="JL148" s="136"/>
      <c r="JM148" s="136"/>
      <c r="JN148" s="136"/>
      <c r="JO148" s="136"/>
      <c r="JP148" s="136"/>
      <c r="JQ148" s="136"/>
      <c r="JR148" s="136"/>
      <c r="JS148" s="136"/>
      <c r="JT148" s="136"/>
      <c r="JU148" s="136"/>
      <c r="JV148" s="136"/>
      <c r="JW148" s="136"/>
      <c r="JX148" s="136"/>
      <c r="JY148" s="136"/>
      <c r="JZ148" s="136"/>
      <c r="KA148" s="136"/>
      <c r="KB148" s="136"/>
      <c r="KC148" s="136"/>
      <c r="KD148" s="136"/>
      <c r="KE148" s="136"/>
      <c r="KF148" s="136"/>
      <c r="KG148" s="136"/>
      <c r="KH148" s="136"/>
      <c r="KI148" s="136"/>
      <c r="KJ148" s="136"/>
      <c r="KK148" s="136"/>
      <c r="KL148" s="136"/>
      <c r="KM148" s="136"/>
      <c r="KN148" s="136"/>
      <c r="KO148" s="136"/>
      <c r="KP148" s="136"/>
      <c r="KQ148" s="136"/>
      <c r="KR148" s="136"/>
      <c r="KS148" s="136"/>
      <c r="KT148" s="136"/>
      <c r="KU148" s="136"/>
      <c r="KV148" s="136"/>
      <c r="KW148" s="136"/>
      <c r="KX148" s="136"/>
      <c r="KY148" s="136"/>
      <c r="KZ148" s="136"/>
      <c r="LA148" s="136"/>
      <c r="LB148" s="136"/>
      <c r="LC148" s="136"/>
      <c r="LD148" s="136"/>
      <c r="LE148" s="136"/>
      <c r="LF148" s="136"/>
      <c r="LG148" s="136"/>
      <c r="LH148" s="136"/>
      <c r="LI148" s="136"/>
      <c r="LJ148" s="136"/>
      <c r="LK148" s="136"/>
      <c r="LL148" s="136"/>
      <c r="LM148" s="136"/>
      <c r="LN148" s="136"/>
      <c r="LO148" s="136"/>
      <c r="LP148" s="136"/>
      <c r="LQ148" s="136"/>
      <c r="LR148" s="136"/>
      <c r="LS148" s="136"/>
      <c r="LT148" s="136"/>
      <c r="LU148" s="136"/>
      <c r="LV148" s="136"/>
      <c r="LW148" s="136"/>
      <c r="LX148" s="136"/>
      <c r="LY148" s="136"/>
      <c r="LZ148" s="136"/>
      <c r="MA148" s="136"/>
      <c r="MB148" s="136"/>
      <c r="MC148" s="136"/>
      <c r="MD148" s="136"/>
      <c r="ME148" s="136"/>
      <c r="MF148" s="136"/>
      <c r="MG148" s="136"/>
      <c r="MH148" s="136"/>
      <c r="MI148" s="136"/>
      <c r="MJ148" s="136"/>
      <c r="MK148" s="136"/>
      <c r="ML148" s="136"/>
      <c r="MM148" s="136"/>
      <c r="MN148" s="136"/>
      <c r="MO148" s="136"/>
      <c r="MP148" s="136"/>
      <c r="MQ148" s="136"/>
      <c r="MR148" s="136"/>
      <c r="MS148" s="136"/>
      <c r="MT148" s="136"/>
      <c r="MU148" s="136"/>
      <c r="MV148" s="136"/>
      <c r="MW148" s="136"/>
      <c r="MX148" s="136"/>
      <c r="MY148" s="136"/>
      <c r="MZ148" s="136"/>
      <c r="NA148" s="136"/>
      <c r="NB148" s="136"/>
      <c r="NC148" s="136"/>
      <c r="ND148" s="136"/>
      <c r="NE148" s="136"/>
      <c r="NF148" s="136"/>
      <c r="NG148" s="136"/>
      <c r="NH148" s="136"/>
      <c r="NI148" s="136"/>
      <c r="NJ148" s="136"/>
      <c r="NK148" s="136"/>
      <c r="NL148" s="136"/>
      <c r="NM148" s="136"/>
      <c r="NN148" s="136"/>
      <c r="NO148" s="136"/>
      <c r="NP148" s="136"/>
      <c r="NQ148" s="136"/>
      <c r="NR148" s="136"/>
      <c r="NS148" s="136"/>
      <c r="NT148" s="136"/>
      <c r="NU148" s="136"/>
      <c r="NV148" s="136"/>
      <c r="NW148" s="136"/>
      <c r="NX148" s="136"/>
      <c r="NY148" s="136"/>
      <c r="NZ148" s="136"/>
      <c r="OA148" s="136"/>
      <c r="OB148" s="136"/>
      <c r="OC148" s="136"/>
      <c r="OD148" s="136"/>
      <c r="OE148" s="136"/>
      <c r="OF148" s="136"/>
      <c r="OG148" s="136"/>
      <c r="OH148" s="136"/>
      <c r="OI148" s="136"/>
      <c r="OJ148" s="136"/>
      <c r="OK148" s="136"/>
      <c r="OL148" s="136"/>
      <c r="OM148" s="136"/>
      <c r="ON148" s="136"/>
      <c r="OO148" s="136"/>
      <c r="OP148" s="136"/>
      <c r="OQ148" s="136"/>
      <c r="OR148" s="136"/>
      <c r="OS148" s="136"/>
      <c r="OT148" s="136"/>
      <c r="OU148" s="136"/>
      <c r="OV148" s="136"/>
      <c r="OW148" s="136"/>
      <c r="OX148" s="136"/>
      <c r="OY148" s="136"/>
      <c r="OZ148" s="136"/>
      <c r="PA148" s="136"/>
      <c r="PB148" s="136"/>
      <c r="PC148" s="136"/>
      <c r="PD148" s="136"/>
      <c r="PE148" s="136"/>
      <c r="PF148" s="136"/>
      <c r="PG148" s="136"/>
      <c r="PH148" s="136"/>
      <c r="PI148" s="136"/>
      <c r="PJ148" s="136"/>
      <c r="PK148" s="136"/>
      <c r="PL148" s="136"/>
      <c r="PM148" s="136"/>
      <c r="PN148" s="136"/>
      <c r="PO148" s="136"/>
      <c r="PP148" s="136"/>
      <c r="PQ148" s="136"/>
      <c r="PR148" s="136"/>
      <c r="PS148" s="136"/>
      <c r="PT148" s="136"/>
      <c r="PU148" s="136"/>
      <c r="PV148" s="136"/>
      <c r="PW148" s="136"/>
      <c r="PX148" s="136"/>
      <c r="PY148" s="136"/>
      <c r="PZ148" s="136"/>
      <c r="QA148" s="136"/>
      <c r="QB148" s="136"/>
      <c r="QC148" s="136"/>
      <c r="QD148" s="136"/>
      <c r="QE148" s="136"/>
      <c r="QF148" s="136"/>
      <c r="QG148" s="136"/>
      <c r="QH148" s="136"/>
      <c r="QI148" s="136"/>
      <c r="QJ148" s="136"/>
      <c r="QK148" s="136"/>
      <c r="QL148" s="136"/>
      <c r="QM148" s="136"/>
      <c r="QN148" s="136"/>
      <c r="QO148" s="136"/>
      <c r="QP148" s="136"/>
      <c r="QQ148" s="136"/>
      <c r="QR148" s="136"/>
      <c r="QS148" s="136"/>
      <c r="QT148" s="136"/>
      <c r="QU148" s="136"/>
      <c r="QV148" s="136"/>
      <c r="QW148" s="136"/>
      <c r="QX148" s="136"/>
      <c r="QY148" s="136"/>
      <c r="QZ148" s="136"/>
      <c r="RA148" s="136"/>
      <c r="RB148" s="136"/>
      <c r="RC148" s="136"/>
      <c r="RD148" s="136"/>
      <c r="RE148" s="136"/>
      <c r="RF148" s="136"/>
      <c r="RG148" s="136"/>
      <c r="RH148" s="136"/>
      <c r="RI148" s="136"/>
      <c r="RJ148" s="136"/>
      <c r="RK148" s="136"/>
      <c r="RL148" s="136"/>
      <c r="RM148" s="136"/>
      <c r="RN148" s="136"/>
      <c r="RO148" s="136"/>
      <c r="RP148" s="136"/>
      <c r="RQ148" s="136"/>
      <c r="RR148" s="136"/>
      <c r="RS148" s="136"/>
      <c r="RT148" s="136"/>
      <c r="RU148" s="136"/>
      <c r="RV148" s="136"/>
      <c r="RW148" s="136"/>
      <c r="RX148" s="136"/>
      <c r="RY148" s="136"/>
      <c r="RZ148" s="136"/>
      <c r="SA148" s="136"/>
      <c r="SB148" s="136"/>
      <c r="SC148" s="136"/>
      <c r="SD148" s="136"/>
      <c r="SE148" s="136"/>
      <c r="SF148" s="136"/>
      <c r="SG148" s="136"/>
      <c r="SH148" s="136"/>
      <c r="SI148" s="136"/>
      <c r="SJ148" s="136"/>
      <c r="SK148" s="136"/>
      <c r="SL148" s="136"/>
      <c r="SM148" s="136"/>
      <c r="SN148" s="136"/>
      <c r="SO148" s="136"/>
      <c r="SP148" s="136"/>
      <c r="SQ148" s="136"/>
      <c r="SR148" s="136"/>
      <c r="SS148" s="136"/>
      <c r="ST148" s="136"/>
      <c r="SU148" s="136"/>
      <c r="SV148" s="136"/>
      <c r="SW148" s="136"/>
      <c r="SX148" s="136"/>
      <c r="SY148" s="136"/>
      <c r="SZ148" s="136"/>
      <c r="TA148" s="136"/>
      <c r="TB148" s="136"/>
      <c r="TC148" s="136"/>
      <c r="TD148" s="136"/>
      <c r="TE148" s="136"/>
      <c r="TF148" s="136"/>
      <c r="TG148" s="136"/>
      <c r="TH148" s="136"/>
      <c r="TI148" s="136"/>
      <c r="TJ148" s="136"/>
      <c r="TK148" s="136"/>
      <c r="TL148" s="136"/>
      <c r="TM148" s="136"/>
      <c r="TN148" s="136"/>
      <c r="TO148" s="136"/>
      <c r="TP148" s="136"/>
      <c r="TQ148" s="136"/>
      <c r="TR148" s="136"/>
      <c r="TS148" s="136"/>
      <c r="TT148" s="136"/>
      <c r="TU148" s="136"/>
      <c r="TV148" s="136"/>
      <c r="TW148" s="136"/>
      <c r="TX148" s="136"/>
      <c r="TY148" s="136"/>
      <c r="TZ148" s="136"/>
      <c r="UA148" s="136"/>
      <c r="UB148" s="136"/>
      <c r="UC148" s="136"/>
      <c r="UD148" s="136"/>
      <c r="UE148" s="136"/>
      <c r="UF148" s="136"/>
      <c r="UG148" s="136"/>
      <c r="UH148" s="136"/>
      <c r="UI148" s="136"/>
      <c r="UJ148" s="136"/>
      <c r="UK148" s="136"/>
      <c r="UL148" s="136"/>
      <c r="UM148" s="136"/>
      <c r="UN148" s="136"/>
      <c r="UO148" s="136"/>
      <c r="UP148" s="136"/>
      <c r="UQ148" s="136"/>
      <c r="UR148" s="136"/>
      <c r="US148" s="136"/>
      <c r="UT148" s="136"/>
      <c r="UU148" s="136"/>
      <c r="UV148" s="136"/>
      <c r="UW148" s="136"/>
      <c r="UX148" s="136"/>
      <c r="UY148" s="136"/>
      <c r="UZ148" s="136"/>
      <c r="VA148" s="136"/>
      <c r="VB148" s="136"/>
      <c r="VC148" s="136"/>
      <c r="VD148" s="136"/>
      <c r="VE148" s="136"/>
      <c r="VF148" s="136"/>
      <c r="VG148" s="136"/>
      <c r="VH148" s="136"/>
      <c r="VI148" s="136"/>
      <c r="VJ148" s="136"/>
      <c r="VK148" s="136"/>
      <c r="VL148" s="136"/>
      <c r="VM148" s="136"/>
      <c r="VN148" s="136"/>
      <c r="VO148" s="136"/>
      <c r="VP148" s="136"/>
      <c r="VQ148" s="136"/>
      <c r="VR148" s="136"/>
      <c r="VS148" s="136"/>
      <c r="VT148" s="136"/>
      <c r="VU148" s="136"/>
      <c r="VV148" s="136"/>
      <c r="VW148" s="136"/>
      <c r="VX148" s="136"/>
      <c r="VY148" s="136"/>
      <c r="VZ148" s="136"/>
      <c r="WA148" s="136"/>
      <c r="WB148" s="136"/>
      <c r="WC148" s="136"/>
      <c r="WD148" s="136"/>
      <c r="WE148" s="136"/>
      <c r="WF148" s="136"/>
      <c r="WG148" s="136"/>
      <c r="WH148" s="136"/>
      <c r="WI148" s="136"/>
      <c r="WJ148" s="136"/>
      <c r="WK148" s="136"/>
      <c r="WL148" s="136"/>
      <c r="WM148" s="136"/>
      <c r="WN148" s="136"/>
      <c r="WO148" s="136"/>
      <c r="WP148" s="136"/>
      <c r="WQ148" s="136"/>
      <c r="WR148" s="136"/>
      <c r="WS148" s="136"/>
      <c r="WT148" s="136"/>
      <c r="WU148" s="136"/>
      <c r="WV148" s="136"/>
      <c r="WW148" s="136"/>
      <c r="WX148" s="136"/>
      <c r="WY148" s="136"/>
      <c r="WZ148" s="136"/>
      <c r="XA148" s="136"/>
      <c r="XB148" s="136"/>
      <c r="XC148" s="136"/>
      <c r="XD148" s="136"/>
      <c r="XE148" s="136"/>
      <c r="XF148" s="136"/>
      <c r="XG148" s="136"/>
      <c r="XH148" s="136"/>
      <c r="XI148" s="136"/>
      <c r="XJ148" s="136"/>
      <c r="XK148" s="136"/>
      <c r="XL148" s="136"/>
      <c r="XM148" s="136"/>
      <c r="XN148" s="136"/>
      <c r="XO148" s="136"/>
      <c r="XP148" s="136"/>
      <c r="XQ148" s="136"/>
      <c r="XR148" s="136"/>
      <c r="XS148" s="136"/>
      <c r="XT148" s="136"/>
      <c r="XU148" s="136"/>
      <c r="XV148" s="136"/>
      <c r="XW148" s="136"/>
      <c r="XX148" s="136"/>
      <c r="XY148" s="136"/>
      <c r="XZ148" s="136"/>
      <c r="YA148" s="136"/>
      <c r="YB148" s="136"/>
      <c r="YC148" s="136"/>
      <c r="YD148" s="136"/>
      <c r="YE148" s="136"/>
      <c r="YF148" s="136"/>
      <c r="YG148" s="136"/>
      <c r="YH148" s="136"/>
      <c r="YI148" s="136"/>
      <c r="YJ148" s="136"/>
      <c r="YK148" s="136"/>
      <c r="YL148" s="136"/>
      <c r="YM148" s="136"/>
      <c r="YN148" s="136"/>
      <c r="YO148" s="136"/>
      <c r="YP148" s="136"/>
      <c r="YQ148" s="136"/>
      <c r="YR148" s="136"/>
      <c r="YS148" s="136"/>
      <c r="YT148" s="136"/>
      <c r="YU148" s="136"/>
      <c r="YV148" s="136"/>
      <c r="YW148" s="136"/>
      <c r="YX148" s="136"/>
      <c r="YY148" s="136"/>
      <c r="YZ148" s="136"/>
      <c r="ZA148" s="136"/>
      <c r="ZB148" s="136"/>
      <c r="ZC148" s="136"/>
      <c r="ZD148" s="136"/>
      <c r="ZE148" s="136"/>
      <c r="ZF148" s="136"/>
      <c r="ZG148" s="136"/>
      <c r="ZH148" s="136"/>
      <c r="ZI148" s="136"/>
      <c r="ZJ148" s="136"/>
      <c r="ZK148" s="136"/>
      <c r="ZL148" s="136"/>
      <c r="ZM148" s="136"/>
      <c r="ZN148" s="136"/>
      <c r="ZO148" s="136"/>
      <c r="ZP148" s="136"/>
      <c r="ZQ148" s="136"/>
      <c r="ZR148" s="136"/>
      <c r="ZS148" s="136"/>
      <c r="ZT148" s="136"/>
      <c r="ZU148" s="136"/>
      <c r="ZV148" s="136"/>
      <c r="ZW148" s="136"/>
      <c r="ZX148" s="136"/>
      <c r="ZY148" s="136"/>
      <c r="ZZ148" s="136"/>
      <c r="AAA148" s="136"/>
      <c r="AAB148" s="136"/>
      <c r="AAC148" s="136"/>
      <c r="AAD148" s="136"/>
      <c r="AAE148" s="136"/>
      <c r="AAF148" s="136"/>
      <c r="AAG148" s="136"/>
      <c r="AAH148" s="136"/>
      <c r="AAI148" s="136"/>
      <c r="AAJ148" s="136"/>
      <c r="AAK148" s="136"/>
      <c r="AAL148" s="136"/>
      <c r="AAM148" s="136"/>
      <c r="AAN148" s="136"/>
      <c r="AAO148" s="136"/>
      <c r="AAP148" s="136"/>
      <c r="AAQ148" s="136"/>
      <c r="AAR148" s="136"/>
      <c r="AAS148" s="136"/>
      <c r="AAT148" s="136"/>
      <c r="AAU148" s="136"/>
      <c r="AAV148" s="136"/>
      <c r="AAW148" s="136"/>
      <c r="AAX148" s="136"/>
      <c r="AAY148" s="136"/>
      <c r="AAZ148" s="136"/>
      <c r="ABA148" s="136"/>
      <c r="ABB148" s="136"/>
      <c r="ABC148" s="136"/>
      <c r="ABD148" s="136"/>
      <c r="ABE148" s="136"/>
      <c r="ABF148" s="136"/>
      <c r="ABG148" s="136"/>
      <c r="ABH148" s="136"/>
      <c r="ABI148" s="136"/>
      <c r="ABJ148" s="136"/>
      <c r="ABK148" s="136"/>
      <c r="ABL148" s="136"/>
      <c r="ABM148" s="136"/>
      <c r="ABN148" s="136"/>
      <c r="ABO148" s="136"/>
      <c r="ABP148" s="136"/>
      <c r="ABQ148" s="136"/>
      <c r="ABR148" s="136"/>
      <c r="ABS148" s="136"/>
      <c r="ABT148" s="136"/>
      <c r="ABU148" s="136"/>
      <c r="ABV148" s="136"/>
      <c r="ABW148" s="136"/>
      <c r="ABX148" s="136"/>
      <c r="ABY148" s="136"/>
      <c r="ABZ148" s="136"/>
      <c r="ACA148" s="136"/>
      <c r="ACB148" s="136"/>
      <c r="ACC148" s="136"/>
      <c r="ACD148" s="136"/>
      <c r="ACE148" s="136"/>
      <c r="ACF148" s="136"/>
      <c r="ACG148" s="136"/>
      <c r="ACH148" s="136"/>
      <c r="ACI148" s="136"/>
      <c r="ACJ148" s="136"/>
      <c r="ACK148" s="136"/>
      <c r="ACL148" s="136"/>
      <c r="ACM148" s="136"/>
      <c r="ACN148" s="136"/>
      <c r="ACO148" s="136"/>
      <c r="ACP148" s="136"/>
      <c r="ACQ148" s="136"/>
      <c r="ACR148" s="136"/>
      <c r="ACS148" s="136"/>
      <c r="ACT148" s="136"/>
      <c r="ACU148" s="136"/>
      <c r="ACV148" s="136"/>
      <c r="ACW148" s="136"/>
      <c r="ACX148" s="136"/>
      <c r="ACY148" s="136"/>
      <c r="ACZ148" s="136"/>
      <c r="ADA148" s="136"/>
      <c r="ADB148" s="136"/>
      <c r="ADC148" s="136"/>
      <c r="ADD148" s="136"/>
      <c r="ADE148" s="136"/>
      <c r="ADF148" s="136"/>
      <c r="ADG148" s="136"/>
      <c r="ADH148" s="136"/>
      <c r="ADI148" s="136"/>
      <c r="ADJ148" s="136"/>
      <c r="ADK148" s="136"/>
      <c r="ADL148" s="136"/>
      <c r="ADM148" s="136"/>
      <c r="ADN148" s="136"/>
      <c r="ADO148" s="136"/>
      <c r="ADP148" s="136"/>
      <c r="ADQ148" s="136"/>
      <c r="ADR148" s="136"/>
      <c r="ADS148" s="136"/>
      <c r="ADT148" s="136"/>
      <c r="ADU148" s="136"/>
      <c r="ADV148" s="136"/>
      <c r="ADW148" s="136"/>
      <c r="ADX148" s="136"/>
      <c r="ADY148" s="136"/>
      <c r="ADZ148" s="136"/>
      <c r="AEA148" s="136"/>
      <c r="AEB148" s="136"/>
      <c r="AEC148" s="136"/>
      <c r="AED148" s="136"/>
      <c r="AEE148" s="136"/>
      <c r="AEF148" s="136"/>
      <c r="AEG148" s="136"/>
      <c r="AEH148" s="136"/>
      <c r="AEI148" s="136"/>
      <c r="AEJ148" s="136"/>
      <c r="AEK148" s="136"/>
      <c r="AEL148" s="136"/>
      <c r="AEM148" s="136"/>
      <c r="AEN148" s="136"/>
      <c r="AEO148" s="136"/>
      <c r="AEP148" s="136"/>
      <c r="AEQ148" s="136"/>
      <c r="AER148" s="136"/>
      <c r="AES148" s="136"/>
      <c r="AET148" s="136"/>
      <c r="AEU148" s="136"/>
      <c r="AEV148" s="136"/>
      <c r="AEW148" s="136"/>
      <c r="AEX148" s="136"/>
      <c r="AEY148" s="136"/>
      <c r="AEZ148" s="136"/>
      <c r="AFA148" s="136"/>
      <c r="AFB148" s="136"/>
      <c r="AFC148" s="136"/>
      <c r="AFD148" s="136"/>
      <c r="AFE148" s="136"/>
      <c r="AFF148" s="136"/>
      <c r="AFG148" s="136"/>
      <c r="AFH148" s="136"/>
      <c r="AFI148" s="136"/>
      <c r="AFJ148" s="136"/>
      <c r="AFK148" s="136"/>
      <c r="AFL148" s="136"/>
      <c r="AFM148" s="136"/>
      <c r="AFN148" s="136"/>
      <c r="AFO148" s="136"/>
      <c r="AFP148" s="136"/>
      <c r="AFQ148" s="136"/>
      <c r="AFR148" s="136"/>
      <c r="AFS148" s="136"/>
      <c r="AFT148" s="136"/>
      <c r="AFU148" s="136"/>
      <c r="AFV148" s="136"/>
      <c r="AFW148" s="136"/>
      <c r="AFX148" s="136"/>
      <c r="AFY148" s="136"/>
      <c r="AFZ148" s="136"/>
      <c r="AGA148" s="136"/>
      <c r="AGB148" s="136"/>
      <c r="AGC148" s="136"/>
      <c r="AGD148" s="136"/>
      <c r="AGE148" s="136"/>
      <c r="AGF148" s="136"/>
      <c r="AGG148" s="136"/>
      <c r="AGH148" s="136"/>
      <c r="AGI148" s="136"/>
      <c r="AGJ148" s="136"/>
      <c r="AGK148" s="136"/>
      <c r="AGL148" s="136"/>
      <c r="AGM148" s="136"/>
      <c r="AGN148" s="136"/>
      <c r="AGO148" s="136"/>
      <c r="AGP148" s="136"/>
      <c r="AGQ148" s="136"/>
      <c r="AGR148" s="136"/>
      <c r="AGS148" s="136"/>
      <c r="AGT148" s="136"/>
      <c r="AGU148" s="136"/>
      <c r="AGV148" s="136"/>
      <c r="AGW148" s="136"/>
      <c r="AGX148" s="136"/>
      <c r="AGY148" s="136"/>
      <c r="AGZ148" s="136"/>
      <c r="AHA148" s="136"/>
      <c r="AHB148" s="136"/>
      <c r="AHC148" s="136"/>
      <c r="AHD148" s="136"/>
      <c r="AHE148" s="136"/>
      <c r="AHF148" s="136"/>
      <c r="AHG148" s="136"/>
      <c r="AHH148" s="136"/>
      <c r="AHI148" s="136"/>
      <c r="AHJ148" s="136"/>
      <c r="AHK148" s="136"/>
      <c r="AHL148" s="136"/>
      <c r="AHM148" s="136"/>
      <c r="AHN148" s="136"/>
      <c r="AHO148" s="136"/>
      <c r="AHP148" s="136"/>
      <c r="AHQ148" s="136"/>
      <c r="AHR148" s="136"/>
      <c r="AHS148" s="136"/>
      <c r="AHT148" s="136"/>
      <c r="AHU148" s="136"/>
      <c r="AHV148" s="136"/>
      <c r="AHW148" s="136"/>
      <c r="AHX148" s="136"/>
      <c r="AHY148" s="136"/>
      <c r="AHZ148" s="136"/>
      <c r="AIA148" s="136"/>
      <c r="AIB148" s="136"/>
      <c r="AIC148" s="136"/>
      <c r="AID148" s="136"/>
      <c r="AIE148" s="136"/>
      <c r="AIF148" s="136"/>
      <c r="AIG148" s="136"/>
      <c r="AIH148" s="136"/>
      <c r="AII148" s="136"/>
      <c r="AIJ148" s="136"/>
      <c r="AIK148" s="136"/>
      <c r="AIL148" s="136"/>
      <c r="AIM148" s="136"/>
      <c r="AIN148" s="136"/>
      <c r="AIO148" s="136"/>
      <c r="AIP148" s="136"/>
      <c r="AIQ148" s="136"/>
      <c r="AIR148" s="136"/>
      <c r="AIS148" s="136"/>
      <c r="AIT148" s="136"/>
      <c r="AIU148" s="136"/>
      <c r="AIV148" s="136"/>
      <c r="AIW148" s="136"/>
      <c r="AIX148" s="136"/>
      <c r="AIY148" s="136"/>
      <c r="AIZ148" s="136"/>
      <c r="AJA148" s="136"/>
      <c r="AJB148" s="136"/>
      <c r="AJC148" s="136"/>
      <c r="AJD148" s="136"/>
      <c r="AJE148" s="136"/>
      <c r="AJF148" s="136"/>
      <c r="AJG148" s="136"/>
      <c r="AJH148" s="136"/>
      <c r="AJI148" s="136"/>
      <c r="AJJ148" s="136"/>
      <c r="AJK148" s="136"/>
      <c r="AJL148" s="136"/>
      <c r="AJM148" s="136"/>
      <c r="AJN148" s="136"/>
      <c r="AJO148" s="136"/>
      <c r="AJP148" s="136"/>
      <c r="AJQ148" s="136"/>
      <c r="AJR148" s="136"/>
      <c r="AJS148" s="136"/>
      <c r="AJT148" s="136"/>
      <c r="AJU148" s="136"/>
      <c r="AJV148" s="136"/>
      <c r="AJW148" s="136"/>
      <c r="AJX148" s="136"/>
      <c r="AJY148" s="136"/>
      <c r="AJZ148" s="136"/>
      <c r="AKA148" s="136"/>
      <c r="AKB148" s="136"/>
      <c r="AKC148" s="136"/>
      <c r="AKD148" s="136"/>
      <c r="AKE148" s="136"/>
      <c r="AKF148" s="136"/>
      <c r="AKG148" s="136"/>
      <c r="AKH148" s="136"/>
      <c r="AKI148" s="136"/>
      <c r="AKJ148" s="136"/>
      <c r="AKK148" s="136"/>
      <c r="AKL148" s="136"/>
      <c r="AKM148" s="136"/>
      <c r="AKN148" s="136"/>
      <c r="AKO148" s="136"/>
      <c r="AKP148" s="136"/>
      <c r="AKQ148" s="136"/>
      <c r="AKR148" s="136"/>
      <c r="AKS148" s="136"/>
      <c r="AKT148" s="136"/>
      <c r="AKU148" s="136"/>
      <c r="AKV148" s="136"/>
      <c r="AKW148" s="136"/>
      <c r="AKX148" s="136"/>
      <c r="AKY148" s="136"/>
    </row>
    <row r="149" hidden="1" spans="1:987">
      <c r="A149" s="263"/>
      <c r="B149" s="264" t="s">
        <v>5</v>
      </c>
      <c r="C149" s="166"/>
      <c r="D149" s="158"/>
      <c r="E149" s="158"/>
      <c r="F149" s="201"/>
      <c r="G149" s="51"/>
      <c r="H149" s="53"/>
      <c r="I149" s="53"/>
      <c r="J149" s="281">
        <f>AVERAGE(C142,G146)</f>
        <v>0.25892535160476</v>
      </c>
      <c r="K149" s="282">
        <f t="shared" si="2"/>
        <v>0.590714285714286</v>
      </c>
      <c r="L149" s="283">
        <f t="shared" si="3"/>
        <v>0.0384615384615385</v>
      </c>
      <c r="M149" s="51"/>
      <c r="N149" s="53"/>
      <c r="O149" s="239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  <c r="BO149" s="136"/>
      <c r="BP149" s="136"/>
      <c r="BQ149" s="136"/>
      <c r="BR149" s="136"/>
      <c r="BS149" s="136"/>
      <c r="BT149" s="136"/>
      <c r="BU149" s="136"/>
      <c r="BV149" s="136"/>
      <c r="BW149" s="136"/>
      <c r="BX149" s="136"/>
      <c r="BY149" s="136"/>
      <c r="BZ149" s="136"/>
      <c r="CA149" s="136"/>
      <c r="CB149" s="136"/>
      <c r="CC149" s="136"/>
      <c r="CD149" s="136"/>
      <c r="CE149" s="136"/>
      <c r="CF149" s="136"/>
      <c r="CG149" s="136"/>
      <c r="CH149" s="136"/>
      <c r="CI149" s="136"/>
      <c r="CJ149" s="136"/>
      <c r="CK149" s="136"/>
      <c r="CL149" s="136"/>
      <c r="CM149" s="136"/>
      <c r="CN149" s="136"/>
      <c r="CO149" s="136"/>
      <c r="CP149" s="136"/>
      <c r="CQ149" s="136"/>
      <c r="CR149" s="136"/>
      <c r="CS149" s="136"/>
      <c r="CT149" s="136"/>
      <c r="CU149" s="136"/>
      <c r="CV149" s="136"/>
      <c r="CW149" s="136"/>
      <c r="CX149" s="136"/>
      <c r="CY149" s="136"/>
      <c r="CZ149" s="136"/>
      <c r="DA149" s="136"/>
      <c r="DB149" s="136"/>
      <c r="DC149" s="136"/>
      <c r="DD149" s="136"/>
      <c r="DE149" s="136"/>
      <c r="DF149" s="136"/>
      <c r="DG149" s="136"/>
      <c r="DH149" s="136"/>
      <c r="DI149" s="136"/>
      <c r="DJ149" s="136"/>
      <c r="DK149" s="136"/>
      <c r="DL149" s="136"/>
      <c r="DM149" s="136"/>
      <c r="DN149" s="136"/>
      <c r="DO149" s="136"/>
      <c r="DP149" s="136"/>
      <c r="DQ149" s="136"/>
      <c r="DR149" s="136"/>
      <c r="DS149" s="136"/>
      <c r="DT149" s="136"/>
      <c r="DU149" s="136"/>
      <c r="DV149" s="136"/>
      <c r="DW149" s="136"/>
      <c r="DX149" s="136"/>
      <c r="DY149" s="136"/>
      <c r="DZ149" s="136"/>
      <c r="EA149" s="136"/>
      <c r="EB149" s="136"/>
      <c r="EC149" s="136"/>
      <c r="ED149" s="136"/>
      <c r="EE149" s="136"/>
      <c r="EF149" s="136"/>
      <c r="EG149" s="136"/>
      <c r="EH149" s="136"/>
      <c r="EI149" s="136"/>
      <c r="EJ149" s="136"/>
      <c r="EK149" s="136"/>
      <c r="EL149" s="136"/>
      <c r="EM149" s="136"/>
      <c r="EN149" s="136"/>
      <c r="EO149" s="136"/>
      <c r="EP149" s="136"/>
      <c r="EQ149" s="136"/>
      <c r="ER149" s="136"/>
      <c r="ES149" s="136"/>
      <c r="ET149" s="136"/>
      <c r="EU149" s="136"/>
      <c r="EV149" s="136"/>
      <c r="EW149" s="136"/>
      <c r="EX149" s="136"/>
      <c r="EY149" s="136"/>
      <c r="EZ149" s="136"/>
      <c r="FA149" s="136"/>
      <c r="FB149" s="136"/>
      <c r="FC149" s="136"/>
      <c r="FD149" s="136"/>
      <c r="FE149" s="136"/>
      <c r="FF149" s="136"/>
      <c r="FG149" s="136"/>
      <c r="FH149" s="136"/>
      <c r="FI149" s="136"/>
      <c r="FJ149" s="136"/>
      <c r="FK149" s="136"/>
      <c r="FL149" s="136"/>
      <c r="FM149" s="136"/>
      <c r="FN149" s="136"/>
      <c r="FO149" s="136"/>
      <c r="FP149" s="136"/>
      <c r="FQ149" s="136"/>
      <c r="FR149" s="136"/>
      <c r="FS149" s="136"/>
      <c r="FT149" s="136"/>
      <c r="FU149" s="136"/>
      <c r="FV149" s="136"/>
      <c r="FW149" s="136"/>
      <c r="FX149" s="136"/>
      <c r="FY149" s="136"/>
      <c r="FZ149" s="136"/>
      <c r="GA149" s="136"/>
      <c r="GB149" s="136"/>
      <c r="GC149" s="136"/>
      <c r="GD149" s="136"/>
      <c r="GE149" s="136"/>
      <c r="GF149" s="136"/>
      <c r="GG149" s="136"/>
      <c r="GH149" s="136"/>
      <c r="GI149" s="136"/>
      <c r="GJ149" s="136"/>
      <c r="GK149" s="136"/>
      <c r="GL149" s="136"/>
      <c r="GM149" s="136"/>
      <c r="GN149" s="136"/>
      <c r="GO149" s="136"/>
      <c r="GP149" s="136"/>
      <c r="GQ149" s="136"/>
      <c r="GR149" s="136"/>
      <c r="GS149" s="136"/>
      <c r="GT149" s="136"/>
      <c r="GU149" s="136"/>
      <c r="GV149" s="136"/>
      <c r="GW149" s="136"/>
      <c r="GX149" s="136"/>
      <c r="GY149" s="136"/>
      <c r="GZ149" s="136"/>
      <c r="HA149" s="136"/>
      <c r="HB149" s="136"/>
      <c r="HC149" s="136"/>
      <c r="HD149" s="136"/>
      <c r="HE149" s="136"/>
      <c r="HF149" s="136"/>
      <c r="HG149" s="136"/>
      <c r="HH149" s="136"/>
      <c r="HI149" s="136"/>
      <c r="HJ149" s="136"/>
      <c r="HK149" s="136"/>
      <c r="HL149" s="136"/>
      <c r="HM149" s="136"/>
      <c r="HN149" s="136"/>
      <c r="HO149" s="136"/>
      <c r="HP149" s="136"/>
      <c r="HQ149" s="136"/>
      <c r="HR149" s="136"/>
      <c r="HS149" s="136"/>
      <c r="HT149" s="136"/>
      <c r="HU149" s="136"/>
      <c r="HV149" s="136"/>
      <c r="HW149" s="136"/>
      <c r="HX149" s="136"/>
      <c r="HY149" s="136"/>
      <c r="HZ149" s="136"/>
      <c r="IA149" s="136"/>
      <c r="IB149" s="136"/>
      <c r="IC149" s="136"/>
      <c r="ID149" s="136"/>
      <c r="IE149" s="136"/>
      <c r="IF149" s="136"/>
      <c r="IG149" s="136"/>
      <c r="IH149" s="136"/>
      <c r="II149" s="136"/>
      <c r="IJ149" s="136"/>
      <c r="IK149" s="136"/>
      <c r="IL149" s="136"/>
      <c r="IM149" s="136"/>
      <c r="IN149" s="136"/>
      <c r="IO149" s="136"/>
      <c r="IP149" s="136"/>
      <c r="IQ149" s="136"/>
      <c r="IR149" s="136"/>
      <c r="IS149" s="136"/>
      <c r="IT149" s="136"/>
      <c r="IU149" s="136"/>
      <c r="IV149" s="136"/>
      <c r="IW149" s="136"/>
      <c r="IX149" s="136"/>
      <c r="IY149" s="136"/>
      <c r="IZ149" s="136"/>
      <c r="JA149" s="136"/>
      <c r="JB149" s="136"/>
      <c r="JC149" s="136"/>
      <c r="JD149" s="136"/>
      <c r="JE149" s="136"/>
      <c r="JF149" s="136"/>
      <c r="JG149" s="136"/>
      <c r="JH149" s="136"/>
      <c r="JI149" s="136"/>
      <c r="JJ149" s="136"/>
      <c r="JK149" s="136"/>
      <c r="JL149" s="136"/>
      <c r="JM149" s="136"/>
      <c r="JN149" s="136"/>
      <c r="JO149" s="136"/>
      <c r="JP149" s="136"/>
      <c r="JQ149" s="136"/>
      <c r="JR149" s="136"/>
      <c r="JS149" s="136"/>
      <c r="JT149" s="136"/>
      <c r="JU149" s="136"/>
      <c r="JV149" s="136"/>
      <c r="JW149" s="136"/>
      <c r="JX149" s="136"/>
      <c r="JY149" s="136"/>
      <c r="JZ149" s="136"/>
      <c r="KA149" s="136"/>
      <c r="KB149" s="136"/>
      <c r="KC149" s="136"/>
      <c r="KD149" s="136"/>
      <c r="KE149" s="136"/>
      <c r="KF149" s="136"/>
      <c r="KG149" s="136"/>
      <c r="KH149" s="136"/>
      <c r="KI149" s="136"/>
      <c r="KJ149" s="136"/>
      <c r="KK149" s="136"/>
      <c r="KL149" s="136"/>
      <c r="KM149" s="136"/>
      <c r="KN149" s="136"/>
      <c r="KO149" s="136"/>
      <c r="KP149" s="136"/>
      <c r="KQ149" s="136"/>
      <c r="KR149" s="136"/>
      <c r="KS149" s="136"/>
      <c r="KT149" s="136"/>
      <c r="KU149" s="136"/>
      <c r="KV149" s="136"/>
      <c r="KW149" s="136"/>
      <c r="KX149" s="136"/>
      <c r="KY149" s="136"/>
      <c r="KZ149" s="136"/>
      <c r="LA149" s="136"/>
      <c r="LB149" s="136"/>
      <c r="LC149" s="136"/>
      <c r="LD149" s="136"/>
      <c r="LE149" s="136"/>
      <c r="LF149" s="136"/>
      <c r="LG149" s="136"/>
      <c r="LH149" s="136"/>
      <c r="LI149" s="136"/>
      <c r="LJ149" s="136"/>
      <c r="LK149" s="136"/>
      <c r="LL149" s="136"/>
      <c r="LM149" s="136"/>
      <c r="LN149" s="136"/>
      <c r="LO149" s="136"/>
      <c r="LP149" s="136"/>
      <c r="LQ149" s="136"/>
      <c r="LR149" s="136"/>
      <c r="LS149" s="136"/>
      <c r="LT149" s="136"/>
      <c r="LU149" s="136"/>
      <c r="LV149" s="136"/>
      <c r="LW149" s="136"/>
      <c r="LX149" s="136"/>
      <c r="LY149" s="136"/>
      <c r="LZ149" s="136"/>
      <c r="MA149" s="136"/>
      <c r="MB149" s="136"/>
      <c r="MC149" s="136"/>
      <c r="MD149" s="136"/>
      <c r="ME149" s="136"/>
      <c r="MF149" s="136"/>
      <c r="MG149" s="136"/>
      <c r="MH149" s="136"/>
      <c r="MI149" s="136"/>
      <c r="MJ149" s="136"/>
      <c r="MK149" s="136"/>
      <c r="ML149" s="136"/>
      <c r="MM149" s="136"/>
      <c r="MN149" s="136"/>
      <c r="MO149" s="136"/>
      <c r="MP149" s="136"/>
      <c r="MQ149" s="136"/>
      <c r="MR149" s="136"/>
      <c r="MS149" s="136"/>
      <c r="MT149" s="136"/>
      <c r="MU149" s="136"/>
      <c r="MV149" s="136"/>
      <c r="MW149" s="136"/>
      <c r="MX149" s="136"/>
      <c r="MY149" s="136"/>
      <c r="MZ149" s="136"/>
      <c r="NA149" s="136"/>
      <c r="NB149" s="136"/>
      <c r="NC149" s="136"/>
      <c r="ND149" s="136"/>
      <c r="NE149" s="136"/>
      <c r="NF149" s="136"/>
      <c r="NG149" s="136"/>
      <c r="NH149" s="136"/>
      <c r="NI149" s="136"/>
      <c r="NJ149" s="136"/>
      <c r="NK149" s="136"/>
      <c r="NL149" s="136"/>
      <c r="NM149" s="136"/>
      <c r="NN149" s="136"/>
      <c r="NO149" s="136"/>
      <c r="NP149" s="136"/>
      <c r="NQ149" s="136"/>
      <c r="NR149" s="136"/>
      <c r="NS149" s="136"/>
      <c r="NT149" s="136"/>
      <c r="NU149" s="136"/>
      <c r="NV149" s="136"/>
      <c r="NW149" s="136"/>
      <c r="NX149" s="136"/>
      <c r="NY149" s="136"/>
      <c r="NZ149" s="136"/>
      <c r="OA149" s="136"/>
      <c r="OB149" s="136"/>
      <c r="OC149" s="136"/>
      <c r="OD149" s="136"/>
      <c r="OE149" s="136"/>
      <c r="OF149" s="136"/>
      <c r="OG149" s="136"/>
      <c r="OH149" s="136"/>
      <c r="OI149" s="136"/>
      <c r="OJ149" s="136"/>
      <c r="OK149" s="136"/>
      <c r="OL149" s="136"/>
      <c r="OM149" s="136"/>
      <c r="ON149" s="136"/>
      <c r="OO149" s="136"/>
      <c r="OP149" s="136"/>
      <c r="OQ149" s="136"/>
      <c r="OR149" s="136"/>
      <c r="OS149" s="136"/>
      <c r="OT149" s="136"/>
      <c r="OU149" s="136"/>
      <c r="OV149" s="136"/>
      <c r="OW149" s="136"/>
      <c r="OX149" s="136"/>
      <c r="OY149" s="136"/>
      <c r="OZ149" s="136"/>
      <c r="PA149" s="136"/>
      <c r="PB149" s="136"/>
      <c r="PC149" s="136"/>
      <c r="PD149" s="136"/>
      <c r="PE149" s="136"/>
      <c r="PF149" s="136"/>
      <c r="PG149" s="136"/>
      <c r="PH149" s="136"/>
      <c r="PI149" s="136"/>
      <c r="PJ149" s="136"/>
      <c r="PK149" s="136"/>
      <c r="PL149" s="136"/>
      <c r="PM149" s="136"/>
      <c r="PN149" s="136"/>
      <c r="PO149" s="136"/>
      <c r="PP149" s="136"/>
      <c r="PQ149" s="136"/>
      <c r="PR149" s="136"/>
      <c r="PS149" s="136"/>
      <c r="PT149" s="136"/>
      <c r="PU149" s="136"/>
      <c r="PV149" s="136"/>
      <c r="PW149" s="136"/>
      <c r="PX149" s="136"/>
      <c r="PY149" s="136"/>
      <c r="PZ149" s="136"/>
      <c r="QA149" s="136"/>
      <c r="QB149" s="136"/>
      <c r="QC149" s="136"/>
      <c r="QD149" s="136"/>
      <c r="QE149" s="136"/>
      <c r="QF149" s="136"/>
      <c r="QG149" s="136"/>
      <c r="QH149" s="136"/>
      <c r="QI149" s="136"/>
      <c r="QJ149" s="136"/>
      <c r="QK149" s="136"/>
      <c r="QL149" s="136"/>
      <c r="QM149" s="136"/>
      <c r="QN149" s="136"/>
      <c r="QO149" s="136"/>
      <c r="QP149" s="136"/>
      <c r="QQ149" s="136"/>
      <c r="QR149" s="136"/>
      <c r="QS149" s="136"/>
      <c r="QT149" s="136"/>
      <c r="QU149" s="136"/>
      <c r="QV149" s="136"/>
      <c r="QW149" s="136"/>
      <c r="QX149" s="136"/>
      <c r="QY149" s="136"/>
      <c r="QZ149" s="136"/>
      <c r="RA149" s="136"/>
      <c r="RB149" s="136"/>
      <c r="RC149" s="136"/>
      <c r="RD149" s="136"/>
      <c r="RE149" s="136"/>
      <c r="RF149" s="136"/>
      <c r="RG149" s="136"/>
      <c r="RH149" s="136"/>
      <c r="RI149" s="136"/>
      <c r="RJ149" s="136"/>
      <c r="RK149" s="136"/>
      <c r="RL149" s="136"/>
      <c r="RM149" s="136"/>
      <c r="RN149" s="136"/>
      <c r="RO149" s="136"/>
      <c r="RP149" s="136"/>
      <c r="RQ149" s="136"/>
      <c r="RR149" s="136"/>
      <c r="RS149" s="136"/>
      <c r="RT149" s="136"/>
      <c r="RU149" s="136"/>
      <c r="RV149" s="136"/>
      <c r="RW149" s="136"/>
      <c r="RX149" s="136"/>
      <c r="RY149" s="136"/>
      <c r="RZ149" s="136"/>
      <c r="SA149" s="136"/>
      <c r="SB149" s="136"/>
      <c r="SC149" s="136"/>
      <c r="SD149" s="136"/>
      <c r="SE149" s="136"/>
      <c r="SF149" s="136"/>
      <c r="SG149" s="136"/>
      <c r="SH149" s="136"/>
      <c r="SI149" s="136"/>
      <c r="SJ149" s="136"/>
      <c r="SK149" s="136"/>
      <c r="SL149" s="136"/>
      <c r="SM149" s="136"/>
      <c r="SN149" s="136"/>
      <c r="SO149" s="136"/>
      <c r="SP149" s="136"/>
      <c r="SQ149" s="136"/>
      <c r="SR149" s="136"/>
      <c r="SS149" s="136"/>
      <c r="ST149" s="136"/>
      <c r="SU149" s="136"/>
      <c r="SV149" s="136"/>
      <c r="SW149" s="136"/>
      <c r="SX149" s="136"/>
      <c r="SY149" s="136"/>
      <c r="SZ149" s="136"/>
      <c r="TA149" s="136"/>
      <c r="TB149" s="136"/>
      <c r="TC149" s="136"/>
      <c r="TD149" s="136"/>
      <c r="TE149" s="136"/>
      <c r="TF149" s="136"/>
      <c r="TG149" s="136"/>
      <c r="TH149" s="136"/>
      <c r="TI149" s="136"/>
      <c r="TJ149" s="136"/>
      <c r="TK149" s="136"/>
      <c r="TL149" s="136"/>
      <c r="TM149" s="136"/>
      <c r="TN149" s="136"/>
      <c r="TO149" s="136"/>
      <c r="TP149" s="136"/>
      <c r="TQ149" s="136"/>
      <c r="TR149" s="136"/>
      <c r="TS149" s="136"/>
      <c r="TT149" s="136"/>
      <c r="TU149" s="136"/>
      <c r="TV149" s="136"/>
      <c r="TW149" s="136"/>
      <c r="TX149" s="136"/>
      <c r="TY149" s="136"/>
      <c r="TZ149" s="136"/>
      <c r="UA149" s="136"/>
      <c r="UB149" s="136"/>
      <c r="UC149" s="136"/>
      <c r="UD149" s="136"/>
      <c r="UE149" s="136"/>
      <c r="UF149" s="136"/>
      <c r="UG149" s="136"/>
      <c r="UH149" s="136"/>
      <c r="UI149" s="136"/>
      <c r="UJ149" s="136"/>
      <c r="UK149" s="136"/>
      <c r="UL149" s="136"/>
      <c r="UM149" s="136"/>
      <c r="UN149" s="136"/>
      <c r="UO149" s="136"/>
      <c r="UP149" s="136"/>
      <c r="UQ149" s="136"/>
      <c r="UR149" s="136"/>
      <c r="US149" s="136"/>
      <c r="UT149" s="136"/>
      <c r="UU149" s="136"/>
      <c r="UV149" s="136"/>
      <c r="UW149" s="136"/>
      <c r="UX149" s="136"/>
      <c r="UY149" s="136"/>
      <c r="UZ149" s="136"/>
      <c r="VA149" s="136"/>
      <c r="VB149" s="136"/>
      <c r="VC149" s="136"/>
      <c r="VD149" s="136"/>
      <c r="VE149" s="136"/>
      <c r="VF149" s="136"/>
      <c r="VG149" s="136"/>
      <c r="VH149" s="136"/>
      <c r="VI149" s="136"/>
      <c r="VJ149" s="136"/>
      <c r="VK149" s="136"/>
      <c r="VL149" s="136"/>
      <c r="VM149" s="136"/>
      <c r="VN149" s="136"/>
      <c r="VO149" s="136"/>
      <c r="VP149" s="136"/>
      <c r="VQ149" s="136"/>
      <c r="VR149" s="136"/>
      <c r="VS149" s="136"/>
      <c r="VT149" s="136"/>
      <c r="VU149" s="136"/>
      <c r="VV149" s="136"/>
      <c r="VW149" s="136"/>
      <c r="VX149" s="136"/>
      <c r="VY149" s="136"/>
      <c r="VZ149" s="136"/>
      <c r="WA149" s="136"/>
      <c r="WB149" s="136"/>
      <c r="WC149" s="136"/>
      <c r="WD149" s="136"/>
      <c r="WE149" s="136"/>
      <c r="WF149" s="136"/>
      <c r="WG149" s="136"/>
      <c r="WH149" s="136"/>
      <c r="WI149" s="136"/>
      <c r="WJ149" s="136"/>
      <c r="WK149" s="136"/>
      <c r="WL149" s="136"/>
      <c r="WM149" s="136"/>
      <c r="WN149" s="136"/>
      <c r="WO149" s="136"/>
      <c r="WP149" s="136"/>
      <c r="WQ149" s="136"/>
      <c r="WR149" s="136"/>
      <c r="WS149" s="136"/>
      <c r="WT149" s="136"/>
      <c r="WU149" s="136"/>
      <c r="WV149" s="136"/>
      <c r="WW149" s="136"/>
      <c r="WX149" s="136"/>
      <c r="WY149" s="136"/>
      <c r="WZ149" s="136"/>
      <c r="XA149" s="136"/>
      <c r="XB149" s="136"/>
      <c r="XC149" s="136"/>
      <c r="XD149" s="136"/>
      <c r="XE149" s="136"/>
      <c r="XF149" s="136"/>
      <c r="XG149" s="136"/>
      <c r="XH149" s="136"/>
      <c r="XI149" s="136"/>
      <c r="XJ149" s="136"/>
      <c r="XK149" s="136"/>
      <c r="XL149" s="136"/>
      <c r="XM149" s="136"/>
      <c r="XN149" s="136"/>
      <c r="XO149" s="136"/>
      <c r="XP149" s="136"/>
      <c r="XQ149" s="136"/>
      <c r="XR149" s="136"/>
      <c r="XS149" s="136"/>
      <c r="XT149" s="136"/>
      <c r="XU149" s="136"/>
      <c r="XV149" s="136"/>
      <c r="XW149" s="136"/>
      <c r="XX149" s="136"/>
      <c r="XY149" s="136"/>
      <c r="XZ149" s="136"/>
      <c r="YA149" s="136"/>
      <c r="YB149" s="136"/>
      <c r="YC149" s="136"/>
      <c r="YD149" s="136"/>
      <c r="YE149" s="136"/>
      <c r="YF149" s="136"/>
      <c r="YG149" s="136"/>
      <c r="YH149" s="136"/>
      <c r="YI149" s="136"/>
      <c r="YJ149" s="136"/>
      <c r="YK149" s="136"/>
      <c r="YL149" s="136"/>
      <c r="YM149" s="136"/>
      <c r="YN149" s="136"/>
      <c r="YO149" s="136"/>
      <c r="YP149" s="136"/>
      <c r="YQ149" s="136"/>
      <c r="YR149" s="136"/>
      <c r="YS149" s="136"/>
      <c r="YT149" s="136"/>
      <c r="YU149" s="136"/>
      <c r="YV149" s="136"/>
      <c r="YW149" s="136"/>
      <c r="YX149" s="136"/>
      <c r="YY149" s="136"/>
      <c r="YZ149" s="136"/>
      <c r="ZA149" s="136"/>
      <c r="ZB149" s="136"/>
      <c r="ZC149" s="136"/>
      <c r="ZD149" s="136"/>
      <c r="ZE149" s="136"/>
      <c r="ZF149" s="136"/>
      <c r="ZG149" s="136"/>
      <c r="ZH149" s="136"/>
      <c r="ZI149" s="136"/>
      <c r="ZJ149" s="136"/>
      <c r="ZK149" s="136"/>
      <c r="ZL149" s="136"/>
      <c r="ZM149" s="136"/>
      <c r="ZN149" s="136"/>
      <c r="ZO149" s="136"/>
      <c r="ZP149" s="136"/>
      <c r="ZQ149" s="136"/>
      <c r="ZR149" s="136"/>
      <c r="ZS149" s="136"/>
      <c r="ZT149" s="136"/>
      <c r="ZU149" s="136"/>
      <c r="ZV149" s="136"/>
      <c r="ZW149" s="136"/>
      <c r="ZX149" s="136"/>
      <c r="ZY149" s="136"/>
      <c r="ZZ149" s="136"/>
      <c r="AAA149" s="136"/>
      <c r="AAB149" s="136"/>
      <c r="AAC149" s="136"/>
      <c r="AAD149" s="136"/>
      <c r="AAE149" s="136"/>
      <c r="AAF149" s="136"/>
      <c r="AAG149" s="136"/>
      <c r="AAH149" s="136"/>
      <c r="AAI149" s="136"/>
      <c r="AAJ149" s="136"/>
      <c r="AAK149" s="136"/>
      <c r="AAL149" s="136"/>
      <c r="AAM149" s="136"/>
      <c r="AAN149" s="136"/>
      <c r="AAO149" s="136"/>
      <c r="AAP149" s="136"/>
      <c r="AAQ149" s="136"/>
      <c r="AAR149" s="136"/>
      <c r="AAS149" s="136"/>
      <c r="AAT149" s="136"/>
      <c r="AAU149" s="136"/>
      <c r="AAV149" s="136"/>
      <c r="AAW149" s="136"/>
      <c r="AAX149" s="136"/>
      <c r="AAY149" s="136"/>
      <c r="AAZ149" s="136"/>
      <c r="ABA149" s="136"/>
      <c r="ABB149" s="136"/>
      <c r="ABC149" s="136"/>
      <c r="ABD149" s="136"/>
      <c r="ABE149" s="136"/>
      <c r="ABF149" s="136"/>
      <c r="ABG149" s="136"/>
      <c r="ABH149" s="136"/>
      <c r="ABI149" s="136"/>
      <c r="ABJ149" s="136"/>
      <c r="ABK149" s="136"/>
      <c r="ABL149" s="136"/>
      <c r="ABM149" s="136"/>
      <c r="ABN149" s="136"/>
      <c r="ABO149" s="136"/>
      <c r="ABP149" s="136"/>
      <c r="ABQ149" s="136"/>
      <c r="ABR149" s="136"/>
      <c r="ABS149" s="136"/>
      <c r="ABT149" s="136"/>
      <c r="ABU149" s="136"/>
      <c r="ABV149" s="136"/>
      <c r="ABW149" s="136"/>
      <c r="ABX149" s="136"/>
      <c r="ABY149" s="136"/>
      <c r="ABZ149" s="136"/>
      <c r="ACA149" s="136"/>
      <c r="ACB149" s="136"/>
      <c r="ACC149" s="136"/>
      <c r="ACD149" s="136"/>
      <c r="ACE149" s="136"/>
      <c r="ACF149" s="136"/>
      <c r="ACG149" s="136"/>
      <c r="ACH149" s="136"/>
      <c r="ACI149" s="136"/>
      <c r="ACJ149" s="136"/>
      <c r="ACK149" s="136"/>
      <c r="ACL149" s="136"/>
      <c r="ACM149" s="136"/>
      <c r="ACN149" s="136"/>
      <c r="ACO149" s="136"/>
      <c r="ACP149" s="136"/>
      <c r="ACQ149" s="136"/>
      <c r="ACR149" s="136"/>
      <c r="ACS149" s="136"/>
      <c r="ACT149" s="136"/>
      <c r="ACU149" s="136"/>
      <c r="ACV149" s="136"/>
      <c r="ACW149" s="136"/>
      <c r="ACX149" s="136"/>
      <c r="ACY149" s="136"/>
      <c r="ACZ149" s="136"/>
      <c r="ADA149" s="136"/>
      <c r="ADB149" s="136"/>
      <c r="ADC149" s="136"/>
      <c r="ADD149" s="136"/>
      <c r="ADE149" s="136"/>
      <c r="ADF149" s="136"/>
      <c r="ADG149" s="136"/>
      <c r="ADH149" s="136"/>
      <c r="ADI149" s="136"/>
      <c r="ADJ149" s="136"/>
      <c r="ADK149" s="136"/>
      <c r="ADL149" s="136"/>
      <c r="ADM149" s="136"/>
      <c r="ADN149" s="136"/>
      <c r="ADO149" s="136"/>
      <c r="ADP149" s="136"/>
      <c r="ADQ149" s="136"/>
      <c r="ADR149" s="136"/>
      <c r="ADS149" s="136"/>
      <c r="ADT149" s="136"/>
      <c r="ADU149" s="136"/>
      <c r="ADV149" s="136"/>
      <c r="ADW149" s="136"/>
      <c r="ADX149" s="136"/>
      <c r="ADY149" s="136"/>
      <c r="ADZ149" s="136"/>
      <c r="AEA149" s="136"/>
      <c r="AEB149" s="136"/>
      <c r="AEC149" s="136"/>
      <c r="AED149" s="136"/>
      <c r="AEE149" s="136"/>
      <c r="AEF149" s="136"/>
      <c r="AEG149" s="136"/>
      <c r="AEH149" s="136"/>
      <c r="AEI149" s="136"/>
      <c r="AEJ149" s="136"/>
      <c r="AEK149" s="136"/>
      <c r="AEL149" s="136"/>
      <c r="AEM149" s="136"/>
      <c r="AEN149" s="136"/>
      <c r="AEO149" s="136"/>
      <c r="AEP149" s="136"/>
      <c r="AEQ149" s="136"/>
      <c r="AER149" s="136"/>
      <c r="AES149" s="136"/>
      <c r="AET149" s="136"/>
      <c r="AEU149" s="136"/>
      <c r="AEV149" s="136"/>
      <c r="AEW149" s="136"/>
      <c r="AEX149" s="136"/>
      <c r="AEY149" s="136"/>
      <c r="AEZ149" s="136"/>
      <c r="AFA149" s="136"/>
      <c r="AFB149" s="136"/>
      <c r="AFC149" s="136"/>
      <c r="AFD149" s="136"/>
      <c r="AFE149" s="136"/>
      <c r="AFF149" s="136"/>
      <c r="AFG149" s="136"/>
      <c r="AFH149" s="136"/>
      <c r="AFI149" s="136"/>
      <c r="AFJ149" s="136"/>
      <c r="AFK149" s="136"/>
      <c r="AFL149" s="136"/>
      <c r="AFM149" s="136"/>
      <c r="AFN149" s="136"/>
      <c r="AFO149" s="136"/>
      <c r="AFP149" s="136"/>
      <c r="AFQ149" s="136"/>
      <c r="AFR149" s="136"/>
      <c r="AFS149" s="136"/>
      <c r="AFT149" s="136"/>
      <c r="AFU149" s="136"/>
      <c r="AFV149" s="136"/>
      <c r="AFW149" s="136"/>
      <c r="AFX149" s="136"/>
      <c r="AFY149" s="136"/>
      <c r="AFZ149" s="136"/>
      <c r="AGA149" s="136"/>
      <c r="AGB149" s="136"/>
      <c r="AGC149" s="136"/>
      <c r="AGD149" s="136"/>
      <c r="AGE149" s="136"/>
      <c r="AGF149" s="136"/>
      <c r="AGG149" s="136"/>
      <c r="AGH149" s="136"/>
      <c r="AGI149" s="136"/>
      <c r="AGJ149" s="136"/>
      <c r="AGK149" s="136"/>
      <c r="AGL149" s="136"/>
      <c r="AGM149" s="136"/>
      <c r="AGN149" s="136"/>
      <c r="AGO149" s="136"/>
      <c r="AGP149" s="136"/>
      <c r="AGQ149" s="136"/>
      <c r="AGR149" s="136"/>
      <c r="AGS149" s="136"/>
      <c r="AGT149" s="136"/>
      <c r="AGU149" s="136"/>
      <c r="AGV149" s="136"/>
      <c r="AGW149" s="136"/>
      <c r="AGX149" s="136"/>
      <c r="AGY149" s="136"/>
      <c r="AGZ149" s="136"/>
      <c r="AHA149" s="136"/>
      <c r="AHB149" s="136"/>
      <c r="AHC149" s="136"/>
      <c r="AHD149" s="136"/>
      <c r="AHE149" s="136"/>
      <c r="AHF149" s="136"/>
      <c r="AHG149" s="136"/>
      <c r="AHH149" s="136"/>
      <c r="AHI149" s="136"/>
      <c r="AHJ149" s="136"/>
      <c r="AHK149" s="136"/>
      <c r="AHL149" s="136"/>
      <c r="AHM149" s="136"/>
      <c r="AHN149" s="136"/>
      <c r="AHO149" s="136"/>
      <c r="AHP149" s="136"/>
      <c r="AHQ149" s="136"/>
      <c r="AHR149" s="136"/>
      <c r="AHS149" s="136"/>
      <c r="AHT149" s="136"/>
      <c r="AHU149" s="136"/>
      <c r="AHV149" s="136"/>
      <c r="AHW149" s="136"/>
      <c r="AHX149" s="136"/>
      <c r="AHY149" s="136"/>
      <c r="AHZ149" s="136"/>
      <c r="AIA149" s="136"/>
      <c r="AIB149" s="136"/>
      <c r="AIC149" s="136"/>
      <c r="AID149" s="136"/>
      <c r="AIE149" s="136"/>
      <c r="AIF149" s="136"/>
      <c r="AIG149" s="136"/>
      <c r="AIH149" s="136"/>
      <c r="AII149" s="136"/>
      <c r="AIJ149" s="136"/>
      <c r="AIK149" s="136"/>
      <c r="AIL149" s="136"/>
      <c r="AIM149" s="136"/>
      <c r="AIN149" s="136"/>
      <c r="AIO149" s="136"/>
      <c r="AIP149" s="136"/>
      <c r="AIQ149" s="136"/>
      <c r="AIR149" s="136"/>
      <c r="AIS149" s="136"/>
      <c r="AIT149" s="136"/>
      <c r="AIU149" s="136"/>
      <c r="AIV149" s="136"/>
      <c r="AIW149" s="136"/>
      <c r="AIX149" s="136"/>
      <c r="AIY149" s="136"/>
      <c r="AIZ149" s="136"/>
      <c r="AJA149" s="136"/>
      <c r="AJB149" s="136"/>
      <c r="AJC149" s="136"/>
      <c r="AJD149" s="136"/>
      <c r="AJE149" s="136"/>
      <c r="AJF149" s="136"/>
      <c r="AJG149" s="136"/>
      <c r="AJH149" s="136"/>
      <c r="AJI149" s="136"/>
      <c r="AJJ149" s="136"/>
      <c r="AJK149" s="136"/>
      <c r="AJL149" s="136"/>
      <c r="AJM149" s="136"/>
      <c r="AJN149" s="136"/>
      <c r="AJO149" s="136"/>
      <c r="AJP149" s="136"/>
      <c r="AJQ149" s="136"/>
      <c r="AJR149" s="136"/>
      <c r="AJS149" s="136"/>
      <c r="AJT149" s="136"/>
      <c r="AJU149" s="136"/>
      <c r="AJV149" s="136"/>
      <c r="AJW149" s="136"/>
      <c r="AJX149" s="136"/>
      <c r="AJY149" s="136"/>
      <c r="AJZ149" s="136"/>
      <c r="AKA149" s="136"/>
      <c r="AKB149" s="136"/>
      <c r="AKC149" s="136"/>
      <c r="AKD149" s="136"/>
      <c r="AKE149" s="136"/>
      <c r="AKF149" s="136"/>
      <c r="AKG149" s="136"/>
      <c r="AKH149" s="136"/>
      <c r="AKI149" s="136"/>
      <c r="AKJ149" s="136"/>
      <c r="AKK149" s="136"/>
      <c r="AKL149" s="136"/>
      <c r="AKM149" s="136"/>
      <c r="AKN149" s="136"/>
      <c r="AKO149" s="136"/>
      <c r="AKP149" s="136"/>
      <c r="AKQ149" s="136"/>
      <c r="AKR149" s="136"/>
      <c r="AKS149" s="136"/>
      <c r="AKT149" s="136"/>
      <c r="AKU149" s="136"/>
      <c r="AKV149" s="136"/>
      <c r="AKW149" s="136"/>
      <c r="AKX149" s="136"/>
      <c r="AKY149" s="136"/>
    </row>
    <row r="150" ht="14.25" hidden="1" spans="1:987">
      <c r="A150" s="268" t="s">
        <v>12</v>
      </c>
      <c r="B150" s="264" t="s">
        <v>18</v>
      </c>
      <c r="C150" s="62"/>
      <c r="D150" s="63"/>
      <c r="E150" s="63"/>
      <c r="F150" s="198"/>
      <c r="G150" s="167">
        <v>0.032258064516129</v>
      </c>
      <c r="H150" s="63"/>
      <c r="I150" s="198"/>
      <c r="J150" s="169">
        <v>0.0465116279069767</v>
      </c>
      <c r="K150" s="53"/>
      <c r="L150" s="53"/>
      <c r="M150" s="62">
        <v>0.0281954887218045</v>
      </c>
      <c r="N150" s="279">
        <f t="shared" ref="N150:N152" si="4">AVERAGE(D140,H144)</f>
        <v>0.63</v>
      </c>
      <c r="O150" s="286">
        <f t="shared" ref="O150:O152" si="5">AVERAGE(E140,I144)</f>
        <v>0.48593137254902</v>
      </c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  <c r="BO150" s="136"/>
      <c r="BP150" s="136"/>
      <c r="BQ150" s="136"/>
      <c r="BR150" s="136"/>
      <c r="BS150" s="136"/>
      <c r="BT150" s="136"/>
      <c r="BU150" s="136"/>
      <c r="BV150" s="136"/>
      <c r="BW150" s="136"/>
      <c r="BX150" s="136"/>
      <c r="BY150" s="136"/>
      <c r="BZ150" s="136"/>
      <c r="CA150" s="136"/>
      <c r="CB150" s="136"/>
      <c r="CC150" s="136"/>
      <c r="CD150" s="136"/>
      <c r="CE150" s="136"/>
      <c r="CF150" s="136"/>
      <c r="CG150" s="136"/>
      <c r="CH150" s="136"/>
      <c r="CI150" s="136"/>
      <c r="CJ150" s="136"/>
      <c r="CK150" s="136"/>
      <c r="CL150" s="136"/>
      <c r="CM150" s="136"/>
      <c r="CN150" s="136"/>
      <c r="CO150" s="136"/>
      <c r="CP150" s="136"/>
      <c r="CQ150" s="136"/>
      <c r="CR150" s="136"/>
      <c r="CS150" s="136"/>
      <c r="CT150" s="136"/>
      <c r="CU150" s="136"/>
      <c r="CV150" s="136"/>
      <c r="CW150" s="136"/>
      <c r="CX150" s="136"/>
      <c r="CY150" s="136"/>
      <c r="CZ150" s="136"/>
      <c r="DA150" s="136"/>
      <c r="DB150" s="136"/>
      <c r="DC150" s="136"/>
      <c r="DD150" s="136"/>
      <c r="DE150" s="136"/>
      <c r="DF150" s="136"/>
      <c r="DG150" s="136"/>
      <c r="DH150" s="136"/>
      <c r="DI150" s="136"/>
      <c r="DJ150" s="136"/>
      <c r="DK150" s="136"/>
      <c r="DL150" s="136"/>
      <c r="DM150" s="136"/>
      <c r="DN150" s="136"/>
      <c r="DO150" s="136"/>
      <c r="DP150" s="136"/>
      <c r="DQ150" s="136"/>
      <c r="DR150" s="136"/>
      <c r="DS150" s="136"/>
      <c r="DT150" s="136"/>
      <c r="DU150" s="136"/>
      <c r="DV150" s="136"/>
      <c r="DW150" s="136"/>
      <c r="DX150" s="136"/>
      <c r="DY150" s="136"/>
      <c r="DZ150" s="136"/>
      <c r="EA150" s="136"/>
      <c r="EB150" s="136"/>
      <c r="EC150" s="136"/>
      <c r="ED150" s="136"/>
      <c r="EE150" s="136"/>
      <c r="EF150" s="136"/>
      <c r="EG150" s="136"/>
      <c r="EH150" s="136"/>
      <c r="EI150" s="136"/>
      <c r="EJ150" s="136"/>
      <c r="EK150" s="136"/>
      <c r="EL150" s="136"/>
      <c r="EM150" s="136"/>
      <c r="EN150" s="136"/>
      <c r="EO150" s="136"/>
      <c r="EP150" s="136"/>
      <c r="EQ150" s="136"/>
      <c r="ER150" s="136"/>
      <c r="ES150" s="136"/>
      <c r="ET150" s="136"/>
      <c r="EU150" s="136"/>
      <c r="EV150" s="136"/>
      <c r="EW150" s="136"/>
      <c r="EX150" s="136"/>
      <c r="EY150" s="136"/>
      <c r="EZ150" s="136"/>
      <c r="FA150" s="136"/>
      <c r="FB150" s="136"/>
      <c r="FC150" s="136"/>
      <c r="FD150" s="136"/>
      <c r="FE150" s="136"/>
      <c r="FF150" s="136"/>
      <c r="FG150" s="136"/>
      <c r="FH150" s="136"/>
      <c r="FI150" s="136"/>
      <c r="FJ150" s="136"/>
      <c r="FK150" s="136"/>
      <c r="FL150" s="136"/>
      <c r="FM150" s="136"/>
      <c r="FN150" s="136"/>
      <c r="FO150" s="136"/>
      <c r="FP150" s="136"/>
      <c r="FQ150" s="136"/>
      <c r="FR150" s="136"/>
      <c r="FS150" s="136"/>
      <c r="FT150" s="136"/>
      <c r="FU150" s="136"/>
      <c r="FV150" s="136"/>
      <c r="FW150" s="136"/>
      <c r="FX150" s="136"/>
      <c r="FY150" s="136"/>
      <c r="FZ150" s="136"/>
      <c r="GA150" s="136"/>
      <c r="GB150" s="136"/>
      <c r="GC150" s="136"/>
      <c r="GD150" s="136"/>
      <c r="GE150" s="136"/>
      <c r="GF150" s="136"/>
      <c r="GG150" s="136"/>
      <c r="GH150" s="136"/>
      <c r="GI150" s="136"/>
      <c r="GJ150" s="136"/>
      <c r="GK150" s="136"/>
      <c r="GL150" s="136"/>
      <c r="GM150" s="136"/>
      <c r="GN150" s="136"/>
      <c r="GO150" s="136"/>
      <c r="GP150" s="136"/>
      <c r="GQ150" s="136"/>
      <c r="GR150" s="136"/>
      <c r="GS150" s="136"/>
      <c r="GT150" s="136"/>
      <c r="GU150" s="136"/>
      <c r="GV150" s="136"/>
      <c r="GW150" s="136"/>
      <c r="GX150" s="136"/>
      <c r="GY150" s="136"/>
      <c r="GZ150" s="136"/>
      <c r="HA150" s="136"/>
      <c r="HB150" s="136"/>
      <c r="HC150" s="136"/>
      <c r="HD150" s="136"/>
      <c r="HE150" s="136"/>
      <c r="HF150" s="136"/>
      <c r="HG150" s="136"/>
      <c r="HH150" s="136"/>
      <c r="HI150" s="136"/>
      <c r="HJ150" s="136"/>
      <c r="HK150" s="136"/>
      <c r="HL150" s="136"/>
      <c r="HM150" s="136"/>
      <c r="HN150" s="136"/>
      <c r="HO150" s="136"/>
      <c r="HP150" s="136"/>
      <c r="HQ150" s="136"/>
      <c r="HR150" s="136"/>
      <c r="HS150" s="136"/>
      <c r="HT150" s="136"/>
      <c r="HU150" s="136"/>
      <c r="HV150" s="136"/>
      <c r="HW150" s="136"/>
      <c r="HX150" s="136"/>
      <c r="HY150" s="136"/>
      <c r="HZ150" s="136"/>
      <c r="IA150" s="136"/>
      <c r="IB150" s="136"/>
      <c r="IC150" s="136"/>
      <c r="ID150" s="136"/>
      <c r="IE150" s="136"/>
      <c r="IF150" s="136"/>
      <c r="IG150" s="136"/>
      <c r="IH150" s="136"/>
      <c r="II150" s="136"/>
      <c r="IJ150" s="136"/>
      <c r="IK150" s="136"/>
      <c r="IL150" s="136"/>
      <c r="IM150" s="136"/>
      <c r="IN150" s="136"/>
      <c r="IO150" s="136"/>
      <c r="IP150" s="136"/>
      <c r="IQ150" s="136"/>
      <c r="IR150" s="136"/>
      <c r="IS150" s="136"/>
      <c r="IT150" s="136"/>
      <c r="IU150" s="136"/>
      <c r="IV150" s="136"/>
      <c r="IW150" s="136"/>
      <c r="IX150" s="136"/>
      <c r="IY150" s="136"/>
      <c r="IZ150" s="136"/>
      <c r="JA150" s="136"/>
      <c r="JB150" s="136"/>
      <c r="JC150" s="136"/>
      <c r="JD150" s="136"/>
      <c r="JE150" s="136"/>
      <c r="JF150" s="136"/>
      <c r="JG150" s="136"/>
      <c r="JH150" s="136"/>
      <c r="JI150" s="136"/>
      <c r="JJ150" s="136"/>
      <c r="JK150" s="136"/>
      <c r="JL150" s="136"/>
      <c r="JM150" s="136"/>
      <c r="JN150" s="136"/>
      <c r="JO150" s="136"/>
      <c r="JP150" s="136"/>
      <c r="JQ150" s="136"/>
      <c r="JR150" s="136"/>
      <c r="JS150" s="136"/>
      <c r="JT150" s="136"/>
      <c r="JU150" s="136"/>
      <c r="JV150" s="136"/>
      <c r="JW150" s="136"/>
      <c r="JX150" s="136"/>
      <c r="JY150" s="136"/>
      <c r="JZ150" s="136"/>
      <c r="KA150" s="136"/>
      <c r="KB150" s="136"/>
      <c r="KC150" s="136"/>
      <c r="KD150" s="136"/>
      <c r="KE150" s="136"/>
      <c r="KF150" s="136"/>
      <c r="KG150" s="136"/>
      <c r="KH150" s="136"/>
      <c r="KI150" s="136"/>
      <c r="KJ150" s="136"/>
      <c r="KK150" s="136"/>
      <c r="KL150" s="136"/>
      <c r="KM150" s="136"/>
      <c r="KN150" s="136"/>
      <c r="KO150" s="136"/>
      <c r="KP150" s="136"/>
      <c r="KQ150" s="136"/>
      <c r="KR150" s="136"/>
      <c r="KS150" s="136"/>
      <c r="KT150" s="136"/>
      <c r="KU150" s="136"/>
      <c r="KV150" s="136"/>
      <c r="KW150" s="136"/>
      <c r="KX150" s="136"/>
      <c r="KY150" s="136"/>
      <c r="KZ150" s="136"/>
      <c r="LA150" s="136"/>
      <c r="LB150" s="136"/>
      <c r="LC150" s="136"/>
      <c r="LD150" s="136"/>
      <c r="LE150" s="136"/>
      <c r="LF150" s="136"/>
      <c r="LG150" s="136"/>
      <c r="LH150" s="136"/>
      <c r="LI150" s="136"/>
      <c r="LJ150" s="136"/>
      <c r="LK150" s="136"/>
      <c r="LL150" s="136"/>
      <c r="LM150" s="136"/>
      <c r="LN150" s="136"/>
      <c r="LO150" s="136"/>
      <c r="LP150" s="136"/>
      <c r="LQ150" s="136"/>
      <c r="LR150" s="136"/>
      <c r="LS150" s="136"/>
      <c r="LT150" s="136"/>
      <c r="LU150" s="136"/>
      <c r="LV150" s="136"/>
      <c r="LW150" s="136"/>
      <c r="LX150" s="136"/>
      <c r="LY150" s="136"/>
      <c r="LZ150" s="136"/>
      <c r="MA150" s="136"/>
      <c r="MB150" s="136"/>
      <c r="MC150" s="136"/>
      <c r="MD150" s="136"/>
      <c r="ME150" s="136"/>
      <c r="MF150" s="136"/>
      <c r="MG150" s="136"/>
      <c r="MH150" s="136"/>
      <c r="MI150" s="136"/>
      <c r="MJ150" s="136"/>
      <c r="MK150" s="136"/>
      <c r="ML150" s="136"/>
      <c r="MM150" s="136"/>
      <c r="MN150" s="136"/>
      <c r="MO150" s="136"/>
      <c r="MP150" s="136"/>
      <c r="MQ150" s="136"/>
      <c r="MR150" s="136"/>
      <c r="MS150" s="136"/>
      <c r="MT150" s="136"/>
      <c r="MU150" s="136"/>
      <c r="MV150" s="136"/>
      <c r="MW150" s="136"/>
      <c r="MX150" s="136"/>
      <c r="MY150" s="136"/>
      <c r="MZ150" s="136"/>
      <c r="NA150" s="136"/>
      <c r="NB150" s="136"/>
      <c r="NC150" s="136"/>
      <c r="ND150" s="136"/>
      <c r="NE150" s="136"/>
      <c r="NF150" s="136"/>
      <c r="NG150" s="136"/>
      <c r="NH150" s="136"/>
      <c r="NI150" s="136"/>
      <c r="NJ150" s="136"/>
      <c r="NK150" s="136"/>
      <c r="NL150" s="136"/>
      <c r="NM150" s="136"/>
      <c r="NN150" s="136"/>
      <c r="NO150" s="136"/>
      <c r="NP150" s="136"/>
      <c r="NQ150" s="136"/>
      <c r="NR150" s="136"/>
      <c r="NS150" s="136"/>
      <c r="NT150" s="136"/>
      <c r="NU150" s="136"/>
      <c r="NV150" s="136"/>
      <c r="NW150" s="136"/>
      <c r="NX150" s="136"/>
      <c r="NY150" s="136"/>
      <c r="NZ150" s="136"/>
      <c r="OA150" s="136"/>
      <c r="OB150" s="136"/>
      <c r="OC150" s="136"/>
      <c r="OD150" s="136"/>
      <c r="OE150" s="136"/>
      <c r="OF150" s="136"/>
      <c r="OG150" s="136"/>
      <c r="OH150" s="136"/>
      <c r="OI150" s="136"/>
      <c r="OJ150" s="136"/>
      <c r="OK150" s="136"/>
      <c r="OL150" s="136"/>
      <c r="OM150" s="136"/>
      <c r="ON150" s="136"/>
      <c r="OO150" s="136"/>
      <c r="OP150" s="136"/>
      <c r="OQ150" s="136"/>
      <c r="OR150" s="136"/>
      <c r="OS150" s="136"/>
      <c r="OT150" s="136"/>
      <c r="OU150" s="136"/>
      <c r="OV150" s="136"/>
      <c r="OW150" s="136"/>
      <c r="OX150" s="136"/>
      <c r="OY150" s="136"/>
      <c r="OZ150" s="136"/>
      <c r="PA150" s="136"/>
      <c r="PB150" s="136"/>
      <c r="PC150" s="136"/>
      <c r="PD150" s="136"/>
      <c r="PE150" s="136"/>
      <c r="PF150" s="136"/>
      <c r="PG150" s="136"/>
      <c r="PH150" s="136"/>
      <c r="PI150" s="136"/>
      <c r="PJ150" s="136"/>
      <c r="PK150" s="136"/>
      <c r="PL150" s="136"/>
      <c r="PM150" s="136"/>
      <c r="PN150" s="136"/>
      <c r="PO150" s="136"/>
      <c r="PP150" s="136"/>
      <c r="PQ150" s="136"/>
      <c r="PR150" s="136"/>
      <c r="PS150" s="136"/>
      <c r="PT150" s="136"/>
      <c r="PU150" s="136"/>
      <c r="PV150" s="136"/>
      <c r="PW150" s="136"/>
      <c r="PX150" s="136"/>
      <c r="PY150" s="136"/>
      <c r="PZ150" s="136"/>
      <c r="QA150" s="136"/>
      <c r="QB150" s="136"/>
      <c r="QC150" s="136"/>
      <c r="QD150" s="136"/>
      <c r="QE150" s="136"/>
      <c r="QF150" s="136"/>
      <c r="QG150" s="136"/>
      <c r="QH150" s="136"/>
      <c r="QI150" s="136"/>
      <c r="QJ150" s="136"/>
      <c r="QK150" s="136"/>
      <c r="QL150" s="136"/>
      <c r="QM150" s="136"/>
      <c r="QN150" s="136"/>
      <c r="QO150" s="136"/>
      <c r="QP150" s="136"/>
      <c r="QQ150" s="136"/>
      <c r="QR150" s="136"/>
      <c r="QS150" s="136"/>
      <c r="QT150" s="136"/>
      <c r="QU150" s="136"/>
      <c r="QV150" s="136"/>
      <c r="QW150" s="136"/>
      <c r="QX150" s="136"/>
      <c r="QY150" s="136"/>
      <c r="QZ150" s="136"/>
      <c r="RA150" s="136"/>
      <c r="RB150" s="136"/>
      <c r="RC150" s="136"/>
      <c r="RD150" s="136"/>
      <c r="RE150" s="136"/>
      <c r="RF150" s="136"/>
      <c r="RG150" s="136"/>
      <c r="RH150" s="136"/>
      <c r="RI150" s="136"/>
      <c r="RJ150" s="136"/>
      <c r="RK150" s="136"/>
      <c r="RL150" s="136"/>
      <c r="RM150" s="136"/>
      <c r="RN150" s="136"/>
      <c r="RO150" s="136"/>
      <c r="RP150" s="136"/>
      <c r="RQ150" s="136"/>
      <c r="RR150" s="136"/>
      <c r="RS150" s="136"/>
      <c r="RT150" s="136"/>
      <c r="RU150" s="136"/>
      <c r="RV150" s="136"/>
      <c r="RW150" s="136"/>
      <c r="RX150" s="136"/>
      <c r="RY150" s="136"/>
      <c r="RZ150" s="136"/>
      <c r="SA150" s="136"/>
      <c r="SB150" s="136"/>
      <c r="SC150" s="136"/>
      <c r="SD150" s="136"/>
      <c r="SE150" s="136"/>
      <c r="SF150" s="136"/>
      <c r="SG150" s="136"/>
      <c r="SH150" s="136"/>
      <c r="SI150" s="136"/>
      <c r="SJ150" s="136"/>
      <c r="SK150" s="136"/>
      <c r="SL150" s="136"/>
      <c r="SM150" s="136"/>
      <c r="SN150" s="136"/>
      <c r="SO150" s="136"/>
      <c r="SP150" s="136"/>
      <c r="SQ150" s="136"/>
      <c r="SR150" s="136"/>
      <c r="SS150" s="136"/>
      <c r="ST150" s="136"/>
      <c r="SU150" s="136"/>
      <c r="SV150" s="136"/>
      <c r="SW150" s="136"/>
      <c r="SX150" s="136"/>
      <c r="SY150" s="136"/>
      <c r="SZ150" s="136"/>
      <c r="TA150" s="136"/>
      <c r="TB150" s="136"/>
      <c r="TC150" s="136"/>
      <c r="TD150" s="136"/>
      <c r="TE150" s="136"/>
      <c r="TF150" s="136"/>
      <c r="TG150" s="136"/>
      <c r="TH150" s="136"/>
      <c r="TI150" s="136"/>
      <c r="TJ150" s="136"/>
      <c r="TK150" s="136"/>
      <c r="TL150" s="136"/>
      <c r="TM150" s="136"/>
      <c r="TN150" s="136"/>
      <c r="TO150" s="136"/>
      <c r="TP150" s="136"/>
      <c r="TQ150" s="136"/>
      <c r="TR150" s="136"/>
      <c r="TS150" s="136"/>
      <c r="TT150" s="136"/>
      <c r="TU150" s="136"/>
      <c r="TV150" s="136"/>
      <c r="TW150" s="136"/>
      <c r="TX150" s="136"/>
      <c r="TY150" s="136"/>
      <c r="TZ150" s="136"/>
      <c r="UA150" s="136"/>
      <c r="UB150" s="136"/>
      <c r="UC150" s="136"/>
      <c r="UD150" s="136"/>
      <c r="UE150" s="136"/>
      <c r="UF150" s="136"/>
      <c r="UG150" s="136"/>
      <c r="UH150" s="136"/>
      <c r="UI150" s="136"/>
      <c r="UJ150" s="136"/>
      <c r="UK150" s="136"/>
      <c r="UL150" s="136"/>
      <c r="UM150" s="136"/>
      <c r="UN150" s="136"/>
      <c r="UO150" s="136"/>
      <c r="UP150" s="136"/>
      <c r="UQ150" s="136"/>
      <c r="UR150" s="136"/>
      <c r="US150" s="136"/>
      <c r="UT150" s="136"/>
      <c r="UU150" s="136"/>
      <c r="UV150" s="136"/>
      <c r="UW150" s="136"/>
      <c r="UX150" s="136"/>
      <c r="UY150" s="136"/>
      <c r="UZ150" s="136"/>
      <c r="VA150" s="136"/>
      <c r="VB150" s="136"/>
      <c r="VC150" s="136"/>
      <c r="VD150" s="136"/>
      <c r="VE150" s="136"/>
      <c r="VF150" s="136"/>
      <c r="VG150" s="136"/>
      <c r="VH150" s="136"/>
      <c r="VI150" s="136"/>
      <c r="VJ150" s="136"/>
      <c r="VK150" s="136"/>
      <c r="VL150" s="136"/>
      <c r="VM150" s="136"/>
      <c r="VN150" s="136"/>
      <c r="VO150" s="136"/>
      <c r="VP150" s="136"/>
      <c r="VQ150" s="136"/>
      <c r="VR150" s="136"/>
      <c r="VS150" s="136"/>
      <c r="VT150" s="136"/>
      <c r="VU150" s="136"/>
      <c r="VV150" s="136"/>
      <c r="VW150" s="136"/>
      <c r="VX150" s="136"/>
      <c r="VY150" s="136"/>
      <c r="VZ150" s="136"/>
      <c r="WA150" s="136"/>
      <c r="WB150" s="136"/>
      <c r="WC150" s="136"/>
      <c r="WD150" s="136"/>
      <c r="WE150" s="136"/>
      <c r="WF150" s="136"/>
      <c r="WG150" s="136"/>
      <c r="WH150" s="136"/>
      <c r="WI150" s="136"/>
      <c r="WJ150" s="136"/>
      <c r="WK150" s="136"/>
      <c r="WL150" s="136"/>
      <c r="WM150" s="136"/>
      <c r="WN150" s="136"/>
      <c r="WO150" s="136"/>
      <c r="WP150" s="136"/>
      <c r="WQ150" s="136"/>
      <c r="WR150" s="136"/>
      <c r="WS150" s="136"/>
      <c r="WT150" s="136"/>
      <c r="WU150" s="136"/>
      <c r="WV150" s="136"/>
      <c r="WW150" s="136"/>
      <c r="WX150" s="136"/>
      <c r="WY150" s="136"/>
      <c r="WZ150" s="136"/>
      <c r="XA150" s="136"/>
      <c r="XB150" s="136"/>
      <c r="XC150" s="136"/>
      <c r="XD150" s="136"/>
      <c r="XE150" s="136"/>
      <c r="XF150" s="136"/>
      <c r="XG150" s="136"/>
      <c r="XH150" s="136"/>
      <c r="XI150" s="136"/>
      <c r="XJ150" s="136"/>
      <c r="XK150" s="136"/>
      <c r="XL150" s="136"/>
      <c r="XM150" s="136"/>
      <c r="XN150" s="136"/>
      <c r="XO150" s="136"/>
      <c r="XP150" s="136"/>
      <c r="XQ150" s="136"/>
      <c r="XR150" s="136"/>
      <c r="XS150" s="136"/>
      <c r="XT150" s="136"/>
      <c r="XU150" s="136"/>
      <c r="XV150" s="136"/>
      <c r="XW150" s="136"/>
      <c r="XX150" s="136"/>
      <c r="XY150" s="136"/>
      <c r="XZ150" s="136"/>
      <c r="YA150" s="136"/>
      <c r="YB150" s="136"/>
      <c r="YC150" s="136"/>
      <c r="YD150" s="136"/>
      <c r="YE150" s="136"/>
      <c r="YF150" s="136"/>
      <c r="YG150" s="136"/>
      <c r="YH150" s="136"/>
      <c r="YI150" s="136"/>
      <c r="YJ150" s="136"/>
      <c r="YK150" s="136"/>
      <c r="YL150" s="136"/>
      <c r="YM150" s="136"/>
      <c r="YN150" s="136"/>
      <c r="YO150" s="136"/>
      <c r="YP150" s="136"/>
      <c r="YQ150" s="136"/>
      <c r="YR150" s="136"/>
      <c r="YS150" s="136"/>
      <c r="YT150" s="136"/>
      <c r="YU150" s="136"/>
      <c r="YV150" s="136"/>
      <c r="YW150" s="136"/>
      <c r="YX150" s="136"/>
      <c r="YY150" s="136"/>
      <c r="YZ150" s="136"/>
      <c r="ZA150" s="136"/>
      <c r="ZB150" s="136"/>
      <c r="ZC150" s="136"/>
      <c r="ZD150" s="136"/>
      <c r="ZE150" s="136"/>
      <c r="ZF150" s="136"/>
      <c r="ZG150" s="136"/>
      <c r="ZH150" s="136"/>
      <c r="ZI150" s="136"/>
      <c r="ZJ150" s="136"/>
      <c r="ZK150" s="136"/>
      <c r="ZL150" s="136"/>
      <c r="ZM150" s="136"/>
      <c r="ZN150" s="136"/>
      <c r="ZO150" s="136"/>
      <c r="ZP150" s="136"/>
      <c r="ZQ150" s="136"/>
      <c r="ZR150" s="136"/>
      <c r="ZS150" s="136"/>
      <c r="ZT150" s="136"/>
      <c r="ZU150" s="136"/>
      <c r="ZV150" s="136"/>
      <c r="ZW150" s="136"/>
      <c r="ZX150" s="136"/>
      <c r="ZY150" s="136"/>
      <c r="ZZ150" s="136"/>
      <c r="AAA150" s="136"/>
      <c r="AAB150" s="136"/>
      <c r="AAC150" s="136"/>
      <c r="AAD150" s="136"/>
      <c r="AAE150" s="136"/>
      <c r="AAF150" s="136"/>
      <c r="AAG150" s="136"/>
      <c r="AAH150" s="136"/>
      <c r="AAI150" s="136"/>
      <c r="AAJ150" s="136"/>
      <c r="AAK150" s="136"/>
      <c r="AAL150" s="136"/>
      <c r="AAM150" s="136"/>
      <c r="AAN150" s="136"/>
      <c r="AAO150" s="136"/>
      <c r="AAP150" s="136"/>
      <c r="AAQ150" s="136"/>
      <c r="AAR150" s="136"/>
      <c r="AAS150" s="136"/>
      <c r="AAT150" s="136"/>
      <c r="AAU150" s="136"/>
      <c r="AAV150" s="136"/>
      <c r="AAW150" s="136"/>
      <c r="AAX150" s="136"/>
      <c r="AAY150" s="136"/>
      <c r="AAZ150" s="136"/>
      <c r="ABA150" s="136"/>
      <c r="ABB150" s="136"/>
      <c r="ABC150" s="136"/>
      <c r="ABD150" s="136"/>
      <c r="ABE150" s="136"/>
      <c r="ABF150" s="136"/>
      <c r="ABG150" s="136"/>
      <c r="ABH150" s="136"/>
      <c r="ABI150" s="136"/>
      <c r="ABJ150" s="136"/>
      <c r="ABK150" s="136"/>
      <c r="ABL150" s="136"/>
      <c r="ABM150" s="136"/>
      <c r="ABN150" s="136"/>
      <c r="ABO150" s="136"/>
      <c r="ABP150" s="136"/>
      <c r="ABQ150" s="136"/>
      <c r="ABR150" s="136"/>
      <c r="ABS150" s="136"/>
      <c r="ABT150" s="136"/>
      <c r="ABU150" s="136"/>
      <c r="ABV150" s="136"/>
      <c r="ABW150" s="136"/>
      <c r="ABX150" s="136"/>
      <c r="ABY150" s="136"/>
      <c r="ABZ150" s="136"/>
      <c r="ACA150" s="136"/>
      <c r="ACB150" s="136"/>
      <c r="ACC150" s="136"/>
      <c r="ACD150" s="136"/>
      <c r="ACE150" s="136"/>
      <c r="ACF150" s="136"/>
      <c r="ACG150" s="136"/>
      <c r="ACH150" s="136"/>
      <c r="ACI150" s="136"/>
      <c r="ACJ150" s="136"/>
      <c r="ACK150" s="136"/>
      <c r="ACL150" s="136"/>
      <c r="ACM150" s="136"/>
      <c r="ACN150" s="136"/>
      <c r="ACO150" s="136"/>
      <c r="ACP150" s="136"/>
      <c r="ACQ150" s="136"/>
      <c r="ACR150" s="136"/>
      <c r="ACS150" s="136"/>
      <c r="ACT150" s="136"/>
      <c r="ACU150" s="136"/>
      <c r="ACV150" s="136"/>
      <c r="ACW150" s="136"/>
      <c r="ACX150" s="136"/>
      <c r="ACY150" s="136"/>
      <c r="ACZ150" s="136"/>
      <c r="ADA150" s="136"/>
      <c r="ADB150" s="136"/>
      <c r="ADC150" s="136"/>
      <c r="ADD150" s="136"/>
      <c r="ADE150" s="136"/>
      <c r="ADF150" s="136"/>
      <c r="ADG150" s="136"/>
      <c r="ADH150" s="136"/>
      <c r="ADI150" s="136"/>
      <c r="ADJ150" s="136"/>
      <c r="ADK150" s="136"/>
      <c r="ADL150" s="136"/>
      <c r="ADM150" s="136"/>
      <c r="ADN150" s="136"/>
      <c r="ADO150" s="136"/>
      <c r="ADP150" s="136"/>
      <c r="ADQ150" s="136"/>
      <c r="ADR150" s="136"/>
      <c r="ADS150" s="136"/>
      <c r="ADT150" s="136"/>
      <c r="ADU150" s="136"/>
      <c r="ADV150" s="136"/>
      <c r="ADW150" s="136"/>
      <c r="ADX150" s="136"/>
      <c r="ADY150" s="136"/>
      <c r="ADZ150" s="136"/>
      <c r="AEA150" s="136"/>
      <c r="AEB150" s="136"/>
      <c r="AEC150" s="136"/>
      <c r="AED150" s="136"/>
      <c r="AEE150" s="136"/>
      <c r="AEF150" s="136"/>
      <c r="AEG150" s="136"/>
      <c r="AEH150" s="136"/>
      <c r="AEI150" s="136"/>
      <c r="AEJ150" s="136"/>
      <c r="AEK150" s="136"/>
      <c r="AEL150" s="136"/>
      <c r="AEM150" s="136"/>
      <c r="AEN150" s="136"/>
      <c r="AEO150" s="136"/>
      <c r="AEP150" s="136"/>
      <c r="AEQ150" s="136"/>
      <c r="AER150" s="136"/>
      <c r="AES150" s="136"/>
      <c r="AET150" s="136"/>
      <c r="AEU150" s="136"/>
      <c r="AEV150" s="136"/>
      <c r="AEW150" s="136"/>
      <c r="AEX150" s="136"/>
      <c r="AEY150" s="136"/>
      <c r="AEZ150" s="136"/>
      <c r="AFA150" s="136"/>
      <c r="AFB150" s="136"/>
      <c r="AFC150" s="136"/>
      <c r="AFD150" s="136"/>
      <c r="AFE150" s="136"/>
      <c r="AFF150" s="136"/>
      <c r="AFG150" s="136"/>
      <c r="AFH150" s="136"/>
      <c r="AFI150" s="136"/>
      <c r="AFJ150" s="136"/>
      <c r="AFK150" s="136"/>
      <c r="AFL150" s="136"/>
      <c r="AFM150" s="136"/>
      <c r="AFN150" s="136"/>
      <c r="AFO150" s="136"/>
      <c r="AFP150" s="136"/>
      <c r="AFQ150" s="136"/>
      <c r="AFR150" s="136"/>
      <c r="AFS150" s="136"/>
      <c r="AFT150" s="136"/>
      <c r="AFU150" s="136"/>
      <c r="AFV150" s="136"/>
      <c r="AFW150" s="136"/>
      <c r="AFX150" s="136"/>
      <c r="AFY150" s="136"/>
      <c r="AFZ150" s="136"/>
      <c r="AGA150" s="136"/>
      <c r="AGB150" s="136"/>
      <c r="AGC150" s="136"/>
      <c r="AGD150" s="136"/>
      <c r="AGE150" s="136"/>
      <c r="AGF150" s="136"/>
      <c r="AGG150" s="136"/>
      <c r="AGH150" s="136"/>
      <c r="AGI150" s="136"/>
      <c r="AGJ150" s="136"/>
      <c r="AGK150" s="136"/>
      <c r="AGL150" s="136"/>
      <c r="AGM150" s="136"/>
      <c r="AGN150" s="136"/>
      <c r="AGO150" s="136"/>
      <c r="AGP150" s="136"/>
      <c r="AGQ150" s="136"/>
      <c r="AGR150" s="136"/>
      <c r="AGS150" s="136"/>
      <c r="AGT150" s="136"/>
      <c r="AGU150" s="136"/>
      <c r="AGV150" s="136"/>
      <c r="AGW150" s="136"/>
      <c r="AGX150" s="136"/>
      <c r="AGY150" s="136"/>
      <c r="AGZ150" s="136"/>
      <c r="AHA150" s="136"/>
      <c r="AHB150" s="136"/>
      <c r="AHC150" s="136"/>
      <c r="AHD150" s="136"/>
      <c r="AHE150" s="136"/>
      <c r="AHF150" s="136"/>
      <c r="AHG150" s="136"/>
      <c r="AHH150" s="136"/>
      <c r="AHI150" s="136"/>
      <c r="AHJ150" s="136"/>
      <c r="AHK150" s="136"/>
      <c r="AHL150" s="136"/>
      <c r="AHM150" s="136"/>
      <c r="AHN150" s="136"/>
      <c r="AHO150" s="136"/>
      <c r="AHP150" s="136"/>
      <c r="AHQ150" s="136"/>
      <c r="AHR150" s="136"/>
      <c r="AHS150" s="136"/>
      <c r="AHT150" s="136"/>
      <c r="AHU150" s="136"/>
      <c r="AHV150" s="136"/>
      <c r="AHW150" s="136"/>
      <c r="AHX150" s="136"/>
      <c r="AHY150" s="136"/>
      <c r="AHZ150" s="136"/>
      <c r="AIA150" s="136"/>
      <c r="AIB150" s="136"/>
      <c r="AIC150" s="136"/>
      <c r="AID150" s="136"/>
      <c r="AIE150" s="136"/>
      <c r="AIF150" s="136"/>
      <c r="AIG150" s="136"/>
      <c r="AIH150" s="136"/>
      <c r="AII150" s="136"/>
      <c r="AIJ150" s="136"/>
      <c r="AIK150" s="136"/>
      <c r="AIL150" s="136"/>
      <c r="AIM150" s="136"/>
      <c r="AIN150" s="136"/>
      <c r="AIO150" s="136"/>
      <c r="AIP150" s="136"/>
      <c r="AIQ150" s="136"/>
      <c r="AIR150" s="136"/>
      <c r="AIS150" s="136"/>
      <c r="AIT150" s="136"/>
      <c r="AIU150" s="136"/>
      <c r="AIV150" s="136"/>
      <c r="AIW150" s="136"/>
      <c r="AIX150" s="136"/>
      <c r="AIY150" s="136"/>
      <c r="AIZ150" s="136"/>
      <c r="AJA150" s="136"/>
      <c r="AJB150" s="136"/>
      <c r="AJC150" s="136"/>
      <c r="AJD150" s="136"/>
      <c r="AJE150" s="136"/>
      <c r="AJF150" s="136"/>
      <c r="AJG150" s="136"/>
      <c r="AJH150" s="136"/>
      <c r="AJI150" s="136"/>
      <c r="AJJ150" s="136"/>
      <c r="AJK150" s="136"/>
      <c r="AJL150" s="136"/>
      <c r="AJM150" s="136"/>
      <c r="AJN150" s="136"/>
      <c r="AJO150" s="136"/>
      <c r="AJP150" s="136"/>
      <c r="AJQ150" s="136"/>
      <c r="AJR150" s="136"/>
      <c r="AJS150" s="136"/>
      <c r="AJT150" s="136"/>
      <c r="AJU150" s="136"/>
      <c r="AJV150" s="136"/>
      <c r="AJW150" s="136"/>
      <c r="AJX150" s="136"/>
      <c r="AJY150" s="136"/>
      <c r="AJZ150" s="136"/>
      <c r="AKA150" s="136"/>
      <c r="AKB150" s="136"/>
      <c r="AKC150" s="136"/>
      <c r="AKD150" s="136"/>
      <c r="AKE150" s="136"/>
      <c r="AKF150" s="136"/>
      <c r="AKG150" s="136"/>
      <c r="AKH150" s="136"/>
      <c r="AKI150" s="136"/>
      <c r="AKJ150" s="136"/>
      <c r="AKK150" s="136"/>
      <c r="AKL150" s="136"/>
      <c r="AKM150" s="136"/>
      <c r="AKN150" s="136"/>
      <c r="AKO150" s="136"/>
      <c r="AKP150" s="136"/>
      <c r="AKQ150" s="136"/>
      <c r="AKR150" s="136"/>
      <c r="AKS150" s="136"/>
      <c r="AKT150" s="136"/>
      <c r="AKU150" s="136"/>
      <c r="AKV150" s="136"/>
      <c r="AKW150" s="136"/>
      <c r="AKX150" s="136"/>
      <c r="AKY150" s="136"/>
    </row>
    <row r="151" ht="14.25" hidden="1" spans="1:987">
      <c r="A151" s="268"/>
      <c r="B151" s="264" t="s">
        <v>4</v>
      </c>
      <c r="C151" s="51"/>
      <c r="D151" s="53"/>
      <c r="E151" s="53"/>
      <c r="F151" s="195"/>
      <c r="G151" s="51"/>
      <c r="H151" s="53"/>
      <c r="I151" s="195"/>
      <c r="J151" s="53"/>
      <c r="K151" s="53"/>
      <c r="L151" s="53"/>
      <c r="M151" s="274">
        <f>AVERAGE(C141,G145)</f>
        <v>0.511111111111111</v>
      </c>
      <c r="N151" s="265">
        <f t="shared" si="4"/>
        <v>0.48</v>
      </c>
      <c r="O151" s="287">
        <f t="shared" si="5"/>
        <v>0.415716845878136</v>
      </c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  <c r="BO151" s="136"/>
      <c r="BP151" s="136"/>
      <c r="BQ151" s="136"/>
      <c r="BR151" s="136"/>
      <c r="BS151" s="136"/>
      <c r="BT151" s="136"/>
      <c r="BU151" s="136"/>
      <c r="BV151" s="136"/>
      <c r="BW151" s="136"/>
      <c r="BX151" s="136"/>
      <c r="BY151" s="136"/>
      <c r="BZ151" s="136"/>
      <c r="CA151" s="136"/>
      <c r="CB151" s="136"/>
      <c r="CC151" s="136"/>
      <c r="CD151" s="136"/>
      <c r="CE151" s="136"/>
      <c r="CF151" s="136"/>
      <c r="CG151" s="136"/>
      <c r="CH151" s="136"/>
      <c r="CI151" s="136"/>
      <c r="CJ151" s="136"/>
      <c r="CK151" s="136"/>
      <c r="CL151" s="136"/>
      <c r="CM151" s="136"/>
      <c r="CN151" s="136"/>
      <c r="CO151" s="136"/>
      <c r="CP151" s="136"/>
      <c r="CQ151" s="136"/>
      <c r="CR151" s="136"/>
      <c r="CS151" s="136"/>
      <c r="CT151" s="136"/>
      <c r="CU151" s="136"/>
      <c r="CV151" s="136"/>
      <c r="CW151" s="136"/>
      <c r="CX151" s="136"/>
      <c r="CY151" s="136"/>
      <c r="CZ151" s="136"/>
      <c r="DA151" s="136"/>
      <c r="DB151" s="136"/>
      <c r="DC151" s="136"/>
      <c r="DD151" s="136"/>
      <c r="DE151" s="136"/>
      <c r="DF151" s="136"/>
      <c r="DG151" s="136"/>
      <c r="DH151" s="136"/>
      <c r="DI151" s="136"/>
      <c r="DJ151" s="136"/>
      <c r="DK151" s="136"/>
      <c r="DL151" s="136"/>
      <c r="DM151" s="136"/>
      <c r="DN151" s="136"/>
      <c r="DO151" s="136"/>
      <c r="DP151" s="136"/>
      <c r="DQ151" s="136"/>
      <c r="DR151" s="136"/>
      <c r="DS151" s="136"/>
      <c r="DT151" s="136"/>
      <c r="DU151" s="136"/>
      <c r="DV151" s="136"/>
      <c r="DW151" s="136"/>
      <c r="DX151" s="136"/>
      <c r="DY151" s="136"/>
      <c r="DZ151" s="136"/>
      <c r="EA151" s="136"/>
      <c r="EB151" s="136"/>
      <c r="EC151" s="136"/>
      <c r="ED151" s="136"/>
      <c r="EE151" s="136"/>
      <c r="EF151" s="136"/>
      <c r="EG151" s="136"/>
      <c r="EH151" s="136"/>
      <c r="EI151" s="136"/>
      <c r="EJ151" s="136"/>
      <c r="EK151" s="136"/>
      <c r="EL151" s="136"/>
      <c r="EM151" s="136"/>
      <c r="EN151" s="136"/>
      <c r="EO151" s="136"/>
      <c r="EP151" s="136"/>
      <c r="EQ151" s="136"/>
      <c r="ER151" s="136"/>
      <c r="ES151" s="136"/>
      <c r="ET151" s="136"/>
      <c r="EU151" s="136"/>
      <c r="EV151" s="136"/>
      <c r="EW151" s="136"/>
      <c r="EX151" s="136"/>
      <c r="EY151" s="136"/>
      <c r="EZ151" s="136"/>
      <c r="FA151" s="136"/>
      <c r="FB151" s="136"/>
      <c r="FC151" s="136"/>
      <c r="FD151" s="136"/>
      <c r="FE151" s="136"/>
      <c r="FF151" s="136"/>
      <c r="FG151" s="136"/>
      <c r="FH151" s="136"/>
      <c r="FI151" s="136"/>
      <c r="FJ151" s="136"/>
      <c r="FK151" s="136"/>
      <c r="FL151" s="136"/>
      <c r="FM151" s="136"/>
      <c r="FN151" s="136"/>
      <c r="FO151" s="136"/>
      <c r="FP151" s="136"/>
      <c r="FQ151" s="136"/>
      <c r="FR151" s="136"/>
      <c r="FS151" s="136"/>
      <c r="FT151" s="136"/>
      <c r="FU151" s="136"/>
      <c r="FV151" s="136"/>
      <c r="FW151" s="136"/>
      <c r="FX151" s="136"/>
      <c r="FY151" s="136"/>
      <c r="FZ151" s="136"/>
      <c r="GA151" s="136"/>
      <c r="GB151" s="136"/>
      <c r="GC151" s="136"/>
      <c r="GD151" s="136"/>
      <c r="GE151" s="136"/>
      <c r="GF151" s="136"/>
      <c r="GG151" s="136"/>
      <c r="GH151" s="136"/>
      <c r="GI151" s="136"/>
      <c r="GJ151" s="136"/>
      <c r="GK151" s="136"/>
      <c r="GL151" s="136"/>
      <c r="GM151" s="136"/>
      <c r="GN151" s="136"/>
      <c r="GO151" s="136"/>
      <c r="GP151" s="136"/>
      <c r="GQ151" s="136"/>
      <c r="GR151" s="136"/>
      <c r="GS151" s="136"/>
      <c r="GT151" s="136"/>
      <c r="GU151" s="136"/>
      <c r="GV151" s="136"/>
      <c r="GW151" s="136"/>
      <c r="GX151" s="136"/>
      <c r="GY151" s="136"/>
      <c r="GZ151" s="136"/>
      <c r="HA151" s="136"/>
      <c r="HB151" s="136"/>
      <c r="HC151" s="136"/>
      <c r="HD151" s="136"/>
      <c r="HE151" s="136"/>
      <c r="HF151" s="136"/>
      <c r="HG151" s="136"/>
      <c r="HH151" s="136"/>
      <c r="HI151" s="136"/>
      <c r="HJ151" s="136"/>
      <c r="HK151" s="136"/>
      <c r="HL151" s="136"/>
      <c r="HM151" s="136"/>
      <c r="HN151" s="136"/>
      <c r="HO151" s="136"/>
      <c r="HP151" s="136"/>
      <c r="HQ151" s="136"/>
      <c r="HR151" s="136"/>
      <c r="HS151" s="136"/>
      <c r="HT151" s="136"/>
      <c r="HU151" s="136"/>
      <c r="HV151" s="136"/>
      <c r="HW151" s="136"/>
      <c r="HX151" s="136"/>
      <c r="HY151" s="136"/>
      <c r="HZ151" s="136"/>
      <c r="IA151" s="136"/>
      <c r="IB151" s="136"/>
      <c r="IC151" s="136"/>
      <c r="ID151" s="136"/>
      <c r="IE151" s="136"/>
      <c r="IF151" s="136"/>
      <c r="IG151" s="136"/>
      <c r="IH151" s="136"/>
      <c r="II151" s="136"/>
      <c r="IJ151" s="136"/>
      <c r="IK151" s="136"/>
      <c r="IL151" s="136"/>
      <c r="IM151" s="136"/>
      <c r="IN151" s="136"/>
      <c r="IO151" s="136"/>
      <c r="IP151" s="136"/>
      <c r="IQ151" s="136"/>
      <c r="IR151" s="136"/>
      <c r="IS151" s="136"/>
      <c r="IT151" s="136"/>
      <c r="IU151" s="136"/>
      <c r="IV151" s="136"/>
      <c r="IW151" s="136"/>
      <c r="IX151" s="136"/>
      <c r="IY151" s="136"/>
      <c r="IZ151" s="136"/>
      <c r="JA151" s="136"/>
      <c r="JB151" s="136"/>
      <c r="JC151" s="136"/>
      <c r="JD151" s="136"/>
      <c r="JE151" s="136"/>
      <c r="JF151" s="136"/>
      <c r="JG151" s="136"/>
      <c r="JH151" s="136"/>
      <c r="JI151" s="136"/>
      <c r="JJ151" s="136"/>
      <c r="JK151" s="136"/>
      <c r="JL151" s="136"/>
      <c r="JM151" s="136"/>
      <c r="JN151" s="136"/>
      <c r="JO151" s="136"/>
      <c r="JP151" s="136"/>
      <c r="JQ151" s="136"/>
      <c r="JR151" s="136"/>
      <c r="JS151" s="136"/>
      <c r="JT151" s="136"/>
      <c r="JU151" s="136"/>
      <c r="JV151" s="136"/>
      <c r="JW151" s="136"/>
      <c r="JX151" s="136"/>
      <c r="JY151" s="136"/>
      <c r="JZ151" s="136"/>
      <c r="KA151" s="136"/>
      <c r="KB151" s="136"/>
      <c r="KC151" s="136"/>
      <c r="KD151" s="136"/>
      <c r="KE151" s="136"/>
      <c r="KF151" s="136"/>
      <c r="KG151" s="136"/>
      <c r="KH151" s="136"/>
      <c r="KI151" s="136"/>
      <c r="KJ151" s="136"/>
      <c r="KK151" s="136"/>
      <c r="KL151" s="136"/>
      <c r="KM151" s="136"/>
      <c r="KN151" s="136"/>
      <c r="KO151" s="136"/>
      <c r="KP151" s="136"/>
      <c r="KQ151" s="136"/>
      <c r="KR151" s="136"/>
      <c r="KS151" s="136"/>
      <c r="KT151" s="136"/>
      <c r="KU151" s="136"/>
      <c r="KV151" s="136"/>
      <c r="KW151" s="136"/>
      <c r="KX151" s="136"/>
      <c r="KY151" s="136"/>
      <c r="KZ151" s="136"/>
      <c r="LA151" s="136"/>
      <c r="LB151" s="136"/>
      <c r="LC151" s="136"/>
      <c r="LD151" s="136"/>
      <c r="LE151" s="136"/>
      <c r="LF151" s="136"/>
      <c r="LG151" s="136"/>
      <c r="LH151" s="136"/>
      <c r="LI151" s="136"/>
      <c r="LJ151" s="136"/>
      <c r="LK151" s="136"/>
      <c r="LL151" s="136"/>
      <c r="LM151" s="136"/>
      <c r="LN151" s="136"/>
      <c r="LO151" s="136"/>
      <c r="LP151" s="136"/>
      <c r="LQ151" s="136"/>
      <c r="LR151" s="136"/>
      <c r="LS151" s="136"/>
      <c r="LT151" s="136"/>
      <c r="LU151" s="136"/>
      <c r="LV151" s="136"/>
      <c r="LW151" s="136"/>
      <c r="LX151" s="136"/>
      <c r="LY151" s="136"/>
      <c r="LZ151" s="136"/>
      <c r="MA151" s="136"/>
      <c r="MB151" s="136"/>
      <c r="MC151" s="136"/>
      <c r="MD151" s="136"/>
      <c r="ME151" s="136"/>
      <c r="MF151" s="136"/>
      <c r="MG151" s="136"/>
      <c r="MH151" s="136"/>
      <c r="MI151" s="136"/>
      <c r="MJ151" s="136"/>
      <c r="MK151" s="136"/>
      <c r="ML151" s="136"/>
      <c r="MM151" s="136"/>
      <c r="MN151" s="136"/>
      <c r="MO151" s="136"/>
      <c r="MP151" s="136"/>
      <c r="MQ151" s="136"/>
      <c r="MR151" s="136"/>
      <c r="MS151" s="136"/>
      <c r="MT151" s="136"/>
      <c r="MU151" s="136"/>
      <c r="MV151" s="136"/>
      <c r="MW151" s="136"/>
      <c r="MX151" s="136"/>
      <c r="MY151" s="136"/>
      <c r="MZ151" s="136"/>
      <c r="NA151" s="136"/>
      <c r="NB151" s="136"/>
      <c r="NC151" s="136"/>
      <c r="ND151" s="136"/>
      <c r="NE151" s="136"/>
      <c r="NF151" s="136"/>
      <c r="NG151" s="136"/>
      <c r="NH151" s="136"/>
      <c r="NI151" s="136"/>
      <c r="NJ151" s="136"/>
      <c r="NK151" s="136"/>
      <c r="NL151" s="136"/>
      <c r="NM151" s="136"/>
      <c r="NN151" s="136"/>
      <c r="NO151" s="136"/>
      <c r="NP151" s="136"/>
      <c r="NQ151" s="136"/>
      <c r="NR151" s="136"/>
      <c r="NS151" s="136"/>
      <c r="NT151" s="136"/>
      <c r="NU151" s="136"/>
      <c r="NV151" s="136"/>
      <c r="NW151" s="136"/>
      <c r="NX151" s="136"/>
      <c r="NY151" s="136"/>
      <c r="NZ151" s="136"/>
      <c r="OA151" s="136"/>
      <c r="OB151" s="136"/>
      <c r="OC151" s="136"/>
      <c r="OD151" s="136"/>
      <c r="OE151" s="136"/>
      <c r="OF151" s="136"/>
      <c r="OG151" s="136"/>
      <c r="OH151" s="136"/>
      <c r="OI151" s="136"/>
      <c r="OJ151" s="136"/>
      <c r="OK151" s="136"/>
      <c r="OL151" s="136"/>
      <c r="OM151" s="136"/>
      <c r="ON151" s="136"/>
      <c r="OO151" s="136"/>
      <c r="OP151" s="136"/>
      <c r="OQ151" s="136"/>
      <c r="OR151" s="136"/>
      <c r="OS151" s="136"/>
      <c r="OT151" s="136"/>
      <c r="OU151" s="136"/>
      <c r="OV151" s="136"/>
      <c r="OW151" s="136"/>
      <c r="OX151" s="136"/>
      <c r="OY151" s="136"/>
      <c r="OZ151" s="136"/>
      <c r="PA151" s="136"/>
      <c r="PB151" s="136"/>
      <c r="PC151" s="136"/>
      <c r="PD151" s="136"/>
      <c r="PE151" s="136"/>
      <c r="PF151" s="136"/>
      <c r="PG151" s="136"/>
      <c r="PH151" s="136"/>
      <c r="PI151" s="136"/>
      <c r="PJ151" s="136"/>
      <c r="PK151" s="136"/>
      <c r="PL151" s="136"/>
      <c r="PM151" s="136"/>
      <c r="PN151" s="136"/>
      <c r="PO151" s="136"/>
      <c r="PP151" s="136"/>
      <c r="PQ151" s="136"/>
      <c r="PR151" s="136"/>
      <c r="PS151" s="136"/>
      <c r="PT151" s="136"/>
      <c r="PU151" s="136"/>
      <c r="PV151" s="136"/>
      <c r="PW151" s="136"/>
      <c r="PX151" s="136"/>
      <c r="PY151" s="136"/>
      <c r="PZ151" s="136"/>
      <c r="QA151" s="136"/>
      <c r="QB151" s="136"/>
      <c r="QC151" s="136"/>
      <c r="QD151" s="136"/>
      <c r="QE151" s="136"/>
      <c r="QF151" s="136"/>
      <c r="QG151" s="136"/>
      <c r="QH151" s="136"/>
      <c r="QI151" s="136"/>
      <c r="QJ151" s="136"/>
      <c r="QK151" s="136"/>
      <c r="QL151" s="136"/>
      <c r="QM151" s="136"/>
      <c r="QN151" s="136"/>
      <c r="QO151" s="136"/>
      <c r="QP151" s="136"/>
      <c r="QQ151" s="136"/>
      <c r="QR151" s="136"/>
      <c r="QS151" s="136"/>
      <c r="QT151" s="136"/>
      <c r="QU151" s="136"/>
      <c r="QV151" s="136"/>
      <c r="QW151" s="136"/>
      <c r="QX151" s="136"/>
      <c r="QY151" s="136"/>
      <c r="QZ151" s="136"/>
      <c r="RA151" s="136"/>
      <c r="RB151" s="136"/>
      <c r="RC151" s="136"/>
      <c r="RD151" s="136"/>
      <c r="RE151" s="136"/>
      <c r="RF151" s="136"/>
      <c r="RG151" s="136"/>
      <c r="RH151" s="136"/>
      <c r="RI151" s="136"/>
      <c r="RJ151" s="136"/>
      <c r="RK151" s="136"/>
      <c r="RL151" s="136"/>
      <c r="RM151" s="136"/>
      <c r="RN151" s="136"/>
      <c r="RO151" s="136"/>
      <c r="RP151" s="136"/>
      <c r="RQ151" s="136"/>
      <c r="RR151" s="136"/>
      <c r="RS151" s="136"/>
      <c r="RT151" s="136"/>
      <c r="RU151" s="136"/>
      <c r="RV151" s="136"/>
      <c r="RW151" s="136"/>
      <c r="RX151" s="136"/>
      <c r="RY151" s="136"/>
      <c r="RZ151" s="136"/>
      <c r="SA151" s="136"/>
      <c r="SB151" s="136"/>
      <c r="SC151" s="136"/>
      <c r="SD151" s="136"/>
      <c r="SE151" s="136"/>
      <c r="SF151" s="136"/>
      <c r="SG151" s="136"/>
      <c r="SH151" s="136"/>
      <c r="SI151" s="136"/>
      <c r="SJ151" s="136"/>
      <c r="SK151" s="136"/>
      <c r="SL151" s="136"/>
      <c r="SM151" s="136"/>
      <c r="SN151" s="136"/>
      <c r="SO151" s="136"/>
      <c r="SP151" s="136"/>
      <c r="SQ151" s="136"/>
      <c r="SR151" s="136"/>
      <c r="SS151" s="136"/>
      <c r="ST151" s="136"/>
      <c r="SU151" s="136"/>
      <c r="SV151" s="136"/>
      <c r="SW151" s="136"/>
      <c r="SX151" s="136"/>
      <c r="SY151" s="136"/>
      <c r="SZ151" s="136"/>
      <c r="TA151" s="136"/>
      <c r="TB151" s="136"/>
      <c r="TC151" s="136"/>
      <c r="TD151" s="136"/>
      <c r="TE151" s="136"/>
      <c r="TF151" s="136"/>
      <c r="TG151" s="136"/>
      <c r="TH151" s="136"/>
      <c r="TI151" s="136"/>
      <c r="TJ151" s="136"/>
      <c r="TK151" s="136"/>
      <c r="TL151" s="136"/>
      <c r="TM151" s="136"/>
      <c r="TN151" s="136"/>
      <c r="TO151" s="136"/>
      <c r="TP151" s="136"/>
      <c r="TQ151" s="136"/>
      <c r="TR151" s="136"/>
      <c r="TS151" s="136"/>
      <c r="TT151" s="136"/>
      <c r="TU151" s="136"/>
      <c r="TV151" s="136"/>
      <c r="TW151" s="136"/>
      <c r="TX151" s="136"/>
      <c r="TY151" s="136"/>
      <c r="TZ151" s="136"/>
      <c r="UA151" s="136"/>
      <c r="UB151" s="136"/>
      <c r="UC151" s="136"/>
      <c r="UD151" s="136"/>
      <c r="UE151" s="136"/>
      <c r="UF151" s="136"/>
      <c r="UG151" s="136"/>
      <c r="UH151" s="136"/>
      <c r="UI151" s="136"/>
      <c r="UJ151" s="136"/>
      <c r="UK151" s="136"/>
      <c r="UL151" s="136"/>
      <c r="UM151" s="136"/>
      <c r="UN151" s="136"/>
      <c r="UO151" s="136"/>
      <c r="UP151" s="136"/>
      <c r="UQ151" s="136"/>
      <c r="UR151" s="136"/>
      <c r="US151" s="136"/>
      <c r="UT151" s="136"/>
      <c r="UU151" s="136"/>
      <c r="UV151" s="136"/>
      <c r="UW151" s="136"/>
      <c r="UX151" s="136"/>
      <c r="UY151" s="136"/>
      <c r="UZ151" s="136"/>
      <c r="VA151" s="136"/>
      <c r="VB151" s="136"/>
      <c r="VC151" s="136"/>
      <c r="VD151" s="136"/>
      <c r="VE151" s="136"/>
      <c r="VF151" s="136"/>
      <c r="VG151" s="136"/>
      <c r="VH151" s="136"/>
      <c r="VI151" s="136"/>
      <c r="VJ151" s="136"/>
      <c r="VK151" s="136"/>
      <c r="VL151" s="136"/>
      <c r="VM151" s="136"/>
      <c r="VN151" s="136"/>
      <c r="VO151" s="136"/>
      <c r="VP151" s="136"/>
      <c r="VQ151" s="136"/>
      <c r="VR151" s="136"/>
      <c r="VS151" s="136"/>
      <c r="VT151" s="136"/>
      <c r="VU151" s="136"/>
      <c r="VV151" s="136"/>
      <c r="VW151" s="136"/>
      <c r="VX151" s="136"/>
      <c r="VY151" s="136"/>
      <c r="VZ151" s="136"/>
      <c r="WA151" s="136"/>
      <c r="WB151" s="136"/>
      <c r="WC151" s="136"/>
      <c r="WD151" s="136"/>
      <c r="WE151" s="136"/>
      <c r="WF151" s="136"/>
      <c r="WG151" s="136"/>
      <c r="WH151" s="136"/>
      <c r="WI151" s="136"/>
      <c r="WJ151" s="136"/>
      <c r="WK151" s="136"/>
      <c r="WL151" s="136"/>
      <c r="WM151" s="136"/>
      <c r="WN151" s="136"/>
      <c r="WO151" s="136"/>
      <c r="WP151" s="136"/>
      <c r="WQ151" s="136"/>
      <c r="WR151" s="136"/>
      <c r="WS151" s="136"/>
      <c r="WT151" s="136"/>
      <c r="WU151" s="136"/>
      <c r="WV151" s="136"/>
      <c r="WW151" s="136"/>
      <c r="WX151" s="136"/>
      <c r="WY151" s="136"/>
      <c r="WZ151" s="136"/>
      <c r="XA151" s="136"/>
      <c r="XB151" s="136"/>
      <c r="XC151" s="136"/>
      <c r="XD151" s="136"/>
      <c r="XE151" s="136"/>
      <c r="XF151" s="136"/>
      <c r="XG151" s="136"/>
      <c r="XH151" s="136"/>
      <c r="XI151" s="136"/>
      <c r="XJ151" s="136"/>
      <c r="XK151" s="136"/>
      <c r="XL151" s="136"/>
      <c r="XM151" s="136"/>
      <c r="XN151" s="136"/>
      <c r="XO151" s="136"/>
      <c r="XP151" s="136"/>
      <c r="XQ151" s="136"/>
      <c r="XR151" s="136"/>
      <c r="XS151" s="136"/>
      <c r="XT151" s="136"/>
      <c r="XU151" s="136"/>
      <c r="XV151" s="136"/>
      <c r="XW151" s="136"/>
      <c r="XX151" s="136"/>
      <c r="XY151" s="136"/>
      <c r="XZ151" s="136"/>
      <c r="YA151" s="136"/>
      <c r="YB151" s="136"/>
      <c r="YC151" s="136"/>
      <c r="YD151" s="136"/>
      <c r="YE151" s="136"/>
      <c r="YF151" s="136"/>
      <c r="YG151" s="136"/>
      <c r="YH151" s="136"/>
      <c r="YI151" s="136"/>
      <c r="YJ151" s="136"/>
      <c r="YK151" s="136"/>
      <c r="YL151" s="136"/>
      <c r="YM151" s="136"/>
      <c r="YN151" s="136"/>
      <c r="YO151" s="136"/>
      <c r="YP151" s="136"/>
      <c r="YQ151" s="136"/>
      <c r="YR151" s="136"/>
      <c r="YS151" s="136"/>
      <c r="YT151" s="136"/>
      <c r="YU151" s="136"/>
      <c r="YV151" s="136"/>
      <c r="YW151" s="136"/>
      <c r="YX151" s="136"/>
      <c r="YY151" s="136"/>
      <c r="YZ151" s="136"/>
      <c r="ZA151" s="136"/>
      <c r="ZB151" s="136"/>
      <c r="ZC151" s="136"/>
      <c r="ZD151" s="136"/>
      <c r="ZE151" s="136"/>
      <c r="ZF151" s="136"/>
      <c r="ZG151" s="136"/>
      <c r="ZH151" s="136"/>
      <c r="ZI151" s="136"/>
      <c r="ZJ151" s="136"/>
      <c r="ZK151" s="136"/>
      <c r="ZL151" s="136"/>
      <c r="ZM151" s="136"/>
      <c r="ZN151" s="136"/>
      <c r="ZO151" s="136"/>
      <c r="ZP151" s="136"/>
      <c r="ZQ151" s="136"/>
      <c r="ZR151" s="136"/>
      <c r="ZS151" s="136"/>
      <c r="ZT151" s="136"/>
      <c r="ZU151" s="136"/>
      <c r="ZV151" s="136"/>
      <c r="ZW151" s="136"/>
      <c r="ZX151" s="136"/>
      <c r="ZY151" s="136"/>
      <c r="ZZ151" s="136"/>
      <c r="AAA151" s="136"/>
      <c r="AAB151" s="136"/>
      <c r="AAC151" s="136"/>
      <c r="AAD151" s="136"/>
      <c r="AAE151" s="136"/>
      <c r="AAF151" s="136"/>
      <c r="AAG151" s="136"/>
      <c r="AAH151" s="136"/>
      <c r="AAI151" s="136"/>
      <c r="AAJ151" s="136"/>
      <c r="AAK151" s="136"/>
      <c r="AAL151" s="136"/>
      <c r="AAM151" s="136"/>
      <c r="AAN151" s="136"/>
      <c r="AAO151" s="136"/>
      <c r="AAP151" s="136"/>
      <c r="AAQ151" s="136"/>
      <c r="AAR151" s="136"/>
      <c r="AAS151" s="136"/>
      <c r="AAT151" s="136"/>
      <c r="AAU151" s="136"/>
      <c r="AAV151" s="136"/>
      <c r="AAW151" s="136"/>
      <c r="AAX151" s="136"/>
      <c r="AAY151" s="136"/>
      <c r="AAZ151" s="136"/>
      <c r="ABA151" s="136"/>
      <c r="ABB151" s="136"/>
      <c r="ABC151" s="136"/>
      <c r="ABD151" s="136"/>
      <c r="ABE151" s="136"/>
      <c r="ABF151" s="136"/>
      <c r="ABG151" s="136"/>
      <c r="ABH151" s="136"/>
      <c r="ABI151" s="136"/>
      <c r="ABJ151" s="136"/>
      <c r="ABK151" s="136"/>
      <c r="ABL151" s="136"/>
      <c r="ABM151" s="136"/>
      <c r="ABN151" s="136"/>
      <c r="ABO151" s="136"/>
      <c r="ABP151" s="136"/>
      <c r="ABQ151" s="136"/>
      <c r="ABR151" s="136"/>
      <c r="ABS151" s="136"/>
      <c r="ABT151" s="136"/>
      <c r="ABU151" s="136"/>
      <c r="ABV151" s="136"/>
      <c r="ABW151" s="136"/>
      <c r="ABX151" s="136"/>
      <c r="ABY151" s="136"/>
      <c r="ABZ151" s="136"/>
      <c r="ACA151" s="136"/>
      <c r="ACB151" s="136"/>
      <c r="ACC151" s="136"/>
      <c r="ACD151" s="136"/>
      <c r="ACE151" s="136"/>
      <c r="ACF151" s="136"/>
      <c r="ACG151" s="136"/>
      <c r="ACH151" s="136"/>
      <c r="ACI151" s="136"/>
      <c r="ACJ151" s="136"/>
      <c r="ACK151" s="136"/>
      <c r="ACL151" s="136"/>
      <c r="ACM151" s="136"/>
      <c r="ACN151" s="136"/>
      <c r="ACO151" s="136"/>
      <c r="ACP151" s="136"/>
      <c r="ACQ151" s="136"/>
      <c r="ACR151" s="136"/>
      <c r="ACS151" s="136"/>
      <c r="ACT151" s="136"/>
      <c r="ACU151" s="136"/>
      <c r="ACV151" s="136"/>
      <c r="ACW151" s="136"/>
      <c r="ACX151" s="136"/>
      <c r="ACY151" s="136"/>
      <c r="ACZ151" s="136"/>
      <c r="ADA151" s="136"/>
      <c r="ADB151" s="136"/>
      <c r="ADC151" s="136"/>
      <c r="ADD151" s="136"/>
      <c r="ADE151" s="136"/>
      <c r="ADF151" s="136"/>
      <c r="ADG151" s="136"/>
      <c r="ADH151" s="136"/>
      <c r="ADI151" s="136"/>
      <c r="ADJ151" s="136"/>
      <c r="ADK151" s="136"/>
      <c r="ADL151" s="136"/>
      <c r="ADM151" s="136"/>
      <c r="ADN151" s="136"/>
      <c r="ADO151" s="136"/>
      <c r="ADP151" s="136"/>
      <c r="ADQ151" s="136"/>
      <c r="ADR151" s="136"/>
      <c r="ADS151" s="136"/>
      <c r="ADT151" s="136"/>
      <c r="ADU151" s="136"/>
      <c r="ADV151" s="136"/>
      <c r="ADW151" s="136"/>
      <c r="ADX151" s="136"/>
      <c r="ADY151" s="136"/>
      <c r="ADZ151" s="136"/>
      <c r="AEA151" s="136"/>
      <c r="AEB151" s="136"/>
      <c r="AEC151" s="136"/>
      <c r="AED151" s="136"/>
      <c r="AEE151" s="136"/>
      <c r="AEF151" s="136"/>
      <c r="AEG151" s="136"/>
      <c r="AEH151" s="136"/>
      <c r="AEI151" s="136"/>
      <c r="AEJ151" s="136"/>
      <c r="AEK151" s="136"/>
      <c r="AEL151" s="136"/>
      <c r="AEM151" s="136"/>
      <c r="AEN151" s="136"/>
      <c r="AEO151" s="136"/>
      <c r="AEP151" s="136"/>
      <c r="AEQ151" s="136"/>
      <c r="AER151" s="136"/>
      <c r="AES151" s="136"/>
      <c r="AET151" s="136"/>
      <c r="AEU151" s="136"/>
      <c r="AEV151" s="136"/>
      <c r="AEW151" s="136"/>
      <c r="AEX151" s="136"/>
      <c r="AEY151" s="136"/>
      <c r="AEZ151" s="136"/>
      <c r="AFA151" s="136"/>
      <c r="AFB151" s="136"/>
      <c r="AFC151" s="136"/>
      <c r="AFD151" s="136"/>
      <c r="AFE151" s="136"/>
      <c r="AFF151" s="136"/>
      <c r="AFG151" s="136"/>
      <c r="AFH151" s="136"/>
      <c r="AFI151" s="136"/>
      <c r="AFJ151" s="136"/>
      <c r="AFK151" s="136"/>
      <c r="AFL151" s="136"/>
      <c r="AFM151" s="136"/>
      <c r="AFN151" s="136"/>
      <c r="AFO151" s="136"/>
      <c r="AFP151" s="136"/>
      <c r="AFQ151" s="136"/>
      <c r="AFR151" s="136"/>
      <c r="AFS151" s="136"/>
      <c r="AFT151" s="136"/>
      <c r="AFU151" s="136"/>
      <c r="AFV151" s="136"/>
      <c r="AFW151" s="136"/>
      <c r="AFX151" s="136"/>
      <c r="AFY151" s="136"/>
      <c r="AFZ151" s="136"/>
      <c r="AGA151" s="136"/>
      <c r="AGB151" s="136"/>
      <c r="AGC151" s="136"/>
      <c r="AGD151" s="136"/>
      <c r="AGE151" s="136"/>
      <c r="AGF151" s="136"/>
      <c r="AGG151" s="136"/>
      <c r="AGH151" s="136"/>
      <c r="AGI151" s="136"/>
      <c r="AGJ151" s="136"/>
      <c r="AGK151" s="136"/>
      <c r="AGL151" s="136"/>
      <c r="AGM151" s="136"/>
      <c r="AGN151" s="136"/>
      <c r="AGO151" s="136"/>
      <c r="AGP151" s="136"/>
      <c r="AGQ151" s="136"/>
      <c r="AGR151" s="136"/>
      <c r="AGS151" s="136"/>
      <c r="AGT151" s="136"/>
      <c r="AGU151" s="136"/>
      <c r="AGV151" s="136"/>
      <c r="AGW151" s="136"/>
      <c r="AGX151" s="136"/>
      <c r="AGY151" s="136"/>
      <c r="AGZ151" s="136"/>
      <c r="AHA151" s="136"/>
      <c r="AHB151" s="136"/>
      <c r="AHC151" s="136"/>
      <c r="AHD151" s="136"/>
      <c r="AHE151" s="136"/>
      <c r="AHF151" s="136"/>
      <c r="AHG151" s="136"/>
      <c r="AHH151" s="136"/>
      <c r="AHI151" s="136"/>
      <c r="AHJ151" s="136"/>
      <c r="AHK151" s="136"/>
      <c r="AHL151" s="136"/>
      <c r="AHM151" s="136"/>
      <c r="AHN151" s="136"/>
      <c r="AHO151" s="136"/>
      <c r="AHP151" s="136"/>
      <c r="AHQ151" s="136"/>
      <c r="AHR151" s="136"/>
      <c r="AHS151" s="136"/>
      <c r="AHT151" s="136"/>
      <c r="AHU151" s="136"/>
      <c r="AHV151" s="136"/>
      <c r="AHW151" s="136"/>
      <c r="AHX151" s="136"/>
      <c r="AHY151" s="136"/>
      <c r="AHZ151" s="136"/>
      <c r="AIA151" s="136"/>
      <c r="AIB151" s="136"/>
      <c r="AIC151" s="136"/>
      <c r="AID151" s="136"/>
      <c r="AIE151" s="136"/>
      <c r="AIF151" s="136"/>
      <c r="AIG151" s="136"/>
      <c r="AIH151" s="136"/>
      <c r="AII151" s="136"/>
      <c r="AIJ151" s="136"/>
      <c r="AIK151" s="136"/>
      <c r="AIL151" s="136"/>
      <c r="AIM151" s="136"/>
      <c r="AIN151" s="136"/>
      <c r="AIO151" s="136"/>
      <c r="AIP151" s="136"/>
      <c r="AIQ151" s="136"/>
      <c r="AIR151" s="136"/>
      <c r="AIS151" s="136"/>
      <c r="AIT151" s="136"/>
      <c r="AIU151" s="136"/>
      <c r="AIV151" s="136"/>
      <c r="AIW151" s="136"/>
      <c r="AIX151" s="136"/>
      <c r="AIY151" s="136"/>
      <c r="AIZ151" s="136"/>
      <c r="AJA151" s="136"/>
      <c r="AJB151" s="136"/>
      <c r="AJC151" s="136"/>
      <c r="AJD151" s="136"/>
      <c r="AJE151" s="136"/>
      <c r="AJF151" s="136"/>
      <c r="AJG151" s="136"/>
      <c r="AJH151" s="136"/>
      <c r="AJI151" s="136"/>
      <c r="AJJ151" s="136"/>
      <c r="AJK151" s="136"/>
      <c r="AJL151" s="136"/>
      <c r="AJM151" s="136"/>
      <c r="AJN151" s="136"/>
      <c r="AJO151" s="136"/>
      <c r="AJP151" s="136"/>
      <c r="AJQ151" s="136"/>
      <c r="AJR151" s="136"/>
      <c r="AJS151" s="136"/>
      <c r="AJT151" s="136"/>
      <c r="AJU151" s="136"/>
      <c r="AJV151" s="136"/>
      <c r="AJW151" s="136"/>
      <c r="AJX151" s="136"/>
      <c r="AJY151" s="136"/>
      <c r="AJZ151" s="136"/>
      <c r="AKA151" s="136"/>
      <c r="AKB151" s="136"/>
      <c r="AKC151" s="136"/>
      <c r="AKD151" s="136"/>
      <c r="AKE151" s="136"/>
      <c r="AKF151" s="136"/>
      <c r="AKG151" s="136"/>
      <c r="AKH151" s="136"/>
      <c r="AKI151" s="136"/>
      <c r="AKJ151" s="136"/>
      <c r="AKK151" s="136"/>
      <c r="AKL151" s="136"/>
      <c r="AKM151" s="136"/>
      <c r="AKN151" s="136"/>
      <c r="AKO151" s="136"/>
      <c r="AKP151" s="136"/>
      <c r="AKQ151" s="136"/>
      <c r="AKR151" s="136"/>
      <c r="AKS151" s="136"/>
      <c r="AKT151" s="136"/>
      <c r="AKU151" s="136"/>
      <c r="AKV151" s="136"/>
      <c r="AKW151" s="136"/>
      <c r="AKX151" s="136"/>
      <c r="AKY151" s="136"/>
    </row>
    <row r="152" ht="14.25" hidden="1" spans="1:987">
      <c r="A152" s="268"/>
      <c r="B152" s="269" t="s">
        <v>5</v>
      </c>
      <c r="C152" s="65"/>
      <c r="D152" s="66"/>
      <c r="E152" s="66"/>
      <c r="F152" s="223"/>
      <c r="G152" s="65"/>
      <c r="H152" s="66"/>
      <c r="I152" s="223"/>
      <c r="J152" s="66"/>
      <c r="K152" s="66"/>
      <c r="L152" s="66"/>
      <c r="M152" s="288">
        <f>AVERAGE(C142,G146)</f>
        <v>0.25892535160476</v>
      </c>
      <c r="N152" s="289">
        <f t="shared" si="4"/>
        <v>0.590714285714286</v>
      </c>
      <c r="O152" s="290">
        <f t="shared" si="5"/>
        <v>0.0384615384615385</v>
      </c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36"/>
      <c r="BE152" s="136"/>
      <c r="BF152" s="136"/>
      <c r="BG152" s="136"/>
      <c r="BH152" s="136"/>
      <c r="BI152" s="136"/>
      <c r="BJ152" s="136"/>
      <c r="BK152" s="136"/>
      <c r="BL152" s="136"/>
      <c r="BM152" s="136"/>
      <c r="BN152" s="136"/>
      <c r="BO152" s="136"/>
      <c r="BP152" s="136"/>
      <c r="BQ152" s="136"/>
      <c r="BR152" s="136"/>
      <c r="BS152" s="136"/>
      <c r="BT152" s="136"/>
      <c r="BU152" s="136"/>
      <c r="BV152" s="136"/>
      <c r="BW152" s="136"/>
      <c r="BX152" s="136"/>
      <c r="BY152" s="136"/>
      <c r="BZ152" s="136"/>
      <c r="CA152" s="136"/>
      <c r="CB152" s="136"/>
      <c r="CC152" s="136"/>
      <c r="CD152" s="136"/>
      <c r="CE152" s="136"/>
      <c r="CF152" s="136"/>
      <c r="CG152" s="136"/>
      <c r="CH152" s="136"/>
      <c r="CI152" s="136"/>
      <c r="CJ152" s="136"/>
      <c r="CK152" s="136"/>
      <c r="CL152" s="136"/>
      <c r="CM152" s="136"/>
      <c r="CN152" s="136"/>
      <c r="CO152" s="136"/>
      <c r="CP152" s="136"/>
      <c r="CQ152" s="136"/>
      <c r="CR152" s="136"/>
      <c r="CS152" s="136"/>
      <c r="CT152" s="136"/>
      <c r="CU152" s="136"/>
      <c r="CV152" s="136"/>
      <c r="CW152" s="136"/>
      <c r="CX152" s="136"/>
      <c r="CY152" s="136"/>
      <c r="CZ152" s="136"/>
      <c r="DA152" s="136"/>
      <c r="DB152" s="136"/>
      <c r="DC152" s="136"/>
      <c r="DD152" s="136"/>
      <c r="DE152" s="136"/>
      <c r="DF152" s="136"/>
      <c r="DG152" s="136"/>
      <c r="DH152" s="136"/>
      <c r="DI152" s="136"/>
      <c r="DJ152" s="136"/>
      <c r="DK152" s="136"/>
      <c r="DL152" s="136"/>
      <c r="DM152" s="136"/>
      <c r="DN152" s="136"/>
      <c r="DO152" s="136"/>
      <c r="DP152" s="136"/>
      <c r="DQ152" s="136"/>
      <c r="DR152" s="136"/>
      <c r="DS152" s="136"/>
      <c r="DT152" s="136"/>
      <c r="DU152" s="136"/>
      <c r="DV152" s="136"/>
      <c r="DW152" s="136"/>
      <c r="DX152" s="136"/>
      <c r="DY152" s="136"/>
      <c r="DZ152" s="136"/>
      <c r="EA152" s="136"/>
      <c r="EB152" s="136"/>
      <c r="EC152" s="136"/>
      <c r="ED152" s="136"/>
      <c r="EE152" s="136"/>
      <c r="EF152" s="136"/>
      <c r="EG152" s="136"/>
      <c r="EH152" s="136"/>
      <c r="EI152" s="136"/>
      <c r="EJ152" s="136"/>
      <c r="EK152" s="136"/>
      <c r="EL152" s="136"/>
      <c r="EM152" s="136"/>
      <c r="EN152" s="136"/>
      <c r="EO152" s="136"/>
      <c r="EP152" s="136"/>
      <c r="EQ152" s="136"/>
      <c r="ER152" s="136"/>
      <c r="ES152" s="136"/>
      <c r="ET152" s="136"/>
      <c r="EU152" s="136"/>
      <c r="EV152" s="136"/>
      <c r="EW152" s="136"/>
      <c r="EX152" s="136"/>
      <c r="EY152" s="136"/>
      <c r="EZ152" s="136"/>
      <c r="FA152" s="136"/>
      <c r="FB152" s="136"/>
      <c r="FC152" s="136"/>
      <c r="FD152" s="136"/>
      <c r="FE152" s="136"/>
      <c r="FF152" s="136"/>
      <c r="FG152" s="136"/>
      <c r="FH152" s="136"/>
      <c r="FI152" s="136"/>
      <c r="FJ152" s="136"/>
      <c r="FK152" s="136"/>
      <c r="FL152" s="136"/>
      <c r="FM152" s="136"/>
      <c r="FN152" s="136"/>
      <c r="FO152" s="136"/>
      <c r="FP152" s="136"/>
      <c r="FQ152" s="136"/>
      <c r="FR152" s="136"/>
      <c r="FS152" s="136"/>
      <c r="FT152" s="136"/>
      <c r="FU152" s="136"/>
      <c r="FV152" s="136"/>
      <c r="FW152" s="136"/>
      <c r="FX152" s="136"/>
      <c r="FY152" s="136"/>
      <c r="FZ152" s="136"/>
      <c r="GA152" s="136"/>
      <c r="GB152" s="136"/>
      <c r="GC152" s="136"/>
      <c r="GD152" s="136"/>
      <c r="GE152" s="136"/>
      <c r="GF152" s="136"/>
      <c r="GG152" s="136"/>
      <c r="GH152" s="136"/>
      <c r="GI152" s="136"/>
      <c r="GJ152" s="136"/>
      <c r="GK152" s="136"/>
      <c r="GL152" s="136"/>
      <c r="GM152" s="136"/>
      <c r="GN152" s="136"/>
      <c r="GO152" s="136"/>
      <c r="GP152" s="136"/>
      <c r="GQ152" s="136"/>
      <c r="GR152" s="136"/>
      <c r="GS152" s="136"/>
      <c r="GT152" s="136"/>
      <c r="GU152" s="136"/>
      <c r="GV152" s="136"/>
      <c r="GW152" s="136"/>
      <c r="GX152" s="136"/>
      <c r="GY152" s="136"/>
      <c r="GZ152" s="136"/>
      <c r="HA152" s="136"/>
      <c r="HB152" s="136"/>
      <c r="HC152" s="136"/>
      <c r="HD152" s="136"/>
      <c r="HE152" s="136"/>
      <c r="HF152" s="136"/>
      <c r="HG152" s="136"/>
      <c r="HH152" s="136"/>
      <c r="HI152" s="136"/>
      <c r="HJ152" s="136"/>
      <c r="HK152" s="136"/>
      <c r="HL152" s="136"/>
      <c r="HM152" s="136"/>
      <c r="HN152" s="136"/>
      <c r="HO152" s="136"/>
      <c r="HP152" s="136"/>
      <c r="HQ152" s="136"/>
      <c r="HR152" s="136"/>
      <c r="HS152" s="136"/>
      <c r="HT152" s="136"/>
      <c r="HU152" s="136"/>
      <c r="HV152" s="136"/>
      <c r="HW152" s="136"/>
      <c r="HX152" s="136"/>
      <c r="HY152" s="136"/>
      <c r="HZ152" s="136"/>
      <c r="IA152" s="136"/>
      <c r="IB152" s="136"/>
      <c r="IC152" s="136"/>
      <c r="ID152" s="136"/>
      <c r="IE152" s="136"/>
      <c r="IF152" s="136"/>
      <c r="IG152" s="136"/>
      <c r="IH152" s="136"/>
      <c r="II152" s="136"/>
      <c r="IJ152" s="136"/>
      <c r="IK152" s="136"/>
      <c r="IL152" s="136"/>
      <c r="IM152" s="136"/>
      <c r="IN152" s="136"/>
      <c r="IO152" s="136"/>
      <c r="IP152" s="136"/>
      <c r="IQ152" s="136"/>
      <c r="IR152" s="136"/>
      <c r="IS152" s="136"/>
      <c r="IT152" s="136"/>
      <c r="IU152" s="136"/>
      <c r="IV152" s="136"/>
      <c r="IW152" s="136"/>
      <c r="IX152" s="136"/>
      <c r="IY152" s="136"/>
      <c r="IZ152" s="136"/>
      <c r="JA152" s="136"/>
      <c r="JB152" s="136"/>
      <c r="JC152" s="136"/>
      <c r="JD152" s="136"/>
      <c r="JE152" s="136"/>
      <c r="JF152" s="136"/>
      <c r="JG152" s="136"/>
      <c r="JH152" s="136"/>
      <c r="JI152" s="136"/>
      <c r="JJ152" s="136"/>
      <c r="JK152" s="136"/>
      <c r="JL152" s="136"/>
      <c r="JM152" s="136"/>
      <c r="JN152" s="136"/>
      <c r="JO152" s="136"/>
      <c r="JP152" s="136"/>
      <c r="JQ152" s="136"/>
      <c r="JR152" s="136"/>
      <c r="JS152" s="136"/>
      <c r="JT152" s="136"/>
      <c r="JU152" s="136"/>
      <c r="JV152" s="136"/>
      <c r="JW152" s="136"/>
      <c r="JX152" s="136"/>
      <c r="JY152" s="136"/>
      <c r="JZ152" s="136"/>
      <c r="KA152" s="136"/>
      <c r="KB152" s="136"/>
      <c r="KC152" s="136"/>
      <c r="KD152" s="136"/>
      <c r="KE152" s="136"/>
      <c r="KF152" s="136"/>
      <c r="KG152" s="136"/>
      <c r="KH152" s="136"/>
      <c r="KI152" s="136"/>
      <c r="KJ152" s="136"/>
      <c r="KK152" s="136"/>
      <c r="KL152" s="136"/>
      <c r="KM152" s="136"/>
      <c r="KN152" s="136"/>
      <c r="KO152" s="136"/>
      <c r="KP152" s="136"/>
      <c r="KQ152" s="136"/>
      <c r="KR152" s="136"/>
      <c r="KS152" s="136"/>
      <c r="KT152" s="136"/>
      <c r="KU152" s="136"/>
      <c r="KV152" s="136"/>
      <c r="KW152" s="136"/>
      <c r="KX152" s="136"/>
      <c r="KY152" s="136"/>
      <c r="KZ152" s="136"/>
      <c r="LA152" s="136"/>
      <c r="LB152" s="136"/>
      <c r="LC152" s="136"/>
      <c r="LD152" s="136"/>
      <c r="LE152" s="136"/>
      <c r="LF152" s="136"/>
      <c r="LG152" s="136"/>
      <c r="LH152" s="136"/>
      <c r="LI152" s="136"/>
      <c r="LJ152" s="136"/>
      <c r="LK152" s="136"/>
      <c r="LL152" s="136"/>
      <c r="LM152" s="136"/>
      <c r="LN152" s="136"/>
      <c r="LO152" s="136"/>
      <c r="LP152" s="136"/>
      <c r="LQ152" s="136"/>
      <c r="LR152" s="136"/>
      <c r="LS152" s="136"/>
      <c r="LT152" s="136"/>
      <c r="LU152" s="136"/>
      <c r="LV152" s="136"/>
      <c r="LW152" s="136"/>
      <c r="LX152" s="136"/>
      <c r="LY152" s="136"/>
      <c r="LZ152" s="136"/>
      <c r="MA152" s="136"/>
      <c r="MB152" s="136"/>
      <c r="MC152" s="136"/>
      <c r="MD152" s="136"/>
      <c r="ME152" s="136"/>
      <c r="MF152" s="136"/>
      <c r="MG152" s="136"/>
      <c r="MH152" s="136"/>
      <c r="MI152" s="136"/>
      <c r="MJ152" s="136"/>
      <c r="MK152" s="136"/>
      <c r="ML152" s="136"/>
      <c r="MM152" s="136"/>
      <c r="MN152" s="136"/>
      <c r="MO152" s="136"/>
      <c r="MP152" s="136"/>
      <c r="MQ152" s="136"/>
      <c r="MR152" s="136"/>
      <c r="MS152" s="136"/>
      <c r="MT152" s="136"/>
      <c r="MU152" s="136"/>
      <c r="MV152" s="136"/>
      <c r="MW152" s="136"/>
      <c r="MX152" s="136"/>
      <c r="MY152" s="136"/>
      <c r="MZ152" s="136"/>
      <c r="NA152" s="136"/>
      <c r="NB152" s="136"/>
      <c r="NC152" s="136"/>
      <c r="ND152" s="136"/>
      <c r="NE152" s="136"/>
      <c r="NF152" s="136"/>
      <c r="NG152" s="136"/>
      <c r="NH152" s="136"/>
      <c r="NI152" s="136"/>
      <c r="NJ152" s="136"/>
      <c r="NK152" s="136"/>
      <c r="NL152" s="136"/>
      <c r="NM152" s="136"/>
      <c r="NN152" s="136"/>
      <c r="NO152" s="136"/>
      <c r="NP152" s="136"/>
      <c r="NQ152" s="136"/>
      <c r="NR152" s="136"/>
      <c r="NS152" s="136"/>
      <c r="NT152" s="136"/>
      <c r="NU152" s="136"/>
      <c r="NV152" s="136"/>
      <c r="NW152" s="136"/>
      <c r="NX152" s="136"/>
      <c r="NY152" s="136"/>
      <c r="NZ152" s="136"/>
      <c r="OA152" s="136"/>
      <c r="OB152" s="136"/>
      <c r="OC152" s="136"/>
      <c r="OD152" s="136"/>
      <c r="OE152" s="136"/>
      <c r="OF152" s="136"/>
      <c r="OG152" s="136"/>
      <c r="OH152" s="136"/>
      <c r="OI152" s="136"/>
      <c r="OJ152" s="136"/>
      <c r="OK152" s="136"/>
      <c r="OL152" s="136"/>
      <c r="OM152" s="136"/>
      <c r="ON152" s="136"/>
      <c r="OO152" s="136"/>
      <c r="OP152" s="136"/>
      <c r="OQ152" s="136"/>
      <c r="OR152" s="136"/>
      <c r="OS152" s="136"/>
      <c r="OT152" s="136"/>
      <c r="OU152" s="136"/>
      <c r="OV152" s="136"/>
      <c r="OW152" s="136"/>
      <c r="OX152" s="136"/>
      <c r="OY152" s="136"/>
      <c r="OZ152" s="136"/>
      <c r="PA152" s="136"/>
      <c r="PB152" s="136"/>
      <c r="PC152" s="136"/>
      <c r="PD152" s="136"/>
      <c r="PE152" s="136"/>
      <c r="PF152" s="136"/>
      <c r="PG152" s="136"/>
      <c r="PH152" s="136"/>
      <c r="PI152" s="136"/>
      <c r="PJ152" s="136"/>
      <c r="PK152" s="136"/>
      <c r="PL152" s="136"/>
      <c r="PM152" s="136"/>
      <c r="PN152" s="136"/>
      <c r="PO152" s="136"/>
      <c r="PP152" s="136"/>
      <c r="PQ152" s="136"/>
      <c r="PR152" s="136"/>
      <c r="PS152" s="136"/>
      <c r="PT152" s="136"/>
      <c r="PU152" s="136"/>
      <c r="PV152" s="136"/>
      <c r="PW152" s="136"/>
      <c r="PX152" s="136"/>
      <c r="PY152" s="136"/>
      <c r="PZ152" s="136"/>
      <c r="QA152" s="136"/>
      <c r="QB152" s="136"/>
      <c r="QC152" s="136"/>
      <c r="QD152" s="136"/>
      <c r="QE152" s="136"/>
      <c r="QF152" s="136"/>
      <c r="QG152" s="136"/>
      <c r="QH152" s="136"/>
      <c r="QI152" s="136"/>
      <c r="QJ152" s="136"/>
      <c r="QK152" s="136"/>
      <c r="QL152" s="136"/>
      <c r="QM152" s="136"/>
      <c r="QN152" s="136"/>
      <c r="QO152" s="136"/>
      <c r="QP152" s="136"/>
      <c r="QQ152" s="136"/>
      <c r="QR152" s="136"/>
      <c r="QS152" s="136"/>
      <c r="QT152" s="136"/>
      <c r="QU152" s="136"/>
      <c r="QV152" s="136"/>
      <c r="QW152" s="136"/>
      <c r="QX152" s="136"/>
      <c r="QY152" s="136"/>
      <c r="QZ152" s="136"/>
      <c r="RA152" s="136"/>
      <c r="RB152" s="136"/>
      <c r="RC152" s="136"/>
      <c r="RD152" s="136"/>
      <c r="RE152" s="136"/>
      <c r="RF152" s="136"/>
      <c r="RG152" s="136"/>
      <c r="RH152" s="136"/>
      <c r="RI152" s="136"/>
      <c r="RJ152" s="136"/>
      <c r="RK152" s="136"/>
      <c r="RL152" s="136"/>
      <c r="RM152" s="136"/>
      <c r="RN152" s="136"/>
      <c r="RO152" s="136"/>
      <c r="RP152" s="136"/>
      <c r="RQ152" s="136"/>
      <c r="RR152" s="136"/>
      <c r="RS152" s="136"/>
      <c r="RT152" s="136"/>
      <c r="RU152" s="136"/>
      <c r="RV152" s="136"/>
      <c r="RW152" s="136"/>
      <c r="RX152" s="136"/>
      <c r="RY152" s="136"/>
      <c r="RZ152" s="136"/>
      <c r="SA152" s="136"/>
      <c r="SB152" s="136"/>
      <c r="SC152" s="136"/>
      <c r="SD152" s="136"/>
      <c r="SE152" s="136"/>
      <c r="SF152" s="136"/>
      <c r="SG152" s="136"/>
      <c r="SH152" s="136"/>
      <c r="SI152" s="136"/>
      <c r="SJ152" s="136"/>
      <c r="SK152" s="136"/>
      <c r="SL152" s="136"/>
      <c r="SM152" s="136"/>
      <c r="SN152" s="136"/>
      <c r="SO152" s="136"/>
      <c r="SP152" s="136"/>
      <c r="SQ152" s="136"/>
      <c r="SR152" s="136"/>
      <c r="SS152" s="136"/>
      <c r="ST152" s="136"/>
      <c r="SU152" s="136"/>
      <c r="SV152" s="136"/>
      <c r="SW152" s="136"/>
      <c r="SX152" s="136"/>
      <c r="SY152" s="136"/>
      <c r="SZ152" s="136"/>
      <c r="TA152" s="136"/>
      <c r="TB152" s="136"/>
      <c r="TC152" s="136"/>
      <c r="TD152" s="136"/>
      <c r="TE152" s="136"/>
      <c r="TF152" s="136"/>
      <c r="TG152" s="136"/>
      <c r="TH152" s="136"/>
      <c r="TI152" s="136"/>
      <c r="TJ152" s="136"/>
      <c r="TK152" s="136"/>
      <c r="TL152" s="136"/>
      <c r="TM152" s="136"/>
      <c r="TN152" s="136"/>
      <c r="TO152" s="136"/>
      <c r="TP152" s="136"/>
      <c r="TQ152" s="136"/>
      <c r="TR152" s="136"/>
      <c r="TS152" s="136"/>
      <c r="TT152" s="136"/>
      <c r="TU152" s="136"/>
      <c r="TV152" s="136"/>
      <c r="TW152" s="136"/>
      <c r="TX152" s="136"/>
      <c r="TY152" s="136"/>
      <c r="TZ152" s="136"/>
      <c r="UA152" s="136"/>
      <c r="UB152" s="136"/>
      <c r="UC152" s="136"/>
      <c r="UD152" s="136"/>
      <c r="UE152" s="136"/>
      <c r="UF152" s="136"/>
      <c r="UG152" s="136"/>
      <c r="UH152" s="136"/>
      <c r="UI152" s="136"/>
      <c r="UJ152" s="136"/>
      <c r="UK152" s="136"/>
      <c r="UL152" s="136"/>
      <c r="UM152" s="136"/>
      <c r="UN152" s="136"/>
      <c r="UO152" s="136"/>
      <c r="UP152" s="136"/>
      <c r="UQ152" s="136"/>
      <c r="UR152" s="136"/>
      <c r="US152" s="136"/>
      <c r="UT152" s="136"/>
      <c r="UU152" s="136"/>
      <c r="UV152" s="136"/>
      <c r="UW152" s="136"/>
      <c r="UX152" s="136"/>
      <c r="UY152" s="136"/>
      <c r="UZ152" s="136"/>
      <c r="VA152" s="136"/>
      <c r="VB152" s="136"/>
      <c r="VC152" s="136"/>
      <c r="VD152" s="136"/>
      <c r="VE152" s="136"/>
      <c r="VF152" s="136"/>
      <c r="VG152" s="136"/>
      <c r="VH152" s="136"/>
      <c r="VI152" s="136"/>
      <c r="VJ152" s="136"/>
      <c r="VK152" s="136"/>
      <c r="VL152" s="136"/>
      <c r="VM152" s="136"/>
      <c r="VN152" s="136"/>
      <c r="VO152" s="136"/>
      <c r="VP152" s="136"/>
      <c r="VQ152" s="136"/>
      <c r="VR152" s="136"/>
      <c r="VS152" s="136"/>
      <c r="VT152" s="136"/>
      <c r="VU152" s="136"/>
      <c r="VV152" s="136"/>
      <c r="VW152" s="136"/>
      <c r="VX152" s="136"/>
      <c r="VY152" s="136"/>
      <c r="VZ152" s="136"/>
      <c r="WA152" s="136"/>
      <c r="WB152" s="136"/>
      <c r="WC152" s="136"/>
      <c r="WD152" s="136"/>
      <c r="WE152" s="136"/>
      <c r="WF152" s="136"/>
      <c r="WG152" s="136"/>
      <c r="WH152" s="136"/>
      <c r="WI152" s="136"/>
      <c r="WJ152" s="136"/>
      <c r="WK152" s="136"/>
      <c r="WL152" s="136"/>
      <c r="WM152" s="136"/>
      <c r="WN152" s="136"/>
      <c r="WO152" s="136"/>
      <c r="WP152" s="136"/>
      <c r="WQ152" s="136"/>
      <c r="WR152" s="136"/>
      <c r="WS152" s="136"/>
      <c r="WT152" s="136"/>
      <c r="WU152" s="136"/>
      <c r="WV152" s="136"/>
      <c r="WW152" s="136"/>
      <c r="WX152" s="136"/>
      <c r="WY152" s="136"/>
      <c r="WZ152" s="136"/>
      <c r="XA152" s="136"/>
      <c r="XB152" s="136"/>
      <c r="XC152" s="136"/>
      <c r="XD152" s="136"/>
      <c r="XE152" s="136"/>
      <c r="XF152" s="136"/>
      <c r="XG152" s="136"/>
      <c r="XH152" s="136"/>
      <c r="XI152" s="136"/>
      <c r="XJ152" s="136"/>
      <c r="XK152" s="136"/>
      <c r="XL152" s="136"/>
      <c r="XM152" s="136"/>
      <c r="XN152" s="136"/>
      <c r="XO152" s="136"/>
      <c r="XP152" s="136"/>
      <c r="XQ152" s="136"/>
      <c r="XR152" s="136"/>
      <c r="XS152" s="136"/>
      <c r="XT152" s="136"/>
      <c r="XU152" s="136"/>
      <c r="XV152" s="136"/>
      <c r="XW152" s="136"/>
      <c r="XX152" s="136"/>
      <c r="XY152" s="136"/>
      <c r="XZ152" s="136"/>
      <c r="YA152" s="136"/>
      <c r="YB152" s="136"/>
      <c r="YC152" s="136"/>
      <c r="YD152" s="136"/>
      <c r="YE152" s="136"/>
      <c r="YF152" s="136"/>
      <c r="YG152" s="136"/>
      <c r="YH152" s="136"/>
      <c r="YI152" s="136"/>
      <c r="YJ152" s="136"/>
      <c r="YK152" s="136"/>
      <c r="YL152" s="136"/>
      <c r="YM152" s="136"/>
      <c r="YN152" s="136"/>
      <c r="YO152" s="136"/>
      <c r="YP152" s="136"/>
      <c r="YQ152" s="136"/>
      <c r="YR152" s="136"/>
      <c r="YS152" s="136"/>
      <c r="YT152" s="136"/>
      <c r="YU152" s="136"/>
      <c r="YV152" s="136"/>
      <c r="YW152" s="136"/>
      <c r="YX152" s="136"/>
      <c r="YY152" s="136"/>
      <c r="YZ152" s="136"/>
      <c r="ZA152" s="136"/>
      <c r="ZB152" s="136"/>
      <c r="ZC152" s="136"/>
      <c r="ZD152" s="136"/>
      <c r="ZE152" s="136"/>
      <c r="ZF152" s="136"/>
      <c r="ZG152" s="136"/>
      <c r="ZH152" s="136"/>
      <c r="ZI152" s="136"/>
      <c r="ZJ152" s="136"/>
      <c r="ZK152" s="136"/>
      <c r="ZL152" s="136"/>
      <c r="ZM152" s="136"/>
      <c r="ZN152" s="136"/>
      <c r="ZO152" s="136"/>
      <c r="ZP152" s="136"/>
      <c r="ZQ152" s="136"/>
      <c r="ZR152" s="136"/>
      <c r="ZS152" s="136"/>
      <c r="ZT152" s="136"/>
      <c r="ZU152" s="136"/>
      <c r="ZV152" s="136"/>
      <c r="ZW152" s="136"/>
      <c r="ZX152" s="136"/>
      <c r="ZY152" s="136"/>
      <c r="ZZ152" s="136"/>
      <c r="AAA152" s="136"/>
      <c r="AAB152" s="136"/>
      <c r="AAC152" s="136"/>
      <c r="AAD152" s="136"/>
      <c r="AAE152" s="136"/>
      <c r="AAF152" s="136"/>
      <c r="AAG152" s="136"/>
      <c r="AAH152" s="136"/>
      <c r="AAI152" s="136"/>
      <c r="AAJ152" s="136"/>
      <c r="AAK152" s="136"/>
      <c r="AAL152" s="136"/>
      <c r="AAM152" s="136"/>
      <c r="AAN152" s="136"/>
      <c r="AAO152" s="136"/>
      <c r="AAP152" s="136"/>
      <c r="AAQ152" s="136"/>
      <c r="AAR152" s="136"/>
      <c r="AAS152" s="136"/>
      <c r="AAT152" s="136"/>
      <c r="AAU152" s="136"/>
      <c r="AAV152" s="136"/>
      <c r="AAW152" s="136"/>
      <c r="AAX152" s="136"/>
      <c r="AAY152" s="136"/>
      <c r="AAZ152" s="136"/>
      <c r="ABA152" s="136"/>
      <c r="ABB152" s="136"/>
      <c r="ABC152" s="136"/>
      <c r="ABD152" s="136"/>
      <c r="ABE152" s="136"/>
      <c r="ABF152" s="136"/>
      <c r="ABG152" s="136"/>
      <c r="ABH152" s="136"/>
      <c r="ABI152" s="136"/>
      <c r="ABJ152" s="136"/>
      <c r="ABK152" s="136"/>
      <c r="ABL152" s="136"/>
      <c r="ABM152" s="136"/>
      <c r="ABN152" s="136"/>
      <c r="ABO152" s="136"/>
      <c r="ABP152" s="136"/>
      <c r="ABQ152" s="136"/>
      <c r="ABR152" s="136"/>
      <c r="ABS152" s="136"/>
      <c r="ABT152" s="136"/>
      <c r="ABU152" s="136"/>
      <c r="ABV152" s="136"/>
      <c r="ABW152" s="136"/>
      <c r="ABX152" s="136"/>
      <c r="ABY152" s="136"/>
      <c r="ABZ152" s="136"/>
      <c r="ACA152" s="136"/>
      <c r="ACB152" s="136"/>
      <c r="ACC152" s="136"/>
      <c r="ACD152" s="136"/>
      <c r="ACE152" s="136"/>
      <c r="ACF152" s="136"/>
      <c r="ACG152" s="136"/>
      <c r="ACH152" s="136"/>
      <c r="ACI152" s="136"/>
      <c r="ACJ152" s="136"/>
      <c r="ACK152" s="136"/>
      <c r="ACL152" s="136"/>
      <c r="ACM152" s="136"/>
      <c r="ACN152" s="136"/>
      <c r="ACO152" s="136"/>
      <c r="ACP152" s="136"/>
      <c r="ACQ152" s="136"/>
      <c r="ACR152" s="136"/>
      <c r="ACS152" s="136"/>
      <c r="ACT152" s="136"/>
      <c r="ACU152" s="136"/>
      <c r="ACV152" s="136"/>
      <c r="ACW152" s="136"/>
      <c r="ACX152" s="136"/>
      <c r="ACY152" s="136"/>
      <c r="ACZ152" s="136"/>
      <c r="ADA152" s="136"/>
      <c r="ADB152" s="136"/>
      <c r="ADC152" s="136"/>
      <c r="ADD152" s="136"/>
      <c r="ADE152" s="136"/>
      <c r="ADF152" s="136"/>
      <c r="ADG152" s="136"/>
      <c r="ADH152" s="136"/>
      <c r="ADI152" s="136"/>
      <c r="ADJ152" s="136"/>
      <c r="ADK152" s="136"/>
      <c r="ADL152" s="136"/>
      <c r="ADM152" s="136"/>
      <c r="ADN152" s="136"/>
      <c r="ADO152" s="136"/>
      <c r="ADP152" s="136"/>
      <c r="ADQ152" s="136"/>
      <c r="ADR152" s="136"/>
      <c r="ADS152" s="136"/>
      <c r="ADT152" s="136"/>
      <c r="ADU152" s="136"/>
      <c r="ADV152" s="136"/>
      <c r="ADW152" s="136"/>
      <c r="ADX152" s="136"/>
      <c r="ADY152" s="136"/>
      <c r="ADZ152" s="136"/>
      <c r="AEA152" s="136"/>
      <c r="AEB152" s="136"/>
      <c r="AEC152" s="136"/>
      <c r="AED152" s="136"/>
      <c r="AEE152" s="136"/>
      <c r="AEF152" s="136"/>
      <c r="AEG152" s="136"/>
      <c r="AEH152" s="136"/>
      <c r="AEI152" s="136"/>
      <c r="AEJ152" s="136"/>
      <c r="AEK152" s="136"/>
      <c r="AEL152" s="136"/>
      <c r="AEM152" s="136"/>
      <c r="AEN152" s="136"/>
      <c r="AEO152" s="136"/>
      <c r="AEP152" s="136"/>
      <c r="AEQ152" s="136"/>
      <c r="AER152" s="136"/>
      <c r="AES152" s="136"/>
      <c r="AET152" s="136"/>
      <c r="AEU152" s="136"/>
      <c r="AEV152" s="136"/>
      <c r="AEW152" s="136"/>
      <c r="AEX152" s="136"/>
      <c r="AEY152" s="136"/>
      <c r="AEZ152" s="136"/>
      <c r="AFA152" s="136"/>
      <c r="AFB152" s="136"/>
      <c r="AFC152" s="136"/>
      <c r="AFD152" s="136"/>
      <c r="AFE152" s="136"/>
      <c r="AFF152" s="136"/>
      <c r="AFG152" s="136"/>
      <c r="AFH152" s="136"/>
      <c r="AFI152" s="136"/>
      <c r="AFJ152" s="136"/>
      <c r="AFK152" s="136"/>
      <c r="AFL152" s="136"/>
      <c r="AFM152" s="136"/>
      <c r="AFN152" s="136"/>
      <c r="AFO152" s="136"/>
      <c r="AFP152" s="136"/>
      <c r="AFQ152" s="136"/>
      <c r="AFR152" s="136"/>
      <c r="AFS152" s="136"/>
      <c r="AFT152" s="136"/>
      <c r="AFU152" s="136"/>
      <c r="AFV152" s="136"/>
      <c r="AFW152" s="136"/>
      <c r="AFX152" s="136"/>
      <c r="AFY152" s="136"/>
      <c r="AFZ152" s="136"/>
      <c r="AGA152" s="136"/>
      <c r="AGB152" s="136"/>
      <c r="AGC152" s="136"/>
      <c r="AGD152" s="136"/>
      <c r="AGE152" s="136"/>
      <c r="AGF152" s="136"/>
      <c r="AGG152" s="136"/>
      <c r="AGH152" s="136"/>
      <c r="AGI152" s="136"/>
      <c r="AGJ152" s="136"/>
      <c r="AGK152" s="136"/>
      <c r="AGL152" s="136"/>
      <c r="AGM152" s="136"/>
      <c r="AGN152" s="136"/>
      <c r="AGO152" s="136"/>
      <c r="AGP152" s="136"/>
      <c r="AGQ152" s="136"/>
      <c r="AGR152" s="136"/>
      <c r="AGS152" s="136"/>
      <c r="AGT152" s="136"/>
      <c r="AGU152" s="136"/>
      <c r="AGV152" s="136"/>
      <c r="AGW152" s="136"/>
      <c r="AGX152" s="136"/>
      <c r="AGY152" s="136"/>
      <c r="AGZ152" s="136"/>
      <c r="AHA152" s="136"/>
      <c r="AHB152" s="136"/>
      <c r="AHC152" s="136"/>
      <c r="AHD152" s="136"/>
      <c r="AHE152" s="136"/>
      <c r="AHF152" s="136"/>
      <c r="AHG152" s="136"/>
      <c r="AHH152" s="136"/>
      <c r="AHI152" s="136"/>
      <c r="AHJ152" s="136"/>
      <c r="AHK152" s="136"/>
      <c r="AHL152" s="136"/>
      <c r="AHM152" s="136"/>
      <c r="AHN152" s="136"/>
      <c r="AHO152" s="136"/>
      <c r="AHP152" s="136"/>
      <c r="AHQ152" s="136"/>
      <c r="AHR152" s="136"/>
      <c r="AHS152" s="136"/>
      <c r="AHT152" s="136"/>
      <c r="AHU152" s="136"/>
      <c r="AHV152" s="136"/>
      <c r="AHW152" s="136"/>
      <c r="AHX152" s="136"/>
      <c r="AHY152" s="136"/>
      <c r="AHZ152" s="136"/>
      <c r="AIA152" s="136"/>
      <c r="AIB152" s="136"/>
      <c r="AIC152" s="136"/>
      <c r="AID152" s="136"/>
      <c r="AIE152" s="136"/>
      <c r="AIF152" s="136"/>
      <c r="AIG152" s="136"/>
      <c r="AIH152" s="136"/>
      <c r="AII152" s="136"/>
      <c r="AIJ152" s="136"/>
      <c r="AIK152" s="136"/>
      <c r="AIL152" s="136"/>
      <c r="AIM152" s="136"/>
      <c r="AIN152" s="136"/>
      <c r="AIO152" s="136"/>
      <c r="AIP152" s="136"/>
      <c r="AIQ152" s="136"/>
      <c r="AIR152" s="136"/>
      <c r="AIS152" s="136"/>
      <c r="AIT152" s="136"/>
      <c r="AIU152" s="136"/>
      <c r="AIV152" s="136"/>
      <c r="AIW152" s="136"/>
      <c r="AIX152" s="136"/>
      <c r="AIY152" s="136"/>
      <c r="AIZ152" s="136"/>
      <c r="AJA152" s="136"/>
      <c r="AJB152" s="136"/>
      <c r="AJC152" s="136"/>
      <c r="AJD152" s="136"/>
      <c r="AJE152" s="136"/>
      <c r="AJF152" s="136"/>
      <c r="AJG152" s="136"/>
      <c r="AJH152" s="136"/>
      <c r="AJI152" s="136"/>
      <c r="AJJ152" s="136"/>
      <c r="AJK152" s="136"/>
      <c r="AJL152" s="136"/>
      <c r="AJM152" s="136"/>
      <c r="AJN152" s="136"/>
      <c r="AJO152" s="136"/>
      <c r="AJP152" s="136"/>
      <c r="AJQ152" s="136"/>
      <c r="AJR152" s="136"/>
      <c r="AJS152" s="136"/>
      <c r="AJT152" s="136"/>
      <c r="AJU152" s="136"/>
      <c r="AJV152" s="136"/>
      <c r="AJW152" s="136"/>
      <c r="AJX152" s="136"/>
      <c r="AJY152" s="136"/>
      <c r="AJZ152" s="136"/>
      <c r="AKA152" s="136"/>
      <c r="AKB152" s="136"/>
      <c r="AKC152" s="136"/>
      <c r="AKD152" s="136"/>
      <c r="AKE152" s="136"/>
      <c r="AKF152" s="136"/>
      <c r="AKG152" s="136"/>
      <c r="AKH152" s="136"/>
      <c r="AKI152" s="136"/>
      <c r="AKJ152" s="136"/>
      <c r="AKK152" s="136"/>
      <c r="AKL152" s="136"/>
      <c r="AKM152" s="136"/>
      <c r="AKN152" s="136"/>
      <c r="AKO152" s="136"/>
      <c r="AKP152" s="136"/>
      <c r="AKQ152" s="136"/>
      <c r="AKR152" s="136"/>
      <c r="AKS152" s="136"/>
      <c r="AKT152" s="136"/>
      <c r="AKU152" s="136"/>
      <c r="AKV152" s="136"/>
      <c r="AKW152" s="136"/>
      <c r="AKX152" s="136"/>
      <c r="AKY152" s="136"/>
    </row>
    <row r="153" spans="1:987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Y153" s="136"/>
      <c r="AZ153" s="136"/>
      <c r="BA153" s="136"/>
      <c r="BB153" s="136"/>
      <c r="BC153" s="136"/>
      <c r="BD153" s="136"/>
      <c r="BE153" s="136"/>
      <c r="BF153" s="136"/>
      <c r="BG153" s="136"/>
      <c r="BH153" s="136"/>
      <c r="BI153" s="136"/>
      <c r="BJ153" s="136"/>
      <c r="BK153" s="136"/>
      <c r="BL153" s="136"/>
      <c r="BM153" s="136"/>
      <c r="BN153" s="136"/>
      <c r="BO153" s="136"/>
      <c r="BP153" s="136"/>
      <c r="BQ153" s="136"/>
      <c r="BR153" s="136"/>
      <c r="BS153" s="136"/>
      <c r="BT153" s="136"/>
      <c r="BU153" s="136"/>
      <c r="BV153" s="136"/>
      <c r="BW153" s="136"/>
      <c r="BX153" s="136"/>
      <c r="BY153" s="136"/>
      <c r="BZ153" s="136"/>
      <c r="CA153" s="136"/>
      <c r="CB153" s="136"/>
      <c r="CC153" s="136"/>
      <c r="CD153" s="136"/>
      <c r="CE153" s="136"/>
      <c r="CF153" s="136"/>
      <c r="CG153" s="136"/>
      <c r="CH153" s="136"/>
      <c r="CI153" s="136"/>
      <c r="CJ153" s="136"/>
      <c r="CK153" s="136"/>
      <c r="CL153" s="136"/>
      <c r="CM153" s="136"/>
      <c r="CN153" s="136"/>
      <c r="CO153" s="136"/>
      <c r="CP153" s="136"/>
      <c r="CQ153" s="136"/>
      <c r="CR153" s="136"/>
      <c r="CS153" s="136"/>
      <c r="CT153" s="136"/>
      <c r="CU153" s="136"/>
      <c r="CV153" s="136"/>
      <c r="CW153" s="136"/>
      <c r="CX153" s="136"/>
      <c r="CY153" s="136"/>
      <c r="CZ153" s="136"/>
      <c r="DA153" s="136"/>
      <c r="DB153" s="136"/>
      <c r="DC153" s="136"/>
      <c r="DD153" s="136"/>
      <c r="DE153" s="136"/>
      <c r="DF153" s="136"/>
      <c r="DG153" s="136"/>
      <c r="DH153" s="136"/>
      <c r="DI153" s="136"/>
      <c r="DJ153" s="136"/>
      <c r="DK153" s="136"/>
      <c r="DL153" s="136"/>
      <c r="DM153" s="136"/>
      <c r="DN153" s="136"/>
      <c r="DO153" s="136"/>
      <c r="DP153" s="136"/>
      <c r="DQ153" s="136"/>
      <c r="DR153" s="136"/>
      <c r="DS153" s="136"/>
      <c r="DT153" s="136"/>
      <c r="DU153" s="136"/>
      <c r="DV153" s="136"/>
      <c r="DW153" s="136"/>
      <c r="DX153" s="136"/>
      <c r="DY153" s="136"/>
      <c r="DZ153" s="136"/>
      <c r="EA153" s="136"/>
      <c r="EB153" s="136"/>
      <c r="EC153" s="136"/>
      <c r="ED153" s="136"/>
      <c r="EE153" s="136"/>
      <c r="EF153" s="136"/>
      <c r="EG153" s="136"/>
      <c r="EH153" s="136"/>
      <c r="EI153" s="136"/>
      <c r="EJ153" s="136"/>
      <c r="EK153" s="136"/>
      <c r="EL153" s="136"/>
      <c r="EM153" s="136"/>
      <c r="EN153" s="136"/>
      <c r="EO153" s="136"/>
      <c r="EP153" s="136"/>
      <c r="EQ153" s="136"/>
      <c r="ER153" s="136"/>
      <c r="ES153" s="136"/>
      <c r="ET153" s="136"/>
      <c r="EU153" s="136"/>
      <c r="EV153" s="136"/>
      <c r="EW153" s="136"/>
      <c r="EX153" s="136"/>
      <c r="EY153" s="136"/>
      <c r="EZ153" s="136"/>
      <c r="FA153" s="136"/>
      <c r="FB153" s="136"/>
      <c r="FC153" s="136"/>
      <c r="FD153" s="136"/>
      <c r="FE153" s="136"/>
      <c r="FF153" s="136"/>
      <c r="FG153" s="136"/>
      <c r="FH153" s="136"/>
      <c r="FI153" s="136"/>
      <c r="FJ153" s="136"/>
      <c r="FK153" s="136"/>
      <c r="FL153" s="136"/>
      <c r="FM153" s="136"/>
      <c r="FN153" s="136"/>
      <c r="FO153" s="136"/>
      <c r="FP153" s="136"/>
      <c r="FQ153" s="136"/>
      <c r="FR153" s="136"/>
      <c r="FS153" s="136"/>
      <c r="FT153" s="136"/>
      <c r="FU153" s="136"/>
      <c r="FV153" s="136"/>
      <c r="FW153" s="136"/>
      <c r="FX153" s="136"/>
      <c r="FY153" s="136"/>
      <c r="FZ153" s="136"/>
      <c r="GA153" s="136"/>
      <c r="GB153" s="136"/>
      <c r="GC153" s="136"/>
      <c r="GD153" s="136"/>
      <c r="GE153" s="136"/>
      <c r="GF153" s="136"/>
      <c r="GG153" s="136"/>
      <c r="GH153" s="136"/>
      <c r="GI153" s="136"/>
      <c r="GJ153" s="136"/>
      <c r="GK153" s="136"/>
      <c r="GL153" s="136"/>
      <c r="GM153" s="136"/>
      <c r="GN153" s="136"/>
      <c r="GO153" s="136"/>
      <c r="GP153" s="136"/>
      <c r="GQ153" s="136"/>
      <c r="GR153" s="136"/>
      <c r="GS153" s="136"/>
      <c r="GT153" s="136"/>
      <c r="GU153" s="136"/>
      <c r="GV153" s="136"/>
      <c r="GW153" s="136"/>
      <c r="GX153" s="136"/>
      <c r="GY153" s="136"/>
      <c r="GZ153" s="136"/>
      <c r="HA153" s="136"/>
      <c r="HB153" s="136"/>
      <c r="HC153" s="136"/>
      <c r="HD153" s="136"/>
      <c r="HE153" s="136"/>
      <c r="HF153" s="136"/>
      <c r="HG153" s="136"/>
      <c r="HH153" s="136"/>
      <c r="HI153" s="136"/>
      <c r="HJ153" s="136"/>
      <c r="HK153" s="136"/>
      <c r="HL153" s="136"/>
      <c r="HM153" s="136"/>
      <c r="HN153" s="136"/>
      <c r="HO153" s="136"/>
      <c r="HP153" s="136"/>
      <c r="HQ153" s="136"/>
      <c r="HR153" s="136"/>
      <c r="HS153" s="136"/>
      <c r="HT153" s="136"/>
      <c r="HU153" s="136"/>
      <c r="HV153" s="136"/>
      <c r="HW153" s="136"/>
      <c r="HX153" s="136"/>
      <c r="HY153" s="136"/>
      <c r="HZ153" s="136"/>
      <c r="IA153" s="136"/>
      <c r="IB153" s="136"/>
      <c r="IC153" s="136"/>
      <c r="ID153" s="136"/>
      <c r="IE153" s="136"/>
      <c r="IF153" s="136"/>
      <c r="IG153" s="136"/>
      <c r="IH153" s="136"/>
      <c r="II153" s="136"/>
      <c r="IJ153" s="136"/>
      <c r="IK153" s="136"/>
      <c r="IL153" s="136"/>
      <c r="IM153" s="136"/>
      <c r="IN153" s="136"/>
      <c r="IO153" s="136"/>
      <c r="IP153" s="136"/>
      <c r="IQ153" s="136"/>
      <c r="IR153" s="136"/>
      <c r="IS153" s="136"/>
      <c r="IT153" s="136"/>
      <c r="IU153" s="136"/>
      <c r="IV153" s="136"/>
      <c r="IW153" s="136"/>
      <c r="IX153" s="136"/>
      <c r="IY153" s="136"/>
      <c r="IZ153" s="136"/>
      <c r="JA153" s="136"/>
      <c r="JB153" s="136"/>
      <c r="JC153" s="136"/>
      <c r="JD153" s="136"/>
      <c r="JE153" s="136"/>
      <c r="JF153" s="136"/>
      <c r="JG153" s="136"/>
      <c r="JH153" s="136"/>
      <c r="JI153" s="136"/>
      <c r="JJ153" s="136"/>
      <c r="JK153" s="136"/>
      <c r="JL153" s="136"/>
      <c r="JM153" s="136"/>
      <c r="JN153" s="136"/>
      <c r="JO153" s="136"/>
      <c r="JP153" s="136"/>
      <c r="JQ153" s="136"/>
      <c r="JR153" s="136"/>
      <c r="JS153" s="136"/>
      <c r="JT153" s="136"/>
      <c r="JU153" s="136"/>
      <c r="JV153" s="136"/>
      <c r="JW153" s="136"/>
      <c r="JX153" s="136"/>
      <c r="JY153" s="136"/>
      <c r="JZ153" s="136"/>
      <c r="KA153" s="136"/>
      <c r="KB153" s="136"/>
      <c r="KC153" s="136"/>
      <c r="KD153" s="136"/>
      <c r="KE153" s="136"/>
      <c r="KF153" s="136"/>
      <c r="KG153" s="136"/>
      <c r="KH153" s="136"/>
      <c r="KI153" s="136"/>
      <c r="KJ153" s="136"/>
      <c r="KK153" s="136"/>
      <c r="KL153" s="136"/>
      <c r="KM153" s="136"/>
      <c r="KN153" s="136"/>
      <c r="KO153" s="136"/>
      <c r="KP153" s="136"/>
      <c r="KQ153" s="136"/>
      <c r="KR153" s="136"/>
      <c r="KS153" s="136"/>
      <c r="KT153" s="136"/>
      <c r="KU153" s="136"/>
      <c r="KV153" s="136"/>
      <c r="KW153" s="136"/>
      <c r="KX153" s="136"/>
      <c r="KY153" s="136"/>
      <c r="KZ153" s="136"/>
      <c r="LA153" s="136"/>
      <c r="LB153" s="136"/>
      <c r="LC153" s="136"/>
      <c r="LD153" s="136"/>
      <c r="LE153" s="136"/>
      <c r="LF153" s="136"/>
      <c r="LG153" s="136"/>
      <c r="LH153" s="136"/>
      <c r="LI153" s="136"/>
      <c r="LJ153" s="136"/>
      <c r="LK153" s="136"/>
      <c r="LL153" s="136"/>
      <c r="LM153" s="136"/>
      <c r="LN153" s="136"/>
      <c r="LO153" s="136"/>
      <c r="LP153" s="136"/>
      <c r="LQ153" s="136"/>
      <c r="LR153" s="136"/>
      <c r="LS153" s="136"/>
      <c r="LT153" s="136"/>
      <c r="LU153" s="136"/>
      <c r="LV153" s="136"/>
      <c r="LW153" s="136"/>
      <c r="LX153" s="136"/>
      <c r="LY153" s="136"/>
      <c r="LZ153" s="136"/>
      <c r="MA153" s="136"/>
      <c r="MB153" s="136"/>
      <c r="MC153" s="136"/>
      <c r="MD153" s="136"/>
      <c r="ME153" s="136"/>
      <c r="MF153" s="136"/>
      <c r="MG153" s="136"/>
      <c r="MH153" s="136"/>
      <c r="MI153" s="136"/>
      <c r="MJ153" s="136"/>
      <c r="MK153" s="136"/>
      <c r="ML153" s="136"/>
      <c r="MM153" s="136"/>
      <c r="MN153" s="136"/>
      <c r="MO153" s="136"/>
      <c r="MP153" s="136"/>
      <c r="MQ153" s="136"/>
      <c r="MR153" s="136"/>
      <c r="MS153" s="136"/>
      <c r="MT153" s="136"/>
      <c r="MU153" s="136"/>
      <c r="MV153" s="136"/>
      <c r="MW153" s="136"/>
      <c r="MX153" s="136"/>
      <c r="MY153" s="136"/>
      <c r="MZ153" s="136"/>
      <c r="NA153" s="136"/>
      <c r="NB153" s="136"/>
      <c r="NC153" s="136"/>
      <c r="ND153" s="136"/>
      <c r="NE153" s="136"/>
      <c r="NF153" s="136"/>
      <c r="NG153" s="136"/>
      <c r="NH153" s="136"/>
      <c r="NI153" s="136"/>
      <c r="NJ153" s="136"/>
      <c r="NK153" s="136"/>
      <c r="NL153" s="136"/>
      <c r="NM153" s="136"/>
      <c r="NN153" s="136"/>
      <c r="NO153" s="136"/>
      <c r="NP153" s="136"/>
      <c r="NQ153" s="136"/>
      <c r="NR153" s="136"/>
      <c r="NS153" s="136"/>
      <c r="NT153" s="136"/>
      <c r="NU153" s="136"/>
      <c r="NV153" s="136"/>
      <c r="NW153" s="136"/>
      <c r="NX153" s="136"/>
      <c r="NY153" s="136"/>
      <c r="NZ153" s="136"/>
      <c r="OA153" s="136"/>
      <c r="OB153" s="136"/>
      <c r="OC153" s="136"/>
      <c r="OD153" s="136"/>
      <c r="OE153" s="136"/>
      <c r="OF153" s="136"/>
      <c r="OG153" s="136"/>
      <c r="OH153" s="136"/>
      <c r="OI153" s="136"/>
      <c r="OJ153" s="136"/>
      <c r="OK153" s="136"/>
      <c r="OL153" s="136"/>
      <c r="OM153" s="136"/>
      <c r="ON153" s="136"/>
      <c r="OO153" s="136"/>
      <c r="OP153" s="136"/>
      <c r="OQ153" s="136"/>
      <c r="OR153" s="136"/>
      <c r="OS153" s="136"/>
      <c r="OT153" s="136"/>
      <c r="OU153" s="136"/>
      <c r="OV153" s="136"/>
      <c r="OW153" s="136"/>
      <c r="OX153" s="136"/>
      <c r="OY153" s="136"/>
      <c r="OZ153" s="136"/>
      <c r="PA153" s="136"/>
      <c r="PB153" s="136"/>
      <c r="PC153" s="136"/>
      <c r="PD153" s="136"/>
      <c r="PE153" s="136"/>
      <c r="PF153" s="136"/>
      <c r="PG153" s="136"/>
      <c r="PH153" s="136"/>
      <c r="PI153" s="136"/>
      <c r="PJ153" s="136"/>
      <c r="PK153" s="136"/>
      <c r="PL153" s="136"/>
      <c r="PM153" s="136"/>
      <c r="PN153" s="136"/>
      <c r="PO153" s="136"/>
      <c r="PP153" s="136"/>
      <c r="PQ153" s="136"/>
      <c r="PR153" s="136"/>
      <c r="PS153" s="136"/>
      <c r="PT153" s="136"/>
      <c r="PU153" s="136"/>
      <c r="PV153" s="136"/>
      <c r="PW153" s="136"/>
      <c r="PX153" s="136"/>
      <c r="PY153" s="136"/>
      <c r="PZ153" s="136"/>
      <c r="QA153" s="136"/>
      <c r="QB153" s="136"/>
      <c r="QC153" s="136"/>
      <c r="QD153" s="136"/>
      <c r="QE153" s="136"/>
      <c r="QF153" s="136"/>
      <c r="QG153" s="136"/>
      <c r="QH153" s="136"/>
      <c r="QI153" s="136"/>
      <c r="QJ153" s="136"/>
      <c r="QK153" s="136"/>
      <c r="QL153" s="136"/>
      <c r="QM153" s="136"/>
      <c r="QN153" s="136"/>
      <c r="QO153" s="136"/>
      <c r="QP153" s="136"/>
      <c r="QQ153" s="136"/>
      <c r="QR153" s="136"/>
      <c r="QS153" s="136"/>
      <c r="QT153" s="136"/>
      <c r="QU153" s="136"/>
      <c r="QV153" s="136"/>
      <c r="QW153" s="136"/>
      <c r="QX153" s="136"/>
      <c r="QY153" s="136"/>
      <c r="QZ153" s="136"/>
      <c r="RA153" s="136"/>
      <c r="RB153" s="136"/>
      <c r="RC153" s="136"/>
      <c r="RD153" s="136"/>
      <c r="RE153" s="136"/>
      <c r="RF153" s="136"/>
      <c r="RG153" s="136"/>
      <c r="RH153" s="136"/>
      <c r="RI153" s="136"/>
      <c r="RJ153" s="136"/>
      <c r="RK153" s="136"/>
      <c r="RL153" s="136"/>
      <c r="RM153" s="136"/>
      <c r="RN153" s="136"/>
      <c r="RO153" s="136"/>
      <c r="RP153" s="136"/>
      <c r="RQ153" s="136"/>
      <c r="RR153" s="136"/>
      <c r="RS153" s="136"/>
      <c r="RT153" s="136"/>
      <c r="RU153" s="136"/>
      <c r="RV153" s="136"/>
      <c r="RW153" s="136"/>
      <c r="RX153" s="136"/>
      <c r="RY153" s="136"/>
      <c r="RZ153" s="136"/>
      <c r="SA153" s="136"/>
      <c r="SB153" s="136"/>
      <c r="SC153" s="136"/>
      <c r="SD153" s="136"/>
      <c r="SE153" s="136"/>
      <c r="SF153" s="136"/>
      <c r="SG153" s="136"/>
      <c r="SH153" s="136"/>
      <c r="SI153" s="136"/>
      <c r="SJ153" s="136"/>
      <c r="SK153" s="136"/>
      <c r="SL153" s="136"/>
      <c r="SM153" s="136"/>
      <c r="SN153" s="136"/>
      <c r="SO153" s="136"/>
      <c r="SP153" s="136"/>
      <c r="SQ153" s="136"/>
      <c r="SR153" s="136"/>
      <c r="SS153" s="136"/>
      <c r="ST153" s="136"/>
      <c r="SU153" s="136"/>
      <c r="SV153" s="136"/>
      <c r="SW153" s="136"/>
      <c r="SX153" s="136"/>
      <c r="SY153" s="136"/>
      <c r="SZ153" s="136"/>
      <c r="TA153" s="136"/>
      <c r="TB153" s="136"/>
      <c r="TC153" s="136"/>
      <c r="TD153" s="136"/>
      <c r="TE153" s="136"/>
      <c r="TF153" s="136"/>
      <c r="TG153" s="136"/>
      <c r="TH153" s="136"/>
      <c r="TI153" s="136"/>
      <c r="TJ153" s="136"/>
      <c r="TK153" s="136"/>
      <c r="TL153" s="136"/>
      <c r="TM153" s="136"/>
      <c r="TN153" s="136"/>
      <c r="TO153" s="136"/>
      <c r="TP153" s="136"/>
      <c r="TQ153" s="136"/>
      <c r="TR153" s="136"/>
      <c r="TS153" s="136"/>
      <c r="TT153" s="136"/>
      <c r="TU153" s="136"/>
      <c r="TV153" s="136"/>
      <c r="TW153" s="136"/>
      <c r="TX153" s="136"/>
      <c r="TY153" s="136"/>
      <c r="TZ153" s="136"/>
      <c r="UA153" s="136"/>
      <c r="UB153" s="136"/>
      <c r="UC153" s="136"/>
      <c r="UD153" s="136"/>
      <c r="UE153" s="136"/>
      <c r="UF153" s="136"/>
      <c r="UG153" s="136"/>
      <c r="UH153" s="136"/>
      <c r="UI153" s="136"/>
      <c r="UJ153" s="136"/>
      <c r="UK153" s="136"/>
      <c r="UL153" s="136"/>
      <c r="UM153" s="136"/>
      <c r="UN153" s="136"/>
      <c r="UO153" s="136"/>
      <c r="UP153" s="136"/>
      <c r="UQ153" s="136"/>
      <c r="UR153" s="136"/>
      <c r="US153" s="136"/>
      <c r="UT153" s="136"/>
      <c r="UU153" s="136"/>
      <c r="UV153" s="136"/>
      <c r="UW153" s="136"/>
      <c r="UX153" s="136"/>
      <c r="UY153" s="136"/>
      <c r="UZ153" s="136"/>
      <c r="VA153" s="136"/>
      <c r="VB153" s="136"/>
      <c r="VC153" s="136"/>
      <c r="VD153" s="136"/>
      <c r="VE153" s="136"/>
      <c r="VF153" s="136"/>
      <c r="VG153" s="136"/>
      <c r="VH153" s="136"/>
      <c r="VI153" s="136"/>
      <c r="VJ153" s="136"/>
      <c r="VK153" s="136"/>
      <c r="VL153" s="136"/>
      <c r="VM153" s="136"/>
      <c r="VN153" s="136"/>
      <c r="VO153" s="136"/>
      <c r="VP153" s="136"/>
      <c r="VQ153" s="136"/>
      <c r="VR153" s="136"/>
      <c r="VS153" s="136"/>
      <c r="VT153" s="136"/>
      <c r="VU153" s="136"/>
      <c r="VV153" s="136"/>
      <c r="VW153" s="136"/>
      <c r="VX153" s="136"/>
      <c r="VY153" s="136"/>
      <c r="VZ153" s="136"/>
      <c r="WA153" s="136"/>
      <c r="WB153" s="136"/>
      <c r="WC153" s="136"/>
      <c r="WD153" s="136"/>
      <c r="WE153" s="136"/>
      <c r="WF153" s="136"/>
      <c r="WG153" s="136"/>
      <c r="WH153" s="136"/>
      <c r="WI153" s="136"/>
      <c r="WJ153" s="136"/>
      <c r="WK153" s="136"/>
      <c r="WL153" s="136"/>
      <c r="WM153" s="136"/>
      <c r="WN153" s="136"/>
      <c r="WO153" s="136"/>
      <c r="WP153" s="136"/>
      <c r="WQ153" s="136"/>
      <c r="WR153" s="136"/>
      <c r="WS153" s="136"/>
      <c r="WT153" s="136"/>
      <c r="WU153" s="136"/>
      <c r="WV153" s="136"/>
      <c r="WW153" s="136"/>
      <c r="WX153" s="136"/>
      <c r="WY153" s="136"/>
      <c r="WZ153" s="136"/>
      <c r="XA153" s="136"/>
      <c r="XB153" s="136"/>
      <c r="XC153" s="136"/>
      <c r="XD153" s="136"/>
      <c r="XE153" s="136"/>
      <c r="XF153" s="136"/>
      <c r="XG153" s="136"/>
      <c r="XH153" s="136"/>
      <c r="XI153" s="136"/>
      <c r="XJ153" s="136"/>
      <c r="XK153" s="136"/>
      <c r="XL153" s="136"/>
      <c r="XM153" s="136"/>
      <c r="XN153" s="136"/>
      <c r="XO153" s="136"/>
      <c r="XP153" s="136"/>
      <c r="XQ153" s="136"/>
      <c r="XR153" s="136"/>
      <c r="XS153" s="136"/>
      <c r="XT153" s="136"/>
      <c r="XU153" s="136"/>
      <c r="XV153" s="136"/>
      <c r="XW153" s="136"/>
      <c r="XX153" s="136"/>
      <c r="XY153" s="136"/>
      <c r="XZ153" s="136"/>
      <c r="YA153" s="136"/>
      <c r="YB153" s="136"/>
      <c r="YC153" s="136"/>
      <c r="YD153" s="136"/>
      <c r="YE153" s="136"/>
      <c r="YF153" s="136"/>
      <c r="YG153" s="136"/>
      <c r="YH153" s="136"/>
      <c r="YI153" s="136"/>
      <c r="YJ153" s="136"/>
      <c r="YK153" s="136"/>
      <c r="YL153" s="136"/>
      <c r="YM153" s="136"/>
      <c r="YN153" s="136"/>
      <c r="YO153" s="136"/>
      <c r="YP153" s="136"/>
      <c r="YQ153" s="136"/>
      <c r="YR153" s="136"/>
      <c r="YS153" s="136"/>
      <c r="YT153" s="136"/>
      <c r="YU153" s="136"/>
      <c r="YV153" s="136"/>
      <c r="YW153" s="136"/>
      <c r="YX153" s="136"/>
      <c r="YY153" s="136"/>
      <c r="YZ153" s="136"/>
      <c r="ZA153" s="136"/>
      <c r="ZB153" s="136"/>
      <c r="ZC153" s="136"/>
      <c r="ZD153" s="136"/>
      <c r="ZE153" s="136"/>
      <c r="ZF153" s="136"/>
      <c r="ZG153" s="136"/>
      <c r="ZH153" s="136"/>
      <c r="ZI153" s="136"/>
      <c r="ZJ153" s="136"/>
      <c r="ZK153" s="136"/>
      <c r="ZL153" s="136"/>
      <c r="ZM153" s="136"/>
      <c r="ZN153" s="136"/>
      <c r="ZO153" s="136"/>
      <c r="ZP153" s="136"/>
      <c r="ZQ153" s="136"/>
      <c r="ZR153" s="136"/>
      <c r="ZS153" s="136"/>
      <c r="ZT153" s="136"/>
      <c r="ZU153" s="136"/>
      <c r="ZV153" s="136"/>
      <c r="ZW153" s="136"/>
      <c r="ZX153" s="136"/>
      <c r="ZY153" s="136"/>
      <c r="ZZ153" s="136"/>
      <c r="AAA153" s="136"/>
      <c r="AAB153" s="136"/>
      <c r="AAC153" s="136"/>
      <c r="AAD153" s="136"/>
      <c r="AAE153" s="136"/>
      <c r="AAF153" s="136"/>
      <c r="AAG153" s="136"/>
      <c r="AAH153" s="136"/>
      <c r="AAI153" s="136"/>
      <c r="AAJ153" s="136"/>
      <c r="AAK153" s="136"/>
      <c r="AAL153" s="136"/>
      <c r="AAM153" s="136"/>
      <c r="AAN153" s="136"/>
      <c r="AAO153" s="136"/>
      <c r="AAP153" s="136"/>
      <c r="AAQ153" s="136"/>
      <c r="AAR153" s="136"/>
      <c r="AAS153" s="136"/>
      <c r="AAT153" s="136"/>
      <c r="AAU153" s="136"/>
      <c r="AAV153" s="136"/>
      <c r="AAW153" s="136"/>
      <c r="AAX153" s="136"/>
      <c r="AAY153" s="136"/>
      <c r="AAZ153" s="136"/>
      <c r="ABA153" s="136"/>
      <c r="ABB153" s="136"/>
      <c r="ABC153" s="136"/>
      <c r="ABD153" s="136"/>
      <c r="ABE153" s="136"/>
      <c r="ABF153" s="136"/>
      <c r="ABG153" s="136"/>
      <c r="ABH153" s="136"/>
      <c r="ABI153" s="136"/>
      <c r="ABJ153" s="136"/>
      <c r="ABK153" s="136"/>
      <c r="ABL153" s="136"/>
      <c r="ABM153" s="136"/>
      <c r="ABN153" s="136"/>
      <c r="ABO153" s="136"/>
      <c r="ABP153" s="136"/>
      <c r="ABQ153" s="136"/>
      <c r="ABR153" s="136"/>
      <c r="ABS153" s="136"/>
      <c r="ABT153" s="136"/>
      <c r="ABU153" s="136"/>
      <c r="ABV153" s="136"/>
      <c r="ABW153" s="136"/>
      <c r="ABX153" s="136"/>
      <c r="ABY153" s="136"/>
      <c r="ABZ153" s="136"/>
      <c r="ACA153" s="136"/>
      <c r="ACB153" s="136"/>
      <c r="ACC153" s="136"/>
      <c r="ACD153" s="136"/>
      <c r="ACE153" s="136"/>
      <c r="ACF153" s="136"/>
      <c r="ACG153" s="136"/>
      <c r="ACH153" s="136"/>
      <c r="ACI153" s="136"/>
      <c r="ACJ153" s="136"/>
      <c r="ACK153" s="136"/>
      <c r="ACL153" s="136"/>
      <c r="ACM153" s="136"/>
      <c r="ACN153" s="136"/>
      <c r="ACO153" s="136"/>
      <c r="ACP153" s="136"/>
      <c r="ACQ153" s="136"/>
      <c r="ACR153" s="136"/>
      <c r="ACS153" s="136"/>
      <c r="ACT153" s="136"/>
      <c r="ACU153" s="136"/>
      <c r="ACV153" s="136"/>
      <c r="ACW153" s="136"/>
      <c r="ACX153" s="136"/>
      <c r="ACY153" s="136"/>
      <c r="ACZ153" s="136"/>
      <c r="ADA153" s="136"/>
      <c r="ADB153" s="136"/>
      <c r="ADC153" s="136"/>
      <c r="ADD153" s="136"/>
      <c r="ADE153" s="136"/>
      <c r="ADF153" s="136"/>
      <c r="ADG153" s="136"/>
      <c r="ADH153" s="136"/>
      <c r="ADI153" s="136"/>
      <c r="ADJ153" s="136"/>
      <c r="ADK153" s="136"/>
      <c r="ADL153" s="136"/>
      <c r="ADM153" s="136"/>
      <c r="ADN153" s="136"/>
      <c r="ADO153" s="136"/>
      <c r="ADP153" s="136"/>
      <c r="ADQ153" s="136"/>
      <c r="ADR153" s="136"/>
      <c r="ADS153" s="136"/>
      <c r="ADT153" s="136"/>
      <c r="ADU153" s="136"/>
      <c r="ADV153" s="136"/>
      <c r="ADW153" s="136"/>
      <c r="ADX153" s="136"/>
      <c r="ADY153" s="136"/>
      <c r="ADZ153" s="136"/>
      <c r="AEA153" s="136"/>
      <c r="AEB153" s="136"/>
      <c r="AEC153" s="136"/>
      <c r="AED153" s="136"/>
      <c r="AEE153" s="136"/>
      <c r="AEF153" s="136"/>
      <c r="AEG153" s="136"/>
      <c r="AEH153" s="136"/>
      <c r="AEI153" s="136"/>
      <c r="AEJ153" s="136"/>
      <c r="AEK153" s="136"/>
      <c r="AEL153" s="136"/>
      <c r="AEM153" s="136"/>
      <c r="AEN153" s="136"/>
      <c r="AEO153" s="136"/>
      <c r="AEP153" s="136"/>
      <c r="AEQ153" s="136"/>
      <c r="AER153" s="136"/>
      <c r="AES153" s="136"/>
      <c r="AET153" s="136"/>
      <c r="AEU153" s="136"/>
      <c r="AEV153" s="136"/>
      <c r="AEW153" s="136"/>
      <c r="AEX153" s="136"/>
      <c r="AEY153" s="136"/>
      <c r="AEZ153" s="136"/>
      <c r="AFA153" s="136"/>
      <c r="AFB153" s="136"/>
      <c r="AFC153" s="136"/>
      <c r="AFD153" s="136"/>
      <c r="AFE153" s="136"/>
      <c r="AFF153" s="136"/>
      <c r="AFG153" s="136"/>
      <c r="AFH153" s="136"/>
      <c r="AFI153" s="136"/>
      <c r="AFJ153" s="136"/>
      <c r="AFK153" s="136"/>
      <c r="AFL153" s="136"/>
      <c r="AFM153" s="136"/>
      <c r="AFN153" s="136"/>
      <c r="AFO153" s="136"/>
      <c r="AFP153" s="136"/>
      <c r="AFQ153" s="136"/>
      <c r="AFR153" s="136"/>
      <c r="AFS153" s="136"/>
      <c r="AFT153" s="136"/>
      <c r="AFU153" s="136"/>
      <c r="AFV153" s="136"/>
      <c r="AFW153" s="136"/>
      <c r="AFX153" s="136"/>
      <c r="AFY153" s="136"/>
      <c r="AFZ153" s="136"/>
      <c r="AGA153" s="136"/>
      <c r="AGB153" s="136"/>
      <c r="AGC153" s="136"/>
      <c r="AGD153" s="136"/>
      <c r="AGE153" s="136"/>
      <c r="AGF153" s="136"/>
      <c r="AGG153" s="136"/>
      <c r="AGH153" s="136"/>
      <c r="AGI153" s="136"/>
      <c r="AGJ153" s="136"/>
      <c r="AGK153" s="136"/>
      <c r="AGL153" s="136"/>
      <c r="AGM153" s="136"/>
      <c r="AGN153" s="136"/>
      <c r="AGO153" s="136"/>
      <c r="AGP153" s="136"/>
      <c r="AGQ153" s="136"/>
      <c r="AGR153" s="136"/>
      <c r="AGS153" s="136"/>
      <c r="AGT153" s="136"/>
      <c r="AGU153" s="136"/>
      <c r="AGV153" s="136"/>
      <c r="AGW153" s="136"/>
      <c r="AGX153" s="136"/>
      <c r="AGY153" s="136"/>
      <c r="AGZ153" s="136"/>
      <c r="AHA153" s="136"/>
      <c r="AHB153" s="136"/>
      <c r="AHC153" s="136"/>
      <c r="AHD153" s="136"/>
      <c r="AHE153" s="136"/>
      <c r="AHF153" s="136"/>
      <c r="AHG153" s="136"/>
      <c r="AHH153" s="136"/>
      <c r="AHI153" s="136"/>
      <c r="AHJ153" s="136"/>
      <c r="AHK153" s="136"/>
      <c r="AHL153" s="136"/>
      <c r="AHM153" s="136"/>
      <c r="AHN153" s="136"/>
      <c r="AHO153" s="136"/>
      <c r="AHP153" s="136"/>
      <c r="AHQ153" s="136"/>
      <c r="AHR153" s="136"/>
      <c r="AHS153" s="136"/>
      <c r="AHT153" s="136"/>
      <c r="AHU153" s="136"/>
      <c r="AHV153" s="136"/>
      <c r="AHW153" s="136"/>
      <c r="AHX153" s="136"/>
      <c r="AHY153" s="136"/>
      <c r="AHZ153" s="136"/>
      <c r="AIA153" s="136"/>
      <c r="AIB153" s="136"/>
      <c r="AIC153" s="136"/>
      <c r="AID153" s="136"/>
      <c r="AIE153" s="136"/>
      <c r="AIF153" s="136"/>
      <c r="AIG153" s="136"/>
      <c r="AIH153" s="136"/>
      <c r="AII153" s="136"/>
      <c r="AIJ153" s="136"/>
      <c r="AIK153" s="136"/>
      <c r="AIL153" s="136"/>
      <c r="AIM153" s="136"/>
      <c r="AIN153" s="136"/>
      <c r="AIO153" s="136"/>
      <c r="AIP153" s="136"/>
      <c r="AIQ153" s="136"/>
      <c r="AIR153" s="136"/>
      <c r="AIS153" s="136"/>
      <c r="AIT153" s="136"/>
      <c r="AIU153" s="136"/>
      <c r="AIV153" s="136"/>
      <c r="AIW153" s="136"/>
      <c r="AIX153" s="136"/>
      <c r="AIY153" s="136"/>
      <c r="AIZ153" s="136"/>
      <c r="AJA153" s="136"/>
      <c r="AJB153" s="136"/>
      <c r="AJC153" s="136"/>
      <c r="AJD153" s="136"/>
      <c r="AJE153" s="136"/>
      <c r="AJF153" s="136"/>
      <c r="AJG153" s="136"/>
      <c r="AJH153" s="136"/>
      <c r="AJI153" s="136"/>
      <c r="AJJ153" s="136"/>
      <c r="AJK153" s="136"/>
      <c r="AJL153" s="136"/>
      <c r="AJM153" s="136"/>
      <c r="AJN153" s="136"/>
      <c r="AJO153" s="136"/>
      <c r="AJP153" s="136"/>
      <c r="AJQ153" s="136"/>
      <c r="AJR153" s="136"/>
      <c r="AJS153" s="136"/>
      <c r="AJT153" s="136"/>
      <c r="AJU153" s="136"/>
      <c r="AJV153" s="136"/>
      <c r="AJW153" s="136"/>
      <c r="AJX153" s="136"/>
      <c r="AJY153" s="136"/>
      <c r="AJZ153" s="136"/>
      <c r="AKA153" s="136"/>
      <c r="AKB153" s="136"/>
      <c r="AKC153" s="136"/>
      <c r="AKD153" s="136"/>
      <c r="AKE153" s="136"/>
      <c r="AKF153" s="136"/>
      <c r="AKG153" s="136"/>
      <c r="AKH153" s="136"/>
      <c r="AKI153" s="136"/>
      <c r="AKJ153" s="136"/>
      <c r="AKK153" s="136"/>
      <c r="AKL153" s="136"/>
      <c r="AKM153" s="136"/>
      <c r="AKN153" s="136"/>
      <c r="AKO153" s="136"/>
      <c r="AKP153" s="136"/>
      <c r="AKQ153" s="136"/>
      <c r="AKR153" s="136"/>
      <c r="AKS153" s="136"/>
      <c r="AKT153" s="136"/>
      <c r="AKU153" s="136"/>
      <c r="AKV153" s="136"/>
      <c r="AKW153" s="136"/>
      <c r="AKX153" s="136"/>
      <c r="AKY153" s="136"/>
    </row>
    <row r="154" spans="1:987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  <c r="AY154" s="136"/>
      <c r="AZ154" s="136"/>
      <c r="BA154" s="136"/>
      <c r="BB154" s="136"/>
      <c r="BC154" s="136"/>
      <c r="BD154" s="136"/>
      <c r="BE154" s="136"/>
      <c r="BF154" s="136"/>
      <c r="BG154" s="136"/>
      <c r="BH154" s="136"/>
      <c r="BI154" s="136"/>
      <c r="BJ154" s="136"/>
      <c r="BK154" s="136"/>
      <c r="BL154" s="136"/>
      <c r="BM154" s="136"/>
      <c r="BN154" s="136"/>
      <c r="BO154" s="136"/>
      <c r="BP154" s="136"/>
      <c r="BQ154" s="136"/>
      <c r="BR154" s="136"/>
      <c r="BS154" s="136"/>
      <c r="BT154" s="136"/>
      <c r="BU154" s="136"/>
      <c r="BV154" s="136"/>
      <c r="BW154" s="136"/>
      <c r="BX154" s="136"/>
      <c r="BY154" s="136"/>
      <c r="BZ154" s="136"/>
      <c r="CA154" s="136"/>
      <c r="CB154" s="136"/>
      <c r="CC154" s="136"/>
      <c r="CD154" s="136"/>
      <c r="CE154" s="136"/>
      <c r="CF154" s="136"/>
      <c r="CG154" s="136"/>
      <c r="CH154" s="136"/>
      <c r="CI154" s="136"/>
      <c r="CJ154" s="136"/>
      <c r="CK154" s="136"/>
      <c r="CL154" s="136"/>
      <c r="CM154" s="136"/>
      <c r="CN154" s="136"/>
      <c r="CO154" s="136"/>
      <c r="CP154" s="136"/>
      <c r="CQ154" s="136"/>
      <c r="CR154" s="136"/>
      <c r="CS154" s="136"/>
      <c r="CT154" s="136"/>
      <c r="CU154" s="136"/>
      <c r="CV154" s="136"/>
      <c r="CW154" s="136"/>
      <c r="CX154" s="136"/>
      <c r="CY154" s="136"/>
      <c r="CZ154" s="136"/>
      <c r="DA154" s="136"/>
      <c r="DB154" s="136"/>
      <c r="DC154" s="136"/>
      <c r="DD154" s="136"/>
      <c r="DE154" s="136"/>
      <c r="DF154" s="136"/>
      <c r="DG154" s="136"/>
      <c r="DH154" s="136"/>
      <c r="DI154" s="136"/>
      <c r="DJ154" s="136"/>
      <c r="DK154" s="136"/>
      <c r="DL154" s="136"/>
      <c r="DM154" s="136"/>
      <c r="DN154" s="136"/>
      <c r="DO154" s="136"/>
      <c r="DP154" s="136"/>
      <c r="DQ154" s="136"/>
      <c r="DR154" s="136"/>
      <c r="DS154" s="136"/>
      <c r="DT154" s="136"/>
      <c r="DU154" s="136"/>
      <c r="DV154" s="136"/>
      <c r="DW154" s="136"/>
      <c r="DX154" s="136"/>
      <c r="DY154" s="136"/>
      <c r="DZ154" s="136"/>
      <c r="EA154" s="136"/>
      <c r="EB154" s="136"/>
      <c r="EC154" s="136"/>
      <c r="ED154" s="136"/>
      <c r="EE154" s="136"/>
      <c r="EF154" s="136"/>
      <c r="EG154" s="136"/>
      <c r="EH154" s="136"/>
      <c r="EI154" s="136"/>
      <c r="EJ154" s="136"/>
      <c r="EK154" s="136"/>
      <c r="EL154" s="136"/>
      <c r="EM154" s="136"/>
      <c r="EN154" s="136"/>
      <c r="EO154" s="136"/>
      <c r="EP154" s="136"/>
      <c r="EQ154" s="136"/>
      <c r="ER154" s="136"/>
      <c r="ES154" s="136"/>
      <c r="ET154" s="136"/>
      <c r="EU154" s="136"/>
      <c r="EV154" s="136"/>
      <c r="EW154" s="136"/>
      <c r="EX154" s="136"/>
      <c r="EY154" s="136"/>
      <c r="EZ154" s="136"/>
      <c r="FA154" s="136"/>
      <c r="FB154" s="136"/>
      <c r="FC154" s="136"/>
      <c r="FD154" s="136"/>
      <c r="FE154" s="136"/>
      <c r="FF154" s="136"/>
      <c r="FG154" s="136"/>
      <c r="FH154" s="136"/>
      <c r="FI154" s="136"/>
      <c r="FJ154" s="136"/>
      <c r="FK154" s="136"/>
      <c r="FL154" s="136"/>
      <c r="FM154" s="136"/>
      <c r="FN154" s="136"/>
      <c r="FO154" s="136"/>
      <c r="FP154" s="136"/>
      <c r="FQ154" s="136"/>
      <c r="FR154" s="136"/>
      <c r="FS154" s="136"/>
      <c r="FT154" s="136"/>
      <c r="FU154" s="136"/>
      <c r="FV154" s="136"/>
      <c r="FW154" s="136"/>
      <c r="FX154" s="136"/>
      <c r="FY154" s="136"/>
      <c r="FZ154" s="136"/>
      <c r="GA154" s="136"/>
      <c r="GB154" s="136"/>
      <c r="GC154" s="136"/>
      <c r="GD154" s="136"/>
      <c r="GE154" s="136"/>
      <c r="GF154" s="136"/>
      <c r="GG154" s="136"/>
      <c r="GH154" s="136"/>
      <c r="GI154" s="136"/>
      <c r="GJ154" s="136"/>
      <c r="GK154" s="136"/>
      <c r="GL154" s="136"/>
      <c r="GM154" s="136"/>
      <c r="GN154" s="136"/>
      <c r="GO154" s="136"/>
      <c r="GP154" s="136"/>
      <c r="GQ154" s="136"/>
      <c r="GR154" s="136"/>
      <c r="GS154" s="136"/>
      <c r="GT154" s="136"/>
      <c r="GU154" s="136"/>
      <c r="GV154" s="136"/>
      <c r="GW154" s="136"/>
      <c r="GX154" s="136"/>
      <c r="GY154" s="136"/>
      <c r="GZ154" s="136"/>
      <c r="HA154" s="136"/>
      <c r="HB154" s="136"/>
      <c r="HC154" s="136"/>
      <c r="HD154" s="136"/>
      <c r="HE154" s="136"/>
      <c r="HF154" s="136"/>
      <c r="HG154" s="136"/>
      <c r="HH154" s="136"/>
      <c r="HI154" s="136"/>
      <c r="HJ154" s="136"/>
      <c r="HK154" s="136"/>
      <c r="HL154" s="136"/>
      <c r="HM154" s="136"/>
      <c r="HN154" s="136"/>
      <c r="HO154" s="136"/>
      <c r="HP154" s="136"/>
      <c r="HQ154" s="136"/>
      <c r="HR154" s="136"/>
      <c r="HS154" s="136"/>
      <c r="HT154" s="136"/>
      <c r="HU154" s="136"/>
      <c r="HV154" s="136"/>
      <c r="HW154" s="136"/>
      <c r="HX154" s="136"/>
      <c r="HY154" s="136"/>
      <c r="HZ154" s="136"/>
      <c r="IA154" s="136"/>
      <c r="IB154" s="136"/>
      <c r="IC154" s="136"/>
      <c r="ID154" s="136"/>
      <c r="IE154" s="136"/>
      <c r="IF154" s="136"/>
      <c r="IG154" s="136"/>
      <c r="IH154" s="136"/>
      <c r="II154" s="136"/>
      <c r="IJ154" s="136"/>
      <c r="IK154" s="136"/>
      <c r="IL154" s="136"/>
      <c r="IM154" s="136"/>
      <c r="IN154" s="136"/>
      <c r="IO154" s="136"/>
      <c r="IP154" s="136"/>
      <c r="IQ154" s="136"/>
      <c r="IR154" s="136"/>
      <c r="IS154" s="136"/>
      <c r="IT154" s="136"/>
      <c r="IU154" s="136"/>
      <c r="IV154" s="136"/>
      <c r="IW154" s="136"/>
      <c r="IX154" s="136"/>
      <c r="IY154" s="136"/>
      <c r="IZ154" s="136"/>
      <c r="JA154" s="136"/>
      <c r="JB154" s="136"/>
      <c r="JC154" s="136"/>
      <c r="JD154" s="136"/>
      <c r="JE154" s="136"/>
      <c r="JF154" s="136"/>
      <c r="JG154" s="136"/>
      <c r="JH154" s="136"/>
      <c r="JI154" s="136"/>
      <c r="JJ154" s="136"/>
      <c r="JK154" s="136"/>
      <c r="JL154" s="136"/>
      <c r="JM154" s="136"/>
      <c r="JN154" s="136"/>
      <c r="JO154" s="136"/>
      <c r="JP154" s="136"/>
      <c r="JQ154" s="136"/>
      <c r="JR154" s="136"/>
      <c r="JS154" s="136"/>
      <c r="JT154" s="136"/>
      <c r="JU154" s="136"/>
      <c r="JV154" s="136"/>
      <c r="JW154" s="136"/>
      <c r="JX154" s="136"/>
      <c r="JY154" s="136"/>
      <c r="JZ154" s="136"/>
      <c r="KA154" s="136"/>
      <c r="KB154" s="136"/>
      <c r="KC154" s="136"/>
      <c r="KD154" s="136"/>
      <c r="KE154" s="136"/>
      <c r="KF154" s="136"/>
      <c r="KG154" s="136"/>
      <c r="KH154" s="136"/>
      <c r="KI154" s="136"/>
      <c r="KJ154" s="136"/>
      <c r="KK154" s="136"/>
      <c r="KL154" s="136"/>
      <c r="KM154" s="136"/>
      <c r="KN154" s="136"/>
      <c r="KO154" s="136"/>
      <c r="KP154" s="136"/>
      <c r="KQ154" s="136"/>
      <c r="KR154" s="136"/>
      <c r="KS154" s="136"/>
      <c r="KT154" s="136"/>
      <c r="KU154" s="136"/>
      <c r="KV154" s="136"/>
      <c r="KW154" s="136"/>
      <c r="KX154" s="136"/>
      <c r="KY154" s="136"/>
      <c r="KZ154" s="136"/>
      <c r="LA154" s="136"/>
      <c r="LB154" s="136"/>
      <c r="LC154" s="136"/>
      <c r="LD154" s="136"/>
      <c r="LE154" s="136"/>
      <c r="LF154" s="136"/>
      <c r="LG154" s="136"/>
      <c r="LH154" s="136"/>
      <c r="LI154" s="136"/>
      <c r="LJ154" s="136"/>
      <c r="LK154" s="136"/>
      <c r="LL154" s="136"/>
      <c r="LM154" s="136"/>
      <c r="LN154" s="136"/>
      <c r="LO154" s="136"/>
      <c r="LP154" s="136"/>
      <c r="LQ154" s="136"/>
      <c r="LR154" s="136"/>
      <c r="LS154" s="136"/>
      <c r="LT154" s="136"/>
      <c r="LU154" s="136"/>
      <c r="LV154" s="136"/>
      <c r="LW154" s="136"/>
      <c r="LX154" s="136"/>
      <c r="LY154" s="136"/>
      <c r="LZ154" s="136"/>
      <c r="MA154" s="136"/>
      <c r="MB154" s="136"/>
      <c r="MC154" s="136"/>
      <c r="MD154" s="136"/>
      <c r="ME154" s="136"/>
      <c r="MF154" s="136"/>
      <c r="MG154" s="136"/>
      <c r="MH154" s="136"/>
      <c r="MI154" s="136"/>
      <c r="MJ154" s="136"/>
      <c r="MK154" s="136"/>
      <c r="ML154" s="136"/>
      <c r="MM154" s="136"/>
      <c r="MN154" s="136"/>
      <c r="MO154" s="136"/>
      <c r="MP154" s="136"/>
      <c r="MQ154" s="136"/>
      <c r="MR154" s="136"/>
      <c r="MS154" s="136"/>
      <c r="MT154" s="136"/>
      <c r="MU154" s="136"/>
      <c r="MV154" s="136"/>
      <c r="MW154" s="136"/>
      <c r="MX154" s="136"/>
      <c r="MY154" s="136"/>
      <c r="MZ154" s="136"/>
      <c r="NA154" s="136"/>
      <c r="NB154" s="136"/>
      <c r="NC154" s="136"/>
      <c r="ND154" s="136"/>
      <c r="NE154" s="136"/>
      <c r="NF154" s="136"/>
      <c r="NG154" s="136"/>
      <c r="NH154" s="136"/>
      <c r="NI154" s="136"/>
      <c r="NJ154" s="136"/>
      <c r="NK154" s="136"/>
      <c r="NL154" s="136"/>
      <c r="NM154" s="136"/>
      <c r="NN154" s="136"/>
      <c r="NO154" s="136"/>
      <c r="NP154" s="136"/>
      <c r="NQ154" s="136"/>
      <c r="NR154" s="136"/>
      <c r="NS154" s="136"/>
      <c r="NT154" s="136"/>
      <c r="NU154" s="136"/>
      <c r="NV154" s="136"/>
      <c r="NW154" s="136"/>
      <c r="NX154" s="136"/>
      <c r="NY154" s="136"/>
      <c r="NZ154" s="136"/>
      <c r="OA154" s="136"/>
      <c r="OB154" s="136"/>
      <c r="OC154" s="136"/>
      <c r="OD154" s="136"/>
      <c r="OE154" s="136"/>
      <c r="OF154" s="136"/>
      <c r="OG154" s="136"/>
      <c r="OH154" s="136"/>
      <c r="OI154" s="136"/>
      <c r="OJ154" s="136"/>
      <c r="OK154" s="136"/>
      <c r="OL154" s="136"/>
      <c r="OM154" s="136"/>
      <c r="ON154" s="136"/>
      <c r="OO154" s="136"/>
      <c r="OP154" s="136"/>
      <c r="OQ154" s="136"/>
      <c r="OR154" s="136"/>
      <c r="OS154" s="136"/>
      <c r="OT154" s="136"/>
      <c r="OU154" s="136"/>
      <c r="OV154" s="136"/>
      <c r="OW154" s="136"/>
      <c r="OX154" s="136"/>
      <c r="OY154" s="136"/>
      <c r="OZ154" s="136"/>
      <c r="PA154" s="136"/>
      <c r="PB154" s="136"/>
      <c r="PC154" s="136"/>
      <c r="PD154" s="136"/>
      <c r="PE154" s="136"/>
      <c r="PF154" s="136"/>
      <c r="PG154" s="136"/>
      <c r="PH154" s="136"/>
      <c r="PI154" s="136"/>
      <c r="PJ154" s="136"/>
      <c r="PK154" s="136"/>
      <c r="PL154" s="136"/>
      <c r="PM154" s="136"/>
      <c r="PN154" s="136"/>
      <c r="PO154" s="136"/>
      <c r="PP154" s="136"/>
      <c r="PQ154" s="136"/>
      <c r="PR154" s="136"/>
      <c r="PS154" s="136"/>
      <c r="PT154" s="136"/>
      <c r="PU154" s="136"/>
      <c r="PV154" s="136"/>
      <c r="PW154" s="136"/>
      <c r="PX154" s="136"/>
      <c r="PY154" s="136"/>
      <c r="PZ154" s="136"/>
      <c r="QA154" s="136"/>
      <c r="QB154" s="136"/>
      <c r="QC154" s="136"/>
      <c r="QD154" s="136"/>
      <c r="QE154" s="136"/>
      <c r="QF154" s="136"/>
      <c r="QG154" s="136"/>
      <c r="QH154" s="136"/>
      <c r="QI154" s="136"/>
      <c r="QJ154" s="136"/>
      <c r="QK154" s="136"/>
      <c r="QL154" s="136"/>
      <c r="QM154" s="136"/>
      <c r="QN154" s="136"/>
      <c r="QO154" s="136"/>
      <c r="QP154" s="136"/>
      <c r="QQ154" s="136"/>
      <c r="QR154" s="136"/>
      <c r="QS154" s="136"/>
      <c r="QT154" s="136"/>
      <c r="QU154" s="136"/>
      <c r="QV154" s="136"/>
      <c r="QW154" s="136"/>
      <c r="QX154" s="136"/>
      <c r="QY154" s="136"/>
      <c r="QZ154" s="136"/>
      <c r="RA154" s="136"/>
      <c r="RB154" s="136"/>
      <c r="RC154" s="136"/>
      <c r="RD154" s="136"/>
      <c r="RE154" s="136"/>
      <c r="RF154" s="136"/>
      <c r="RG154" s="136"/>
      <c r="RH154" s="136"/>
      <c r="RI154" s="136"/>
      <c r="RJ154" s="136"/>
      <c r="RK154" s="136"/>
      <c r="RL154" s="136"/>
      <c r="RM154" s="136"/>
      <c r="RN154" s="136"/>
      <c r="RO154" s="136"/>
      <c r="RP154" s="136"/>
      <c r="RQ154" s="136"/>
      <c r="RR154" s="136"/>
      <c r="RS154" s="136"/>
      <c r="RT154" s="136"/>
      <c r="RU154" s="136"/>
      <c r="RV154" s="136"/>
      <c r="RW154" s="136"/>
      <c r="RX154" s="136"/>
      <c r="RY154" s="136"/>
      <c r="RZ154" s="136"/>
      <c r="SA154" s="136"/>
      <c r="SB154" s="136"/>
      <c r="SC154" s="136"/>
      <c r="SD154" s="136"/>
      <c r="SE154" s="136"/>
      <c r="SF154" s="136"/>
      <c r="SG154" s="136"/>
      <c r="SH154" s="136"/>
      <c r="SI154" s="136"/>
      <c r="SJ154" s="136"/>
      <c r="SK154" s="136"/>
      <c r="SL154" s="136"/>
      <c r="SM154" s="136"/>
      <c r="SN154" s="136"/>
      <c r="SO154" s="136"/>
      <c r="SP154" s="136"/>
      <c r="SQ154" s="136"/>
      <c r="SR154" s="136"/>
      <c r="SS154" s="136"/>
      <c r="ST154" s="136"/>
      <c r="SU154" s="136"/>
      <c r="SV154" s="136"/>
      <c r="SW154" s="136"/>
      <c r="SX154" s="136"/>
      <c r="SY154" s="136"/>
      <c r="SZ154" s="136"/>
      <c r="TA154" s="136"/>
      <c r="TB154" s="136"/>
      <c r="TC154" s="136"/>
      <c r="TD154" s="136"/>
      <c r="TE154" s="136"/>
      <c r="TF154" s="136"/>
      <c r="TG154" s="136"/>
      <c r="TH154" s="136"/>
      <c r="TI154" s="136"/>
      <c r="TJ154" s="136"/>
      <c r="TK154" s="136"/>
      <c r="TL154" s="136"/>
      <c r="TM154" s="136"/>
      <c r="TN154" s="136"/>
      <c r="TO154" s="136"/>
      <c r="TP154" s="136"/>
      <c r="TQ154" s="136"/>
      <c r="TR154" s="136"/>
      <c r="TS154" s="136"/>
      <c r="TT154" s="136"/>
      <c r="TU154" s="136"/>
      <c r="TV154" s="136"/>
      <c r="TW154" s="136"/>
      <c r="TX154" s="136"/>
      <c r="TY154" s="136"/>
      <c r="TZ154" s="136"/>
      <c r="UA154" s="136"/>
      <c r="UB154" s="136"/>
      <c r="UC154" s="136"/>
      <c r="UD154" s="136"/>
      <c r="UE154" s="136"/>
      <c r="UF154" s="136"/>
      <c r="UG154" s="136"/>
      <c r="UH154" s="136"/>
      <c r="UI154" s="136"/>
      <c r="UJ154" s="136"/>
      <c r="UK154" s="136"/>
      <c r="UL154" s="136"/>
      <c r="UM154" s="136"/>
      <c r="UN154" s="136"/>
      <c r="UO154" s="136"/>
      <c r="UP154" s="136"/>
      <c r="UQ154" s="136"/>
      <c r="UR154" s="136"/>
      <c r="US154" s="136"/>
      <c r="UT154" s="136"/>
      <c r="UU154" s="136"/>
      <c r="UV154" s="136"/>
      <c r="UW154" s="136"/>
      <c r="UX154" s="136"/>
      <c r="UY154" s="136"/>
      <c r="UZ154" s="136"/>
      <c r="VA154" s="136"/>
      <c r="VB154" s="136"/>
      <c r="VC154" s="136"/>
      <c r="VD154" s="136"/>
      <c r="VE154" s="136"/>
      <c r="VF154" s="136"/>
      <c r="VG154" s="136"/>
      <c r="VH154" s="136"/>
      <c r="VI154" s="136"/>
      <c r="VJ154" s="136"/>
      <c r="VK154" s="136"/>
      <c r="VL154" s="136"/>
      <c r="VM154" s="136"/>
      <c r="VN154" s="136"/>
      <c r="VO154" s="136"/>
      <c r="VP154" s="136"/>
      <c r="VQ154" s="136"/>
      <c r="VR154" s="136"/>
      <c r="VS154" s="136"/>
      <c r="VT154" s="136"/>
      <c r="VU154" s="136"/>
      <c r="VV154" s="136"/>
      <c r="VW154" s="136"/>
      <c r="VX154" s="136"/>
      <c r="VY154" s="136"/>
      <c r="VZ154" s="136"/>
      <c r="WA154" s="136"/>
      <c r="WB154" s="136"/>
      <c r="WC154" s="136"/>
      <c r="WD154" s="136"/>
      <c r="WE154" s="136"/>
      <c r="WF154" s="136"/>
      <c r="WG154" s="136"/>
      <c r="WH154" s="136"/>
      <c r="WI154" s="136"/>
      <c r="WJ154" s="136"/>
      <c r="WK154" s="136"/>
      <c r="WL154" s="136"/>
      <c r="WM154" s="136"/>
      <c r="WN154" s="136"/>
      <c r="WO154" s="136"/>
      <c r="WP154" s="136"/>
      <c r="WQ154" s="136"/>
      <c r="WR154" s="136"/>
      <c r="WS154" s="136"/>
      <c r="WT154" s="136"/>
      <c r="WU154" s="136"/>
      <c r="WV154" s="136"/>
      <c r="WW154" s="136"/>
      <c r="WX154" s="136"/>
      <c r="WY154" s="136"/>
      <c r="WZ154" s="136"/>
      <c r="XA154" s="136"/>
      <c r="XB154" s="136"/>
      <c r="XC154" s="136"/>
      <c r="XD154" s="136"/>
      <c r="XE154" s="136"/>
      <c r="XF154" s="136"/>
      <c r="XG154" s="136"/>
      <c r="XH154" s="136"/>
      <c r="XI154" s="136"/>
      <c r="XJ154" s="136"/>
      <c r="XK154" s="136"/>
      <c r="XL154" s="136"/>
      <c r="XM154" s="136"/>
      <c r="XN154" s="136"/>
      <c r="XO154" s="136"/>
      <c r="XP154" s="136"/>
      <c r="XQ154" s="136"/>
      <c r="XR154" s="136"/>
      <c r="XS154" s="136"/>
      <c r="XT154" s="136"/>
      <c r="XU154" s="136"/>
      <c r="XV154" s="136"/>
      <c r="XW154" s="136"/>
      <c r="XX154" s="136"/>
      <c r="XY154" s="136"/>
      <c r="XZ154" s="136"/>
      <c r="YA154" s="136"/>
      <c r="YB154" s="136"/>
      <c r="YC154" s="136"/>
      <c r="YD154" s="136"/>
      <c r="YE154" s="136"/>
      <c r="YF154" s="136"/>
      <c r="YG154" s="136"/>
      <c r="YH154" s="136"/>
      <c r="YI154" s="136"/>
      <c r="YJ154" s="136"/>
      <c r="YK154" s="136"/>
      <c r="YL154" s="136"/>
      <c r="YM154" s="136"/>
      <c r="YN154" s="136"/>
      <c r="YO154" s="136"/>
      <c r="YP154" s="136"/>
      <c r="YQ154" s="136"/>
      <c r="YR154" s="136"/>
      <c r="YS154" s="136"/>
      <c r="YT154" s="136"/>
      <c r="YU154" s="136"/>
      <c r="YV154" s="136"/>
      <c r="YW154" s="136"/>
      <c r="YX154" s="136"/>
      <c r="YY154" s="136"/>
      <c r="YZ154" s="136"/>
      <c r="ZA154" s="136"/>
      <c r="ZB154" s="136"/>
      <c r="ZC154" s="136"/>
      <c r="ZD154" s="136"/>
      <c r="ZE154" s="136"/>
      <c r="ZF154" s="136"/>
      <c r="ZG154" s="136"/>
      <c r="ZH154" s="136"/>
      <c r="ZI154" s="136"/>
      <c r="ZJ154" s="136"/>
      <c r="ZK154" s="136"/>
      <c r="ZL154" s="136"/>
      <c r="ZM154" s="136"/>
      <c r="ZN154" s="136"/>
      <c r="ZO154" s="136"/>
      <c r="ZP154" s="136"/>
      <c r="ZQ154" s="136"/>
      <c r="ZR154" s="136"/>
      <c r="ZS154" s="136"/>
      <c r="ZT154" s="136"/>
      <c r="ZU154" s="136"/>
      <c r="ZV154" s="136"/>
      <c r="ZW154" s="136"/>
      <c r="ZX154" s="136"/>
      <c r="ZY154" s="136"/>
      <c r="ZZ154" s="136"/>
      <c r="AAA154" s="136"/>
      <c r="AAB154" s="136"/>
      <c r="AAC154" s="136"/>
      <c r="AAD154" s="136"/>
      <c r="AAE154" s="136"/>
      <c r="AAF154" s="136"/>
      <c r="AAG154" s="136"/>
      <c r="AAH154" s="136"/>
      <c r="AAI154" s="136"/>
      <c r="AAJ154" s="136"/>
      <c r="AAK154" s="136"/>
      <c r="AAL154" s="136"/>
      <c r="AAM154" s="136"/>
      <c r="AAN154" s="136"/>
      <c r="AAO154" s="136"/>
      <c r="AAP154" s="136"/>
      <c r="AAQ154" s="136"/>
      <c r="AAR154" s="136"/>
      <c r="AAS154" s="136"/>
      <c r="AAT154" s="136"/>
      <c r="AAU154" s="136"/>
      <c r="AAV154" s="136"/>
      <c r="AAW154" s="136"/>
      <c r="AAX154" s="136"/>
      <c r="AAY154" s="136"/>
      <c r="AAZ154" s="136"/>
      <c r="ABA154" s="136"/>
      <c r="ABB154" s="136"/>
      <c r="ABC154" s="136"/>
      <c r="ABD154" s="136"/>
      <c r="ABE154" s="136"/>
      <c r="ABF154" s="136"/>
      <c r="ABG154" s="136"/>
      <c r="ABH154" s="136"/>
      <c r="ABI154" s="136"/>
      <c r="ABJ154" s="136"/>
      <c r="ABK154" s="136"/>
      <c r="ABL154" s="136"/>
      <c r="ABM154" s="136"/>
      <c r="ABN154" s="136"/>
      <c r="ABO154" s="136"/>
      <c r="ABP154" s="136"/>
      <c r="ABQ154" s="136"/>
      <c r="ABR154" s="136"/>
      <c r="ABS154" s="136"/>
      <c r="ABT154" s="136"/>
      <c r="ABU154" s="136"/>
      <c r="ABV154" s="136"/>
      <c r="ABW154" s="136"/>
      <c r="ABX154" s="136"/>
      <c r="ABY154" s="136"/>
      <c r="ABZ154" s="136"/>
      <c r="ACA154" s="136"/>
      <c r="ACB154" s="136"/>
      <c r="ACC154" s="136"/>
      <c r="ACD154" s="136"/>
      <c r="ACE154" s="136"/>
      <c r="ACF154" s="136"/>
      <c r="ACG154" s="136"/>
      <c r="ACH154" s="136"/>
      <c r="ACI154" s="136"/>
      <c r="ACJ154" s="136"/>
      <c r="ACK154" s="136"/>
      <c r="ACL154" s="136"/>
      <c r="ACM154" s="136"/>
      <c r="ACN154" s="136"/>
      <c r="ACO154" s="136"/>
      <c r="ACP154" s="136"/>
      <c r="ACQ154" s="136"/>
      <c r="ACR154" s="136"/>
      <c r="ACS154" s="136"/>
      <c r="ACT154" s="136"/>
      <c r="ACU154" s="136"/>
      <c r="ACV154" s="136"/>
      <c r="ACW154" s="136"/>
      <c r="ACX154" s="136"/>
      <c r="ACY154" s="136"/>
      <c r="ACZ154" s="136"/>
      <c r="ADA154" s="136"/>
      <c r="ADB154" s="136"/>
      <c r="ADC154" s="136"/>
      <c r="ADD154" s="136"/>
      <c r="ADE154" s="136"/>
      <c r="ADF154" s="136"/>
      <c r="ADG154" s="136"/>
      <c r="ADH154" s="136"/>
      <c r="ADI154" s="136"/>
      <c r="ADJ154" s="136"/>
      <c r="ADK154" s="136"/>
      <c r="ADL154" s="136"/>
      <c r="ADM154" s="136"/>
      <c r="ADN154" s="136"/>
      <c r="ADO154" s="136"/>
      <c r="ADP154" s="136"/>
      <c r="ADQ154" s="136"/>
      <c r="ADR154" s="136"/>
      <c r="ADS154" s="136"/>
      <c r="ADT154" s="136"/>
      <c r="ADU154" s="136"/>
      <c r="ADV154" s="136"/>
      <c r="ADW154" s="136"/>
      <c r="ADX154" s="136"/>
      <c r="ADY154" s="136"/>
      <c r="ADZ154" s="136"/>
      <c r="AEA154" s="136"/>
      <c r="AEB154" s="136"/>
      <c r="AEC154" s="136"/>
      <c r="AED154" s="136"/>
      <c r="AEE154" s="136"/>
      <c r="AEF154" s="136"/>
      <c r="AEG154" s="136"/>
      <c r="AEH154" s="136"/>
      <c r="AEI154" s="136"/>
      <c r="AEJ154" s="136"/>
      <c r="AEK154" s="136"/>
      <c r="AEL154" s="136"/>
      <c r="AEM154" s="136"/>
      <c r="AEN154" s="136"/>
      <c r="AEO154" s="136"/>
      <c r="AEP154" s="136"/>
      <c r="AEQ154" s="136"/>
      <c r="AER154" s="136"/>
      <c r="AES154" s="136"/>
      <c r="AET154" s="136"/>
      <c r="AEU154" s="136"/>
      <c r="AEV154" s="136"/>
      <c r="AEW154" s="136"/>
      <c r="AEX154" s="136"/>
      <c r="AEY154" s="136"/>
      <c r="AEZ154" s="136"/>
      <c r="AFA154" s="136"/>
      <c r="AFB154" s="136"/>
      <c r="AFC154" s="136"/>
      <c r="AFD154" s="136"/>
      <c r="AFE154" s="136"/>
      <c r="AFF154" s="136"/>
      <c r="AFG154" s="136"/>
      <c r="AFH154" s="136"/>
      <c r="AFI154" s="136"/>
      <c r="AFJ154" s="136"/>
      <c r="AFK154" s="136"/>
      <c r="AFL154" s="136"/>
      <c r="AFM154" s="136"/>
      <c r="AFN154" s="136"/>
      <c r="AFO154" s="136"/>
      <c r="AFP154" s="136"/>
      <c r="AFQ154" s="136"/>
      <c r="AFR154" s="136"/>
      <c r="AFS154" s="136"/>
      <c r="AFT154" s="136"/>
      <c r="AFU154" s="136"/>
      <c r="AFV154" s="136"/>
      <c r="AFW154" s="136"/>
      <c r="AFX154" s="136"/>
      <c r="AFY154" s="136"/>
      <c r="AFZ154" s="136"/>
      <c r="AGA154" s="136"/>
      <c r="AGB154" s="136"/>
      <c r="AGC154" s="136"/>
      <c r="AGD154" s="136"/>
      <c r="AGE154" s="136"/>
      <c r="AGF154" s="136"/>
      <c r="AGG154" s="136"/>
      <c r="AGH154" s="136"/>
      <c r="AGI154" s="136"/>
      <c r="AGJ154" s="136"/>
      <c r="AGK154" s="136"/>
      <c r="AGL154" s="136"/>
      <c r="AGM154" s="136"/>
      <c r="AGN154" s="136"/>
      <c r="AGO154" s="136"/>
      <c r="AGP154" s="136"/>
      <c r="AGQ154" s="136"/>
      <c r="AGR154" s="136"/>
      <c r="AGS154" s="136"/>
      <c r="AGT154" s="136"/>
      <c r="AGU154" s="136"/>
      <c r="AGV154" s="136"/>
      <c r="AGW154" s="136"/>
      <c r="AGX154" s="136"/>
      <c r="AGY154" s="136"/>
      <c r="AGZ154" s="136"/>
      <c r="AHA154" s="136"/>
      <c r="AHB154" s="136"/>
      <c r="AHC154" s="136"/>
      <c r="AHD154" s="136"/>
      <c r="AHE154" s="136"/>
      <c r="AHF154" s="136"/>
      <c r="AHG154" s="136"/>
      <c r="AHH154" s="136"/>
      <c r="AHI154" s="136"/>
      <c r="AHJ154" s="136"/>
      <c r="AHK154" s="136"/>
      <c r="AHL154" s="136"/>
      <c r="AHM154" s="136"/>
      <c r="AHN154" s="136"/>
      <c r="AHO154" s="136"/>
      <c r="AHP154" s="136"/>
      <c r="AHQ154" s="136"/>
      <c r="AHR154" s="136"/>
      <c r="AHS154" s="136"/>
      <c r="AHT154" s="136"/>
      <c r="AHU154" s="136"/>
      <c r="AHV154" s="136"/>
      <c r="AHW154" s="136"/>
      <c r="AHX154" s="136"/>
      <c r="AHY154" s="136"/>
      <c r="AHZ154" s="136"/>
      <c r="AIA154" s="136"/>
      <c r="AIB154" s="136"/>
      <c r="AIC154" s="136"/>
      <c r="AID154" s="136"/>
      <c r="AIE154" s="136"/>
      <c r="AIF154" s="136"/>
      <c r="AIG154" s="136"/>
      <c r="AIH154" s="136"/>
      <c r="AII154" s="136"/>
      <c r="AIJ154" s="136"/>
      <c r="AIK154" s="136"/>
      <c r="AIL154" s="136"/>
      <c r="AIM154" s="136"/>
      <c r="AIN154" s="136"/>
      <c r="AIO154" s="136"/>
      <c r="AIP154" s="136"/>
      <c r="AIQ154" s="136"/>
      <c r="AIR154" s="136"/>
      <c r="AIS154" s="136"/>
      <c r="AIT154" s="136"/>
      <c r="AIU154" s="136"/>
      <c r="AIV154" s="136"/>
      <c r="AIW154" s="136"/>
      <c r="AIX154" s="136"/>
      <c r="AIY154" s="136"/>
      <c r="AIZ154" s="136"/>
      <c r="AJA154" s="136"/>
      <c r="AJB154" s="136"/>
      <c r="AJC154" s="136"/>
      <c r="AJD154" s="136"/>
      <c r="AJE154" s="136"/>
      <c r="AJF154" s="136"/>
      <c r="AJG154" s="136"/>
      <c r="AJH154" s="136"/>
      <c r="AJI154" s="136"/>
      <c r="AJJ154" s="136"/>
      <c r="AJK154" s="136"/>
      <c r="AJL154" s="136"/>
      <c r="AJM154" s="136"/>
      <c r="AJN154" s="136"/>
      <c r="AJO154" s="136"/>
      <c r="AJP154" s="136"/>
      <c r="AJQ154" s="136"/>
      <c r="AJR154" s="136"/>
      <c r="AJS154" s="136"/>
      <c r="AJT154" s="136"/>
      <c r="AJU154" s="136"/>
      <c r="AJV154" s="136"/>
      <c r="AJW154" s="136"/>
      <c r="AJX154" s="136"/>
      <c r="AJY154" s="136"/>
      <c r="AJZ154" s="136"/>
      <c r="AKA154" s="136"/>
      <c r="AKB154" s="136"/>
      <c r="AKC154" s="136"/>
      <c r="AKD154" s="136"/>
      <c r="AKE154" s="136"/>
      <c r="AKF154" s="136"/>
      <c r="AKG154" s="136"/>
      <c r="AKH154" s="136"/>
      <c r="AKI154" s="136"/>
      <c r="AKJ154" s="136"/>
      <c r="AKK154" s="136"/>
      <c r="AKL154" s="136"/>
      <c r="AKM154" s="136"/>
      <c r="AKN154" s="136"/>
      <c r="AKO154" s="136"/>
      <c r="AKP154" s="136"/>
      <c r="AKQ154" s="136"/>
      <c r="AKR154" s="136"/>
      <c r="AKS154" s="136"/>
      <c r="AKT154" s="136"/>
      <c r="AKU154" s="136"/>
      <c r="AKV154" s="136"/>
      <c r="AKW154" s="136"/>
      <c r="AKX154" s="136"/>
      <c r="AKY154" s="136"/>
    </row>
  </sheetData>
  <mergeCells count="56">
    <mergeCell ref="C2:F2"/>
    <mergeCell ref="G2:J2"/>
    <mergeCell ref="K2:N2"/>
    <mergeCell ref="O2:R2"/>
    <mergeCell ref="C49:F49"/>
    <mergeCell ref="G49:I49"/>
    <mergeCell ref="J49:L49"/>
    <mergeCell ref="M49:O49"/>
    <mergeCell ref="C66:F66"/>
    <mergeCell ref="G66:I66"/>
    <mergeCell ref="J66:L66"/>
    <mergeCell ref="M66:O66"/>
    <mergeCell ref="C83:F83"/>
    <mergeCell ref="G83:I83"/>
    <mergeCell ref="J83:L83"/>
    <mergeCell ref="M83:O83"/>
    <mergeCell ref="C102:F102"/>
    <mergeCell ref="G102:I102"/>
    <mergeCell ref="J102:L102"/>
    <mergeCell ref="M102:O102"/>
    <mergeCell ref="C120:F120"/>
    <mergeCell ref="G120:I120"/>
    <mergeCell ref="J120:L120"/>
    <mergeCell ref="M120:O120"/>
    <mergeCell ref="C138:F138"/>
    <mergeCell ref="G138:I138"/>
    <mergeCell ref="J138:L138"/>
    <mergeCell ref="M138:O138"/>
    <mergeCell ref="A4:A7"/>
    <mergeCell ref="A8:A11"/>
    <mergeCell ref="A12:A15"/>
    <mergeCell ref="A16:A19"/>
    <mergeCell ref="A51:A54"/>
    <mergeCell ref="A55:A57"/>
    <mergeCell ref="A58:A60"/>
    <mergeCell ref="A61:A63"/>
    <mergeCell ref="A68:A71"/>
    <mergeCell ref="A72:A74"/>
    <mergeCell ref="A75:A77"/>
    <mergeCell ref="A78:A80"/>
    <mergeCell ref="A85:A88"/>
    <mergeCell ref="A89:A91"/>
    <mergeCell ref="A92:A94"/>
    <mergeCell ref="A95:A97"/>
    <mergeCell ref="A104:A107"/>
    <mergeCell ref="A108:A110"/>
    <mergeCell ref="A111:A113"/>
    <mergeCell ref="A114:A116"/>
    <mergeCell ref="A122:A125"/>
    <mergeCell ref="A126:A128"/>
    <mergeCell ref="A129:A131"/>
    <mergeCell ref="A132:A134"/>
    <mergeCell ref="A140:A143"/>
    <mergeCell ref="A144:A146"/>
    <mergeCell ref="A147:A149"/>
    <mergeCell ref="A150:A152"/>
  </mergeCells>
  <conditionalFormatting sqref="B31:Q46">
    <cfRule type="cellIs" dxfId="0" priority="1" operator="greaterThan">
      <formula>0.05</formula>
    </cfRule>
    <cfRule type="cellIs" dxfId="1" priority="2" operator="greaterThan">
      <formula>0.05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pop</vt:lpstr>
      <vt:lpstr>cnn</vt:lpstr>
      <vt:lpstr>ctsp</vt:lpstr>
      <vt:lpstr>fr</vt:lpstr>
      <vt:lpstr>TC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2015-06-10T05:17:00Z</dcterms:created>
  <dcterms:modified xsi:type="dcterms:W3CDTF">2020-12-29T00:15:35Z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