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nswn\Desktop\certificate-study\사무자동화산업기사\엑셀\"/>
    </mc:Choice>
  </mc:AlternateContent>
  <xr:revisionPtr revIDLastSave="0" documentId="13_ncr:1_{09906698-FE3B-44D7-A83E-2112C74DF4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H19" i="1" s="1"/>
  <c r="I19" i="1" s="1"/>
  <c r="G19" i="1"/>
  <c r="F18" i="1"/>
  <c r="G18" i="1" s="1"/>
  <c r="F23" i="1"/>
  <c r="G23" i="1" s="1"/>
  <c r="I23" i="1" s="1"/>
  <c r="H23" i="1"/>
  <c r="F16" i="1"/>
  <c r="G16" i="1"/>
  <c r="H16" i="1"/>
  <c r="F21" i="1"/>
  <c r="H21" i="1" s="1"/>
  <c r="G21" i="1"/>
  <c r="I21" i="1" s="1"/>
  <c r="F8" i="1"/>
  <c r="G8" i="1" s="1"/>
  <c r="F4" i="1"/>
  <c r="H4" i="1" s="1"/>
  <c r="G4" i="1"/>
  <c r="F11" i="1"/>
  <c r="G11" i="1" s="1"/>
  <c r="F9" i="1"/>
  <c r="H9" i="1" s="1"/>
  <c r="F20" i="1"/>
  <c r="H20" i="1" s="1"/>
  <c r="G20" i="1"/>
  <c r="F22" i="1"/>
  <c r="G22" i="1"/>
  <c r="H22" i="1"/>
  <c r="F17" i="1"/>
  <c r="H17" i="1" s="1"/>
  <c r="G17" i="1"/>
  <c r="F5" i="1"/>
  <c r="H5" i="1" s="1"/>
  <c r="F14" i="1"/>
  <c r="H14" i="1" s="1"/>
  <c r="G14" i="1"/>
  <c r="F12" i="1"/>
  <c r="H12" i="1" s="1"/>
  <c r="G12" i="1"/>
  <c r="F6" i="1"/>
  <c r="H6" i="1" s="1"/>
  <c r="G6" i="1"/>
  <c r="I6" i="1" s="1"/>
  <c r="F10" i="1"/>
  <c r="G10" i="1" s="1"/>
  <c r="I10" i="1" s="1"/>
  <c r="H10" i="1"/>
  <c r="F7" i="1"/>
  <c r="H7" i="1" s="1"/>
  <c r="F15" i="1"/>
  <c r="H15" i="1" s="1"/>
  <c r="G15" i="1"/>
  <c r="I15" i="1" s="1"/>
  <c r="C19" i="1"/>
  <c r="C18" i="1"/>
  <c r="C23" i="1"/>
  <c r="C16" i="1"/>
  <c r="C21" i="1"/>
  <c r="C8" i="1"/>
  <c r="C4" i="1"/>
  <c r="C11" i="1"/>
  <c r="C9" i="1"/>
  <c r="C20" i="1"/>
  <c r="C22" i="1"/>
  <c r="C17" i="1"/>
  <c r="C5" i="1"/>
  <c r="C14" i="1"/>
  <c r="C12" i="1"/>
  <c r="C6" i="1"/>
  <c r="C10" i="1"/>
  <c r="C7" i="1"/>
  <c r="C15" i="1"/>
  <c r="H13" i="1"/>
  <c r="F13" i="1"/>
  <c r="G13" i="1" s="1"/>
  <c r="I13" i="1" s="1"/>
  <c r="C13" i="1"/>
  <c r="I11" i="1" l="1"/>
  <c r="G25" i="1"/>
  <c r="I17" i="1"/>
  <c r="G9" i="1"/>
  <c r="I9" i="1" s="1"/>
  <c r="H24" i="1"/>
  <c r="I20" i="1"/>
  <c r="I14" i="1"/>
  <c r="I22" i="1"/>
  <c r="I24" i="1" s="1"/>
  <c r="H11" i="1"/>
  <c r="H8" i="1"/>
  <c r="H26" i="1" s="1"/>
  <c r="I16" i="1"/>
  <c r="H18" i="1"/>
  <c r="I18" i="1" s="1"/>
  <c r="I25" i="1" s="1"/>
  <c r="H25" i="1"/>
  <c r="I12" i="1"/>
  <c r="G7" i="1"/>
  <c r="I7" i="1" s="1"/>
  <c r="G5" i="1"/>
  <c r="G27" i="1" s="1" a="1"/>
  <c r="G27" i="1" s="1"/>
  <c r="G24" i="1"/>
  <c r="I4" i="1"/>
  <c r="H27" i="1" l="1" a="1"/>
  <c r="H27" i="1" s="1"/>
  <c r="I28" i="1"/>
  <c r="I26" i="1"/>
  <c r="I27" i="1" a="1"/>
  <c r="I27" i="1" s="1"/>
  <c r="I8" i="1"/>
  <c r="I5" i="1"/>
  <c r="G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<sst xmlns="http://schemas.openxmlformats.org/spreadsheetml/2006/main" count="58" uniqueCount="46">
  <si>
    <t>근무현황</t>
    <phoneticPr fontId="1" type="noConversion"/>
  </si>
  <si>
    <t>성명</t>
    <phoneticPr fontId="1" type="noConversion"/>
  </si>
  <si>
    <t>부서코드</t>
    <phoneticPr fontId="1" type="noConversion"/>
  </si>
  <si>
    <t>근무부서</t>
    <phoneticPr fontId="1" type="noConversion"/>
  </si>
  <si>
    <t>출근시간</t>
    <phoneticPr fontId="1" type="noConversion"/>
  </si>
  <si>
    <t>퇴근시간</t>
    <phoneticPr fontId="1" type="noConversion"/>
  </si>
  <si>
    <t>근무시간</t>
    <phoneticPr fontId="1" type="noConversion"/>
  </si>
  <si>
    <t>당일금액</t>
    <phoneticPr fontId="1" type="noConversion"/>
  </si>
  <si>
    <t>식대</t>
    <phoneticPr fontId="1" type="noConversion"/>
  </si>
  <si>
    <t>지급액</t>
    <phoneticPr fontId="1" type="noConversion"/>
  </si>
  <si>
    <t>공병호</t>
    <phoneticPr fontId="1" type="noConversion"/>
  </si>
  <si>
    <t>김병선</t>
    <phoneticPr fontId="1" type="noConversion"/>
  </si>
  <si>
    <t>김지명</t>
    <phoneticPr fontId="1" type="noConversion"/>
  </si>
  <si>
    <t>김진혁</t>
    <phoneticPr fontId="1" type="noConversion"/>
  </si>
  <si>
    <t>김차일</t>
    <phoneticPr fontId="1" type="noConversion"/>
  </si>
  <si>
    <t>박두일</t>
    <phoneticPr fontId="1" type="noConversion"/>
  </si>
  <si>
    <t>박일호</t>
    <phoneticPr fontId="1" type="noConversion"/>
  </si>
  <si>
    <t>손병준</t>
    <phoneticPr fontId="1" type="noConversion"/>
  </si>
  <si>
    <t>신혁진</t>
    <phoneticPr fontId="1" type="noConversion"/>
  </si>
  <si>
    <t>이우선</t>
    <phoneticPr fontId="1" type="noConversion"/>
  </si>
  <si>
    <t>문희권</t>
    <phoneticPr fontId="1" type="noConversion"/>
  </si>
  <si>
    <t>이강복</t>
    <phoneticPr fontId="1" type="noConversion"/>
  </si>
  <si>
    <t>반준규</t>
    <phoneticPr fontId="1" type="noConversion"/>
  </si>
  <si>
    <t>남영문</t>
    <phoneticPr fontId="1" type="noConversion"/>
  </si>
  <si>
    <t>정상희</t>
    <phoneticPr fontId="1" type="noConversion"/>
  </si>
  <si>
    <t>김미선</t>
    <phoneticPr fontId="1" type="noConversion"/>
  </si>
  <si>
    <t>김윤식</t>
    <phoneticPr fontId="1" type="noConversion"/>
  </si>
  <si>
    <t>조형래</t>
    <phoneticPr fontId="1" type="noConversion"/>
  </si>
  <si>
    <t>안성기</t>
    <phoneticPr fontId="1" type="noConversion"/>
  </si>
  <si>
    <t>주진모</t>
    <phoneticPr fontId="1" type="noConversion"/>
  </si>
  <si>
    <t>B-2</t>
    <phoneticPr fontId="1" type="noConversion"/>
  </si>
  <si>
    <t>B-3</t>
    <phoneticPr fontId="1" type="noConversion"/>
  </si>
  <si>
    <t>C-2</t>
    <phoneticPr fontId="1" type="noConversion"/>
  </si>
  <si>
    <t>C-1</t>
    <phoneticPr fontId="1" type="noConversion"/>
  </si>
  <si>
    <t>A-2</t>
    <phoneticPr fontId="1" type="noConversion"/>
  </si>
  <si>
    <t>A-1</t>
    <phoneticPr fontId="1" type="noConversion"/>
  </si>
  <si>
    <t>A-3</t>
    <phoneticPr fontId="1" type="noConversion"/>
  </si>
  <si>
    <t>B-1</t>
    <phoneticPr fontId="1" type="noConversion"/>
  </si>
  <si>
    <t>부서별 합계</t>
    <phoneticPr fontId="1" type="noConversion"/>
  </si>
  <si>
    <t>시설과</t>
    <phoneticPr fontId="1" type="noConversion"/>
  </si>
  <si>
    <t>관리과</t>
    <phoneticPr fontId="1" type="noConversion"/>
  </si>
  <si>
    <t>재무과</t>
    <phoneticPr fontId="1" type="noConversion"/>
  </si>
  <si>
    <t>부서코드에 "1" 또는 "3"을 포함한 합계</t>
    <phoneticPr fontId="1" type="noConversion"/>
  </si>
  <si>
    <t>지급액이 20000 이상 40000 미만인 사람들의 합</t>
    <phoneticPr fontId="1" type="noConversion"/>
  </si>
  <si>
    <t>=SUMPRODUCT(ISNUMBER(FIND("1", $B$4:$B$23)) + ISNUMBER(FIND("3", $B$4:$B$23)), G4:G23)</t>
    <phoneticPr fontId="1" type="noConversion"/>
  </si>
  <si>
    <t>=SUMIF($C$4:$C$23,D24,$G$4:$G$23)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</si>
</sst>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);[Red]\(0\)"/>
    <numFmt numFmtId="180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179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180" fontId="3" fillId="0" borderId="2" xfId="0" applyNumberFormat="1" applyFont="1" applyBorder="1"/>
    <xf numFmtId="0" fontId="3" fillId="0" borderId="3" xfId="0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180" fontId="3" fillId="0" borderId="3" xfId="0" applyNumberFormat="1" applyFont="1" applyBorder="1"/>
    <xf numFmtId="0" fontId="3" fillId="0" borderId="4" xfId="0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180" fontId="3" fillId="0" borderId="4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 u="sng"/>
              <a:t>부서별 지급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지급액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Sheet1!$D$24:$F$26</c:f>
              <c:strCache>
                <c:ptCount val="3"/>
                <c:pt idx="0">
                  <c:v>시설과</c:v>
                </c:pt>
                <c:pt idx="1">
                  <c:v>관리과</c:v>
                </c:pt>
                <c:pt idx="2">
                  <c:v>재무과</c:v>
                </c:pt>
              </c:strCache>
            </c:strRef>
          </c:cat>
          <c:val>
            <c:numRef>
              <c:f>Sheet1!$I$24:$I$26</c:f>
              <c:numCache>
                <c:formatCode>"₩"#,##0</c:formatCode>
                <c:ptCount val="3"/>
                <c:pt idx="0">
                  <c:v>144640</c:v>
                </c:pt>
                <c:pt idx="1">
                  <c:v>348480</c:v>
                </c:pt>
                <c:pt idx="2">
                  <c:v>304800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B-4A84-A639-876606790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0603792"/>
        <c:axId val="580602352"/>
      </c:barChart>
      <c:lineChart>
        <c:grouping val="standar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당일금액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Sheet1!$D$24:$F$26</c:f>
              <c:strCache>
                <c:ptCount val="3"/>
                <c:pt idx="0">
                  <c:v>시설과</c:v>
                </c:pt>
                <c:pt idx="1">
                  <c:v>관리과</c:v>
                </c:pt>
                <c:pt idx="2">
                  <c:v>재무과</c:v>
                </c:pt>
              </c:strCache>
            </c:strRef>
          </c:cat>
          <c:val>
            <c:numRef>
              <c:f>Sheet1!$G$24:$G$26</c:f>
              <c:numCache>
                <c:formatCode>"₩"#,##0</c:formatCode>
                <c:ptCount val="3"/>
                <c:pt idx="0">
                  <c:v>120640</c:v>
                </c:pt>
                <c:pt idx="1">
                  <c:v>276480</c:v>
                </c:pt>
                <c:pt idx="2">
                  <c:v>240800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B-4A84-A639-876606790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603792"/>
        <c:axId val="580602352"/>
      </c:lineChart>
      <c:catAx>
        <c:axId val="58060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근무부서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602352"/>
        <c:crosses val="autoZero"/>
        <c:auto val="1"/>
        <c:lblAlgn val="ctr"/>
        <c:lblOffset val="100"/>
        <c:noMultiLvlLbl val="0"/>
      </c:catAx>
      <c:valAx>
        <c:axId val="5806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&quot;₩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6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30</xdr:row>
      <xdr:rowOff>41275</xdr:rowOff>
    </xdr:from>
    <xdr:to>
      <xdr:col>8</xdr:col>
      <xdr:colOff>615950</xdr:colOff>
      <xdr:row>41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19C9EAF-7261-FBA2-CE6C-A06470C9D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28" workbookViewId="0">
      <selection activeCell="K28" sqref="K28"/>
    </sheetView>
  </sheetViews>
  <sheetFormatPr defaultRowHeight="17" x14ac:dyDescent="0.45"/>
  <cols>
    <col min="7" max="7" width="8.6640625" style="2"/>
    <col min="9" max="9" width="8.6640625" style="2"/>
  </cols>
  <sheetData>
    <row r="1" spans="1:9" ht="25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s="3" customFormat="1" ht="14.5" x14ac:dyDescent="0.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</row>
    <row r="4" spans="1:9" s="3" customFormat="1" ht="14.5" x14ac:dyDescent="0.4">
      <c r="A4" s="10" t="s">
        <v>17</v>
      </c>
      <c r="B4" s="10" t="s">
        <v>35</v>
      </c>
      <c r="C4" s="10" t="str">
        <f>IF(LEFT(B4,1)="A","재무과",IF(LEFT(B4,1)="B","관리과","시설과"))</f>
        <v>재무과</v>
      </c>
      <c r="D4" s="11">
        <v>0.3444444444444445</v>
      </c>
      <c r="E4" s="11">
        <v>0.67222222222222217</v>
      </c>
      <c r="F4" s="11">
        <f>E4-D4</f>
        <v>0.32777777777777767</v>
      </c>
      <c r="G4" s="12">
        <f>HOUR(F4) * 4800 + MINUTE(F4) * 80</f>
        <v>37760</v>
      </c>
      <c r="H4" s="12">
        <f>IF(HOUR(F4) &gt;= 6, 10000, 2000)</f>
        <v>10000</v>
      </c>
      <c r="I4" s="12">
        <f>G4+H4</f>
        <v>47760</v>
      </c>
    </row>
    <row r="5" spans="1:9" s="3" customFormat="1" ht="14.5" x14ac:dyDescent="0.4">
      <c r="A5" s="13" t="s">
        <v>23</v>
      </c>
      <c r="B5" s="13" t="s">
        <v>34</v>
      </c>
      <c r="C5" s="13" t="str">
        <f>IF(LEFT(B5,1)="A","재무과",IF(LEFT(B5,1)="B","관리과","시설과"))</f>
        <v>재무과</v>
      </c>
      <c r="D5" s="14">
        <v>0.36458333333333331</v>
      </c>
      <c r="E5" s="14">
        <v>0.68055555555555547</v>
      </c>
      <c r="F5" s="14">
        <f>E5-D5</f>
        <v>0.31597222222222215</v>
      </c>
      <c r="G5" s="15">
        <f>HOUR(F5) * 4800 + MINUTE(F5) * 80</f>
        <v>36400</v>
      </c>
      <c r="H5" s="15">
        <f>IF(HOUR(F5) &gt;= 6, 10000, 2000)</f>
        <v>10000</v>
      </c>
      <c r="I5" s="15">
        <f>G5+H5</f>
        <v>46400</v>
      </c>
    </row>
    <row r="6" spans="1:9" s="3" customFormat="1" ht="14.5" x14ac:dyDescent="0.4">
      <c r="A6" s="13" t="s">
        <v>26</v>
      </c>
      <c r="B6" s="13" t="s">
        <v>34</v>
      </c>
      <c r="C6" s="13" t="str">
        <f>IF(LEFT(B6,1)="A","재무과",IF(LEFT(B6,1)="B","관리과","시설과"))</f>
        <v>재무과</v>
      </c>
      <c r="D6" s="14">
        <v>0.54861111111111105</v>
      </c>
      <c r="E6" s="14">
        <v>0.84722222222222221</v>
      </c>
      <c r="F6" s="14">
        <f>E6-D6</f>
        <v>0.29861111111111116</v>
      </c>
      <c r="G6" s="15">
        <f>HOUR(F6) * 4800 + MINUTE(F6) * 80</f>
        <v>34400</v>
      </c>
      <c r="H6" s="15">
        <f>IF(HOUR(F6) &gt;= 6, 10000, 2000)</f>
        <v>10000</v>
      </c>
      <c r="I6" s="15">
        <f>G6+H6</f>
        <v>44400</v>
      </c>
    </row>
    <row r="7" spans="1:9" s="3" customFormat="1" ht="14.5" x14ac:dyDescent="0.4">
      <c r="A7" s="13" t="s">
        <v>28</v>
      </c>
      <c r="B7" s="13" t="s">
        <v>34</v>
      </c>
      <c r="C7" s="13" t="str">
        <f>IF(LEFT(B7,1)="A","재무과",IF(LEFT(B7,1)="B","관리과","시설과"))</f>
        <v>재무과</v>
      </c>
      <c r="D7" s="14">
        <v>0.56944444444444442</v>
      </c>
      <c r="E7" s="14">
        <v>0.84722222222222221</v>
      </c>
      <c r="F7" s="14">
        <f>E7-D7</f>
        <v>0.27777777777777779</v>
      </c>
      <c r="G7" s="15">
        <f>HOUR(F7) * 4800 + MINUTE(F7) * 80</f>
        <v>32000</v>
      </c>
      <c r="H7" s="15">
        <f>IF(HOUR(F7) &gt;= 6, 10000, 2000)</f>
        <v>10000</v>
      </c>
      <c r="I7" s="15">
        <f>G7+H7</f>
        <v>42000</v>
      </c>
    </row>
    <row r="8" spans="1:9" s="3" customFormat="1" ht="14.5" x14ac:dyDescent="0.4">
      <c r="A8" s="13" t="s">
        <v>16</v>
      </c>
      <c r="B8" s="13" t="s">
        <v>34</v>
      </c>
      <c r="C8" s="13" t="str">
        <f>IF(LEFT(B8,1)="A","재무과",IF(LEFT(B8,1)="B","관리과","시설과"))</f>
        <v>재무과</v>
      </c>
      <c r="D8" s="14">
        <v>0.73263888888888884</v>
      </c>
      <c r="E8" s="14">
        <v>0.90277777777777779</v>
      </c>
      <c r="F8" s="14">
        <f>E8-D8</f>
        <v>0.17013888888888895</v>
      </c>
      <c r="G8" s="15">
        <f>HOUR(F8) * 4800 + MINUTE(F8) * 80</f>
        <v>19600</v>
      </c>
      <c r="H8" s="15">
        <f>IF(HOUR(F8) &gt;= 6, 10000, 2000)</f>
        <v>2000</v>
      </c>
      <c r="I8" s="15">
        <f>G8+H8</f>
        <v>21600</v>
      </c>
    </row>
    <row r="9" spans="1:9" s="3" customFormat="1" ht="14.5" x14ac:dyDescent="0.4">
      <c r="A9" s="13" t="s">
        <v>19</v>
      </c>
      <c r="B9" s="13" t="s">
        <v>34</v>
      </c>
      <c r="C9" s="13" t="str">
        <f>IF(LEFT(B9,1)="A","재무과",IF(LEFT(B9,1)="B","관리과","시설과"))</f>
        <v>재무과</v>
      </c>
      <c r="D9" s="14">
        <v>0.68055555555555547</v>
      </c>
      <c r="E9" s="14">
        <v>0.83750000000000002</v>
      </c>
      <c r="F9" s="14">
        <f>E9-D9</f>
        <v>0.15694444444444455</v>
      </c>
      <c r="G9" s="15">
        <f>HOUR(F9) * 4800 + MINUTE(F9) * 80</f>
        <v>18080</v>
      </c>
      <c r="H9" s="15">
        <f>IF(HOUR(F9) &gt;= 6, 10000, 2000)</f>
        <v>2000</v>
      </c>
      <c r="I9" s="15">
        <f>G9+H9</f>
        <v>20080</v>
      </c>
    </row>
    <row r="10" spans="1:9" s="3" customFormat="1" ht="14.5" x14ac:dyDescent="0.4">
      <c r="A10" s="13" t="s">
        <v>27</v>
      </c>
      <c r="B10" s="13" t="s">
        <v>36</v>
      </c>
      <c r="C10" s="13" t="str">
        <f>IF(LEFT(B10,1)="A","재무과",IF(LEFT(B10,1)="B","관리과","시설과"))</f>
        <v>재무과</v>
      </c>
      <c r="D10" s="14">
        <v>0.55555555555555558</v>
      </c>
      <c r="E10" s="14">
        <v>0.84027777777777779</v>
      </c>
      <c r="F10" s="14">
        <f>E10-D10</f>
        <v>0.28472222222222221</v>
      </c>
      <c r="G10" s="15">
        <f>HOUR(F10) * 4800 + MINUTE(F10) * 80</f>
        <v>32800</v>
      </c>
      <c r="H10" s="15">
        <f>IF(HOUR(F10) &gt;= 6, 10000, 2000)</f>
        <v>10000</v>
      </c>
      <c r="I10" s="15">
        <f>G10+H10</f>
        <v>42800</v>
      </c>
    </row>
    <row r="11" spans="1:9" s="3" customFormat="1" ht="14.5" x14ac:dyDescent="0.4">
      <c r="A11" s="13" t="s">
        <v>18</v>
      </c>
      <c r="B11" s="13" t="s">
        <v>36</v>
      </c>
      <c r="C11" s="13" t="str">
        <f>IF(LEFT(B11,1)="A","재무과",IF(LEFT(B11,1)="B","관리과","시설과"))</f>
        <v>재무과</v>
      </c>
      <c r="D11" s="14">
        <v>0.72777777777777775</v>
      </c>
      <c r="E11" s="14">
        <v>0.98611111111111116</v>
      </c>
      <c r="F11" s="14">
        <f>E11-D11</f>
        <v>0.25833333333333341</v>
      </c>
      <c r="G11" s="15">
        <f>HOUR(F11) * 4800 + MINUTE(F11) * 80</f>
        <v>29760</v>
      </c>
      <c r="H11" s="15">
        <f>IF(HOUR(F11) &gt;= 6, 10000, 2000)</f>
        <v>10000</v>
      </c>
      <c r="I11" s="15">
        <f>G11+H11</f>
        <v>39760</v>
      </c>
    </row>
    <row r="12" spans="1:9" s="3" customFormat="1" ht="14.5" x14ac:dyDescent="0.4">
      <c r="A12" s="13" t="s">
        <v>25</v>
      </c>
      <c r="B12" s="13" t="s">
        <v>37</v>
      </c>
      <c r="C12" s="13" t="str">
        <f>IF(LEFT(B12,1)="A","재무과",IF(LEFT(B12,1)="B","관리과","시설과"))</f>
        <v>관리과</v>
      </c>
      <c r="D12" s="14">
        <v>0.3888888888888889</v>
      </c>
      <c r="E12" s="14">
        <v>0.69097222222222221</v>
      </c>
      <c r="F12" s="14">
        <f>E12-D12</f>
        <v>0.30208333333333331</v>
      </c>
      <c r="G12" s="15">
        <f>HOUR(F12) * 4800 + MINUTE(F12) * 80</f>
        <v>34800</v>
      </c>
      <c r="H12" s="15">
        <f>IF(HOUR(F12) &gt;= 6, 10000, 2000)</f>
        <v>10000</v>
      </c>
      <c r="I12" s="15">
        <f>G12+H12</f>
        <v>44800</v>
      </c>
    </row>
    <row r="13" spans="1:9" s="3" customFormat="1" ht="14.5" x14ac:dyDescent="0.4">
      <c r="A13" s="13" t="s">
        <v>10</v>
      </c>
      <c r="B13" s="13" t="s">
        <v>30</v>
      </c>
      <c r="C13" s="13" t="str">
        <f>IF(LEFT(B13,1)="A","재무과",IF(LEFT(B13,1)="B","관리과","시설과"))</f>
        <v>관리과</v>
      </c>
      <c r="D13" s="14">
        <v>0.3923611111111111</v>
      </c>
      <c r="E13" s="14">
        <v>0.76388888888888884</v>
      </c>
      <c r="F13" s="14">
        <f>E13-D13</f>
        <v>0.37152777777777773</v>
      </c>
      <c r="G13" s="15">
        <f>HOUR(F13) * 4800 + MINUTE(F13) * 80</f>
        <v>42800</v>
      </c>
      <c r="H13" s="15">
        <f>IF(HOUR(F13) &gt;= 6, 10000, 2000)</f>
        <v>10000</v>
      </c>
      <c r="I13" s="15">
        <f>G13+H13</f>
        <v>52800</v>
      </c>
    </row>
    <row r="14" spans="1:9" s="3" customFormat="1" ht="14.5" x14ac:dyDescent="0.4">
      <c r="A14" s="13" t="s">
        <v>24</v>
      </c>
      <c r="B14" s="13" t="s">
        <v>30</v>
      </c>
      <c r="C14" s="13" t="str">
        <f>IF(LEFT(B14,1)="A","재무과",IF(LEFT(B14,1)="B","관리과","시설과"))</f>
        <v>관리과</v>
      </c>
      <c r="D14" s="14">
        <v>0.37152777777777773</v>
      </c>
      <c r="E14" s="14">
        <v>0.71527777777777779</v>
      </c>
      <c r="F14" s="14">
        <f>E14-D14</f>
        <v>0.34375000000000006</v>
      </c>
      <c r="G14" s="15">
        <f>HOUR(F14) * 4800 + MINUTE(F14) * 80</f>
        <v>39600</v>
      </c>
      <c r="H14" s="15">
        <f>IF(HOUR(F14) &gt;= 6, 10000, 2000)</f>
        <v>10000</v>
      </c>
      <c r="I14" s="15">
        <f>G14+H14</f>
        <v>49600</v>
      </c>
    </row>
    <row r="15" spans="1:9" s="3" customFormat="1" ht="14.5" x14ac:dyDescent="0.4">
      <c r="A15" s="13" t="s">
        <v>29</v>
      </c>
      <c r="B15" s="13" t="s">
        <v>30</v>
      </c>
      <c r="C15" s="13" t="str">
        <f>IF(LEFT(B15,1)="A","재무과",IF(LEFT(B15,1)="B","관리과","시설과"))</f>
        <v>관리과</v>
      </c>
      <c r="D15" s="14">
        <v>0.55208333333333337</v>
      </c>
      <c r="E15" s="14">
        <v>0.86805555555555547</v>
      </c>
      <c r="F15" s="14">
        <f>E15-D15</f>
        <v>0.3159722222222221</v>
      </c>
      <c r="G15" s="15">
        <f>HOUR(F15) * 4800 + MINUTE(F15) * 80</f>
        <v>36400</v>
      </c>
      <c r="H15" s="15">
        <f>IF(HOUR(F15) &gt;= 6, 10000, 2000)</f>
        <v>10000</v>
      </c>
      <c r="I15" s="15">
        <f>G15+H15</f>
        <v>46400</v>
      </c>
    </row>
    <row r="16" spans="1:9" s="3" customFormat="1" ht="14.5" x14ac:dyDescent="0.4">
      <c r="A16" s="13" t="s">
        <v>14</v>
      </c>
      <c r="B16" s="13" t="s">
        <v>30</v>
      </c>
      <c r="C16" s="13" t="str">
        <f>IF(LEFT(B16,1)="A","재무과",IF(LEFT(B16,1)="B","관리과","시설과"))</f>
        <v>관리과</v>
      </c>
      <c r="D16" s="14">
        <v>0.68402777777777779</v>
      </c>
      <c r="E16" s="14">
        <v>0.98263888888888884</v>
      </c>
      <c r="F16" s="14">
        <f>E16-D16</f>
        <v>0.29861111111111105</v>
      </c>
      <c r="G16" s="15">
        <f>HOUR(F16) * 4800 + MINUTE(F16) * 80</f>
        <v>34400</v>
      </c>
      <c r="H16" s="15">
        <f>IF(HOUR(F16) &gt;= 6, 10000, 2000)</f>
        <v>10000</v>
      </c>
      <c r="I16" s="15">
        <f>G16+H16</f>
        <v>44400</v>
      </c>
    </row>
    <row r="17" spans="1:9" s="3" customFormat="1" ht="14.5" x14ac:dyDescent="0.4">
      <c r="A17" s="13" t="s">
        <v>22</v>
      </c>
      <c r="B17" s="13" t="s">
        <v>31</v>
      </c>
      <c r="C17" s="13" t="str">
        <f>IF(LEFT(B17,1)="A","재무과",IF(LEFT(B17,1)="B","관리과","시설과"))</f>
        <v>관리과</v>
      </c>
      <c r="D17" s="14">
        <v>0.37847222222222227</v>
      </c>
      <c r="E17" s="14">
        <v>0.69444444444444453</v>
      </c>
      <c r="F17" s="14">
        <f>E17-D17</f>
        <v>0.31597222222222227</v>
      </c>
      <c r="G17" s="15">
        <f>HOUR(F17) * 4800 + MINUTE(F17) * 80</f>
        <v>36400</v>
      </c>
      <c r="H17" s="15">
        <f>IF(HOUR(F17) &gt;= 6, 10000, 2000)</f>
        <v>10000</v>
      </c>
      <c r="I17" s="15">
        <f>G17+H17</f>
        <v>46400</v>
      </c>
    </row>
    <row r="18" spans="1:9" s="3" customFormat="1" ht="14.5" x14ac:dyDescent="0.4">
      <c r="A18" s="13" t="s">
        <v>12</v>
      </c>
      <c r="B18" s="13" t="s">
        <v>31</v>
      </c>
      <c r="C18" s="13" t="str">
        <f>IF(LEFT(B18,1)="A","재무과",IF(LEFT(B18,1)="B","관리과","시설과"))</f>
        <v>관리과</v>
      </c>
      <c r="D18" s="14">
        <v>0.59027777777777779</v>
      </c>
      <c r="E18" s="14">
        <v>0.875</v>
      </c>
      <c r="F18" s="14">
        <f>E18-D18</f>
        <v>0.28472222222222221</v>
      </c>
      <c r="G18" s="15">
        <f>HOUR(F18) * 4800 + MINUTE(F18) * 80</f>
        <v>32800</v>
      </c>
      <c r="H18" s="15">
        <f>IF(HOUR(F18) &gt;= 6, 10000, 2000)</f>
        <v>10000</v>
      </c>
      <c r="I18" s="15">
        <f>G18+H18</f>
        <v>42800</v>
      </c>
    </row>
    <row r="19" spans="1:9" s="3" customFormat="1" ht="14.5" x14ac:dyDescent="0.4">
      <c r="A19" s="13" t="s">
        <v>11</v>
      </c>
      <c r="B19" s="13" t="s">
        <v>31</v>
      </c>
      <c r="C19" s="13" t="str">
        <f>IF(LEFT(B19,1)="A","재무과",IF(LEFT(B19,1)="B","관리과","시설과"))</f>
        <v>관리과</v>
      </c>
      <c r="D19" s="14">
        <v>0.56180555555555556</v>
      </c>
      <c r="E19" s="14">
        <v>0.72916666666666663</v>
      </c>
      <c r="F19" s="14">
        <f>E19-D19</f>
        <v>0.16736111111111107</v>
      </c>
      <c r="G19" s="15">
        <f>HOUR(F19) * 4800 + MINUTE(F19) * 80</f>
        <v>19280</v>
      </c>
      <c r="H19" s="15">
        <f>IF(HOUR(F19) &gt;= 6, 10000, 2000)</f>
        <v>2000</v>
      </c>
      <c r="I19" s="15">
        <f>G19+H19</f>
        <v>21280</v>
      </c>
    </row>
    <row r="20" spans="1:9" s="3" customFormat="1" ht="14.5" x14ac:dyDescent="0.4">
      <c r="A20" s="13" t="s">
        <v>20</v>
      </c>
      <c r="B20" s="13" t="s">
        <v>33</v>
      </c>
      <c r="C20" s="13" t="str">
        <f>IF(LEFT(B20,1)="A","재무과",IF(LEFT(B20,1)="B","관리과","시설과"))</f>
        <v>시설과</v>
      </c>
      <c r="D20" s="14">
        <v>0.36805555555555558</v>
      </c>
      <c r="E20" s="14">
        <v>0.68055555555555547</v>
      </c>
      <c r="F20" s="14">
        <f>E20-D20</f>
        <v>0.31249999999999989</v>
      </c>
      <c r="G20" s="15">
        <f>HOUR(F20) * 4800 + MINUTE(F20) * 80</f>
        <v>36000</v>
      </c>
      <c r="H20" s="15">
        <f>IF(HOUR(F20) &gt;= 6, 10000, 2000)</f>
        <v>10000</v>
      </c>
      <c r="I20" s="15">
        <f>G20+H20</f>
        <v>46000</v>
      </c>
    </row>
    <row r="21" spans="1:9" s="3" customFormat="1" ht="14.5" x14ac:dyDescent="0.4">
      <c r="A21" s="13" t="s">
        <v>15</v>
      </c>
      <c r="B21" s="13" t="s">
        <v>33</v>
      </c>
      <c r="C21" s="13" t="str">
        <f>IF(LEFT(B21,1)="A","재무과",IF(LEFT(B21,1)="B","관리과","시설과"))</f>
        <v>시설과</v>
      </c>
      <c r="D21" s="14">
        <v>0.40069444444444446</v>
      </c>
      <c r="E21" s="14">
        <v>0.59722222222222221</v>
      </c>
      <c r="F21" s="14">
        <f>E21-D21</f>
        <v>0.19652777777777775</v>
      </c>
      <c r="G21" s="15">
        <f>HOUR(F21) * 4800 + MINUTE(F21) * 80</f>
        <v>22640</v>
      </c>
      <c r="H21" s="15">
        <f>IF(HOUR(F21) &gt;= 6, 10000, 2000)</f>
        <v>2000</v>
      </c>
      <c r="I21" s="15">
        <f>G21+H21</f>
        <v>24640</v>
      </c>
    </row>
    <row r="22" spans="1:9" s="3" customFormat="1" ht="14.5" x14ac:dyDescent="0.4">
      <c r="A22" s="13" t="s">
        <v>21</v>
      </c>
      <c r="B22" s="13" t="s">
        <v>32</v>
      </c>
      <c r="C22" s="13" t="str">
        <f>IF(LEFT(B22,1)="A","재무과",IF(LEFT(B22,1)="B","관리과","시설과"))</f>
        <v>시설과</v>
      </c>
      <c r="D22" s="14">
        <v>0.34722222222222227</v>
      </c>
      <c r="E22" s="14">
        <v>0.72222222222222221</v>
      </c>
      <c r="F22" s="14">
        <f>E22-D22</f>
        <v>0.37499999999999994</v>
      </c>
      <c r="G22" s="15">
        <f>HOUR(F22) * 4800 + MINUTE(F22) * 80</f>
        <v>43200</v>
      </c>
      <c r="H22" s="15">
        <f>IF(HOUR(F22) &gt;= 6, 10000, 2000)</f>
        <v>10000</v>
      </c>
      <c r="I22" s="15">
        <f>G22+H22</f>
        <v>53200</v>
      </c>
    </row>
    <row r="23" spans="1:9" s="3" customFormat="1" ht="14.5" x14ac:dyDescent="0.4">
      <c r="A23" s="16" t="s">
        <v>13</v>
      </c>
      <c r="B23" s="16" t="s">
        <v>32</v>
      </c>
      <c r="C23" s="16" t="str">
        <f>IF(LEFT(B23,1)="A","재무과",IF(LEFT(B23,1)="B","관리과","시설과"))</f>
        <v>시설과</v>
      </c>
      <c r="D23" s="17">
        <v>0.35069444444444442</v>
      </c>
      <c r="E23" s="17">
        <v>0.51388888888888895</v>
      </c>
      <c r="F23" s="17">
        <f>E23-D23</f>
        <v>0.16319444444444453</v>
      </c>
      <c r="G23" s="18">
        <f>HOUR(F23) * 4800 + MINUTE(F23) * 80</f>
        <v>18800</v>
      </c>
      <c r="H23" s="18">
        <f>IF(HOUR(F23) &gt;= 6, 10000, 2000)</f>
        <v>2000</v>
      </c>
      <c r="I23" s="18">
        <f>G23+H23</f>
        <v>20800</v>
      </c>
    </row>
    <row r="24" spans="1:9" s="3" customFormat="1" ht="14.5" x14ac:dyDescent="0.4">
      <c r="A24" s="7" t="s">
        <v>38</v>
      </c>
      <c r="B24" s="7"/>
      <c r="C24" s="7"/>
      <c r="D24" s="8" t="s">
        <v>39</v>
      </c>
      <c r="E24" s="8"/>
      <c r="F24" s="8"/>
      <c r="G24" s="6">
        <f>SUMIF($C$4:$C$23,D24,$G$4:$G$23)</f>
        <v>120640</v>
      </c>
      <c r="H24" s="6">
        <f>SUMIF($C$4:$C$23,D24,$H$4:$H$23)</f>
        <v>24000</v>
      </c>
      <c r="I24" s="6">
        <f>SUMIF($C$4:$C$23,D24,$I$4:$I$23)</f>
        <v>144640</v>
      </c>
    </row>
    <row r="25" spans="1:9" s="3" customFormat="1" ht="14.5" x14ac:dyDescent="0.4">
      <c r="A25" s="7"/>
      <c r="B25" s="7"/>
      <c r="C25" s="7"/>
      <c r="D25" s="8" t="s">
        <v>40</v>
      </c>
      <c r="E25" s="8"/>
      <c r="F25" s="8"/>
      <c r="G25" s="6">
        <f>SUMIF($C$4:$C$23,D25,$G$4:$G$23)</f>
        <v>276480</v>
      </c>
      <c r="H25" s="6">
        <f t="shared" ref="H25:H26" si="0">SUMIF($C$4:$C$23,D25,$H$4:$H$23)</f>
        <v>72000</v>
      </c>
      <c r="I25" s="6">
        <f t="shared" ref="I25:I26" si="1">SUMIF($C$4:$C$23,D25,$I$4:$I$23)</f>
        <v>348480</v>
      </c>
    </row>
    <row r="26" spans="1:9" s="3" customFormat="1" ht="14.5" x14ac:dyDescent="0.4">
      <c r="A26" s="7"/>
      <c r="B26" s="7"/>
      <c r="C26" s="7"/>
      <c r="D26" s="8" t="s">
        <v>41</v>
      </c>
      <c r="E26" s="8"/>
      <c r="F26" s="8"/>
      <c r="G26" s="6">
        <f t="shared" ref="G25:G26" si="2">SUMIF($C$4:$C$23,D26,$G$4:$G$23)</f>
        <v>240800</v>
      </c>
      <c r="H26" s="6">
        <f t="shared" si="0"/>
        <v>64000</v>
      </c>
      <c r="I26" s="6">
        <f t="shared" si="1"/>
        <v>304800</v>
      </c>
    </row>
    <row r="27" spans="1:9" s="3" customFormat="1" ht="14.5" x14ac:dyDescent="0.4">
      <c r="A27" s="8" t="s">
        <v>42</v>
      </c>
      <c r="B27" s="8"/>
      <c r="C27" s="8"/>
      <c r="D27" s="8"/>
      <c r="E27" s="8"/>
      <c r="F27" s="8"/>
      <c r="G27" s="6" cm="1">
        <f t="array" ref="G27">SUMPRODUCT(ISNUMBER(FIND("1", $B$4:$B$23)) + ISNUMBER(FIND("3", $B$4:$B$23)), G4:G23)</f>
        <v>282240</v>
      </c>
      <c r="H27" s="6" cm="1">
        <f t="array" ref="H27">SUMPRODUCT(ISNUMBER(FIND("1", $B$4:$B$23)) + ISNUMBER(FIND("3", $B$4:$B$23)), H4:H23)</f>
        <v>74000</v>
      </c>
      <c r="I27" s="6" cm="1">
        <f t="array" ref="I27">SUMPRODUCT(ISNUMBER(FIND("1", $B$4:$B$23)) + ISNUMBER(FIND("3", $B$4:$B$23)), I4:I23)</f>
        <v>356240</v>
      </c>
    </row>
    <row r="28" spans="1:9" s="3" customFormat="1" ht="14.5" x14ac:dyDescent="0.4">
      <c r="A28" s="8" t="s">
        <v>43</v>
      </c>
      <c r="B28" s="8"/>
      <c r="C28" s="8"/>
      <c r="D28" s="8"/>
      <c r="E28" s="8"/>
      <c r="F28" s="8"/>
      <c r="G28" s="8"/>
      <c r="H28" s="8"/>
      <c r="I28" s="6">
        <f>SUMIFS(I4:I23,I4:I23,"&gt;=20000",I4:I23,"&lt;40000")</f>
        <v>148160</v>
      </c>
    </row>
    <row r="29" spans="1:9" s="3" customFormat="1" ht="14.5" x14ac:dyDescent="0.4">
      <c r="A29" s="9" t="s">
        <v>45</v>
      </c>
      <c r="B29" s="7"/>
      <c r="C29" s="7"/>
      <c r="D29" s="7"/>
      <c r="E29" s="7"/>
      <c r="F29" s="7"/>
      <c r="G29" s="7"/>
      <c r="H29" s="7"/>
      <c r="I29" s="7"/>
    </row>
    <row r="30" spans="1:9" s="3" customFormat="1" ht="14.5" x14ac:dyDescent="0.4">
      <c r="A30" s="9" t="s">
        <v>44</v>
      </c>
      <c r="B30" s="7"/>
      <c r="C30" s="7"/>
      <c r="D30" s="7"/>
      <c r="E30" s="7"/>
      <c r="F30" s="7"/>
      <c r="G30" s="7"/>
      <c r="H30" s="7"/>
      <c r="I30" s="7"/>
    </row>
  </sheetData>
  <sortState xmlns:xlrd2="http://schemas.microsoft.com/office/spreadsheetml/2017/richdata2" ref="A4:I23">
    <sortCondition ref="B4:B23"/>
    <sortCondition descending="1" ref="I4:I23"/>
  </sortState>
  <mergeCells count="9">
    <mergeCell ref="A28:H28"/>
    <mergeCell ref="A29:I29"/>
    <mergeCell ref="A30:I30"/>
    <mergeCell ref="A1:I1"/>
    <mergeCell ref="A24:C26"/>
    <mergeCell ref="D24:F24"/>
    <mergeCell ref="D25:F25"/>
    <mergeCell ref="D26:F26"/>
    <mergeCell ref="A27:F27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headerFooter>
    <oddHeader>&amp;L비번호: XXX&amp;C수험번호: XXXXX&amp;R성명: XXX</oddHeader>
    <oddFooter>&amp;C4-1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cp:lastPrinted>2023-07-15T07:27:53Z</cp:lastPrinted>
  <dcterms:created xsi:type="dcterms:W3CDTF">2015-06-05T18:19:34Z</dcterms:created>
  <dcterms:modified xsi:type="dcterms:W3CDTF">2023-07-15T07:28:17Z</dcterms:modified>
</cp:coreProperties>
</file>