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hmx/Documents/GitHub/RSV_mAb_VE/data/SR/"/>
    </mc:Choice>
  </mc:AlternateContent>
  <xr:revisionPtr revIDLastSave="0" documentId="13_ncr:1_{AE3EEB5B-D69C-B040-8344-150BC22FCE41}" xr6:coauthVersionLast="47" xr6:coauthVersionMax="47" xr10:uidLastSave="{00000000-0000-0000-0000-000000000000}"/>
  <bookViews>
    <workbookView xWindow="4700" yWindow="21600" windowWidth="25600" windowHeight="16000" activeTab="1" xr2:uid="{8D9F12B2-CBE4-7D43-A77D-19711C88ECBD}"/>
  </bookViews>
  <sheets>
    <sheet name="new" sheetId="3" r:id="rId1"/>
    <sheet name="studies" sheetId="4" r:id="rId2"/>
  </sheets>
  <definedNames>
    <definedName name="_xlnm._FilterDatabase" localSheetId="1" hidden="1">studies!$A$1:$M$45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0" i="3" l="1"/>
  <c r="P26" i="3"/>
  <c r="P25" i="3"/>
  <c r="P24" i="3"/>
  <c r="P23" i="3"/>
  <c r="P22" i="3"/>
  <c r="P21" i="3"/>
  <c r="P20" i="3"/>
  <c r="X7" i="3"/>
  <c r="X16" i="3"/>
  <c r="X8" i="3"/>
  <c r="X6" i="3"/>
  <c r="X5" i="3"/>
  <c r="X12" i="3"/>
  <c r="X15" i="3"/>
  <c r="X9" i="3"/>
  <c r="X2" i="3"/>
  <c r="X17" i="3"/>
  <c r="X14" i="3"/>
  <c r="J24" i="3"/>
  <c r="J23" i="3"/>
  <c r="J22" i="3"/>
  <c r="J21" i="3"/>
  <c r="J20" i="3"/>
  <c r="G21" i="3"/>
  <c r="G20" i="3"/>
  <c r="M5" i="3"/>
  <c r="W3" i="3"/>
  <c r="V3" i="3"/>
  <c r="V24" i="3" s="1"/>
  <c r="U3" i="3"/>
  <c r="U22" i="3" s="1"/>
  <c r="M3" i="3"/>
  <c r="W2" i="3"/>
  <c r="W25" i="3" s="1"/>
  <c r="M2" i="3"/>
  <c r="M17" i="3"/>
  <c r="V16" i="3"/>
  <c r="T16" i="3"/>
  <c r="M16" i="3"/>
  <c r="M15" i="3"/>
  <c r="M14" i="3"/>
  <c r="M12" i="3"/>
  <c r="T11" i="3"/>
  <c r="X11" i="3" s="1"/>
  <c r="M11" i="3"/>
  <c r="M10" i="3"/>
  <c r="M9" i="3"/>
  <c r="W8" i="3"/>
  <c r="U8" i="3"/>
  <c r="M8" i="3"/>
  <c r="U7" i="3"/>
  <c r="M7" i="3"/>
  <c r="U6" i="3"/>
  <c r="M6" i="3"/>
  <c r="W4" i="3"/>
  <c r="U4" i="3"/>
  <c r="T4" i="3"/>
  <c r="T20" i="3" s="1"/>
  <c r="M4" i="3"/>
  <c r="X4" i="3" l="1"/>
  <c r="T21" i="3"/>
  <c r="U23" i="3"/>
  <c r="V25" i="3"/>
  <c r="T22" i="3"/>
  <c r="U24" i="3"/>
  <c r="W20" i="3"/>
  <c r="X3" i="3"/>
  <c r="X22" i="3" s="1"/>
  <c r="T23" i="3"/>
  <c r="U25" i="3"/>
  <c r="W21" i="3"/>
  <c r="T24" i="3"/>
  <c r="V20" i="3"/>
  <c r="W22" i="3"/>
  <c r="T25" i="3"/>
  <c r="V21" i="3"/>
  <c r="W23" i="3"/>
  <c r="U20" i="3"/>
  <c r="V22" i="3"/>
  <c r="W24" i="3"/>
  <c r="U21" i="3"/>
  <c r="V23" i="3"/>
  <c r="M20" i="3"/>
  <c r="M23" i="3"/>
  <c r="M26" i="3"/>
  <c r="M24" i="3"/>
  <c r="M21" i="3"/>
  <c r="M25" i="3"/>
  <c r="M22" i="3"/>
  <c r="X24" i="3"/>
  <c r="X20" i="3"/>
  <c r="X23" i="3"/>
  <c r="X21" i="3" l="1"/>
  <c r="X25" i="3"/>
</calcChain>
</file>

<file path=xl/sharedStrings.xml><?xml version="1.0" encoding="utf-8"?>
<sst xmlns="http://schemas.openxmlformats.org/spreadsheetml/2006/main" count="743" uniqueCount="328">
  <si>
    <t>Study</t>
  </si>
  <si>
    <t>doi</t>
  </si>
  <si>
    <t>Date published</t>
  </si>
  <si>
    <t>Journal</t>
  </si>
  <si>
    <t>In SR/MA</t>
  </si>
  <si>
    <t>Study design</t>
  </si>
  <si>
    <t>Single/Multicenter</t>
  </si>
  <si>
    <t>Center</t>
  </si>
  <si>
    <t>City/State</t>
  </si>
  <si>
    <t>Country</t>
  </si>
  <si>
    <t>Start date</t>
  </si>
  <si>
    <t>End date</t>
  </si>
  <si>
    <t>Observation time (days)</t>
  </si>
  <si>
    <t>Population</t>
  </si>
  <si>
    <t>Exclusion</t>
  </si>
  <si>
    <t>Age (&lt; months)</t>
  </si>
  <si>
    <t>Patient setting</t>
  </si>
  <si>
    <t>Only inpatient (1)</t>
  </si>
  <si>
    <t>Diagnosis</t>
  </si>
  <si>
    <t>Study population</t>
  </si>
  <si>
    <t>RSV+</t>
  </si>
  <si>
    <t>Nirsevimab immunized</t>
  </si>
  <si>
    <t>RSV+/Nirsevimab+</t>
  </si>
  <si>
    <t>Nirsevimab coverage</t>
  </si>
  <si>
    <t>Outcome measured</t>
  </si>
  <si>
    <t>Outcome immunized patients</t>
  </si>
  <si>
    <t>Effectiveness</t>
  </si>
  <si>
    <t>Immunization start date</t>
  </si>
  <si>
    <t>Immunization recommendations</t>
  </si>
  <si>
    <t>Variables</t>
  </si>
  <si>
    <t>Severity variables</t>
  </si>
  <si>
    <t>Comments</t>
  </si>
  <si>
    <t>Ernst 2024</t>
  </si>
  <si>
    <t>https://doi.org/10.2807/1560-7917.ES.2024.29.4.2400033</t>
  </si>
  <si>
    <t>Eurosurveillance</t>
  </si>
  <si>
    <t>Ricco</t>
  </si>
  <si>
    <t>Retrospective observational study</t>
  </si>
  <si>
    <t>Single-center</t>
  </si>
  <si>
    <t>Luxembourg’s national paediatric hospital</t>
  </si>
  <si>
    <t>Luxembourg City</t>
  </si>
  <si>
    <t>Luxembourg</t>
  </si>
  <si>
    <t>Cases: hospitalised child below 6 months of age who was screened and tested positive for RSV by molecular methods</t>
  </si>
  <si>
    <t>-</t>
  </si>
  <si>
    <t>Hospitalized</t>
  </si>
  <si>
    <t>ID NOW RSV (Abbot)</t>
  </si>
  <si>
    <t>Hospitalization RSV infection</t>
  </si>
  <si>
    <t>In October 2023, passive immunisation with nirsevimab was started simultaneously across maternities of all of Luxembourg’s four hospitals. […] Luxembourg’s infectious diseases advisory group recommended one-dose nirsevimab prophylaxis for: (i) all neonates born between 1 October 2023 and 30 March 2024; (ii) infants born from 1 January until 30 September 2023 (i.e. catch-up immunisation); and (iii) children under the age of 2years with risk factors for severe respiratory infection [8]. This recommendation was followed in October 2023 by a national immunisa- tion campaign.</t>
  </si>
  <si>
    <t>Age
LOS
PICU admission
Oxygen support</t>
  </si>
  <si>
    <t>LOS
PICU admission
Oxygen support</t>
  </si>
  <si>
    <t>Neonatal coverage in maternity wards from the begin- ning of October to mid-December 2023 was estimated at 84% (1,277 doses for 1,524 births).
They also give data on &lt; 5 years, but those were not included in the immunized group, so I didn't inlude in data - Ricco did.</t>
  </si>
  <si>
    <t>Lopez-Lacort 2024</t>
  </si>
  <si>
    <t>https://doi.org/10.2807/1560-7917.ES.2024.29.6.2400046</t>
  </si>
  <si>
    <t>Multi-center</t>
  </si>
  <si>
    <t>Valencia, Murcia, Valladolid</t>
  </si>
  <si>
    <t>Spain</t>
  </si>
  <si>
    <t>All infants eligible for immunisation with nirsevimab during their first RSV season (born from 1 April 2023, n = 15,676 infants, representing 6.4% of the entire Spanish infant population eligible for immunisation). […] All infants admitted with LRTI were included.</t>
  </si>
  <si>
    <t>PCR RSV</t>
  </si>
  <si>
    <t>84.4% (95%CI: 76.8-90.0)</t>
  </si>
  <si>
    <t>In late September 2023, Spain introduced the universal RSV prophylaxis into its national immu- nisation programme [6] for all infants born from 1 April 2023.</t>
  </si>
  <si>
    <t>Age at hospitalization
Age at immunization
Month of hospitalization</t>
  </si>
  <si>
    <t>Ricco included data from the immunisation coverage and infant hospitalizations</t>
  </si>
  <si>
    <t>Nirse-Gal 2024</t>
  </si>
  <si>
    <t>https://www.sergas.es/Saude-publica/Documents/7512/Report_RSV_week9.pdf</t>
  </si>
  <si>
    <t>Nirse-Gal</t>
  </si>
  <si>
    <t>Prospective observational study</t>
  </si>
  <si>
    <t>Health care in Galicia (SERGAS)/NIRSE-GAL study</t>
  </si>
  <si>
    <t>Galicia</t>
  </si>
  <si>
    <t>1. Cohort of births between April and September: For current season 2023- 24, it includes catch-up (children born between April 1 and September 24, 2023); for the comparison with previous seasons, data was collected from children born between April 1 and September 30 of the start of season year.
2. Infants under 2 months of age: For the current season, this group is dynamic and will begin with a high proportion of catch-up children; as weeks go by, the percentage of infants immunized at birth will increase, until reaching 100% on 25 November.
3. Infants under 6 months of age: Also for this group, at the beginning of the wave the majority of infants come from the catch-up group.</t>
  </si>
  <si>
    <t>Outpatient, ED, Hospitalized</t>
  </si>
  <si>
    <t>Positive RSV test result during the hospitalization or in the 10 days before admission</t>
  </si>
  <si>
    <t>The 2023-24 immunization campaign in Galicia was structured around three immunization groups:
1. Risk: born, with risk factors, between 1 October 2021 and 31 March 2023 (previously included in immunization with palivizumab)
2. Catch-up: born between 1 April and 24 September 2023. They will receive a dose at the beginning of the season.
3. At birth: born from September 25, 2023 to March 31, 2024. They will receive a dose after birth.</t>
  </si>
  <si>
    <t>Moline 2024</t>
  </si>
  <si>
    <t>https://doi.org/10.15585/mmwr.mm7309a4</t>
  </si>
  <si>
    <t>MMWR</t>
  </si>
  <si>
    <t>Retrospective cohort study</t>
  </si>
  <si>
    <t>New Vaccine Surveillance Network</t>
  </si>
  <si>
    <t>USA</t>
  </si>
  <si>
    <t>Aged &lt;8 months as of October 1, 2023, or born after October 1, 2023, were hospitalized with ARI** during October 1, 2023– February 29, 2024, and had verified nirsevimab status, reported gestational age at birth, and medical record review to assess for underlying medical conditions. [...] had to have received nirsevimab ≥7 days before symptom onset
Case-patients were infants who received a positive RSV test result. Control patients were infants who received a negative RSV test result.</t>
  </si>
  <si>
    <t>Enrolled before nirsevimab became available at their site,†† received any doses of palivizumab, had reported maternal RSV vaccination during pregnancy, or inconclusive or unknown RSV test results. […] Infants who received nirsevimab &lt;7 days before symptom onset.</t>
  </si>
  <si>
    <t>RSV test</t>
  </si>
  <si>
    <t>90% (95%CI: 75-96)</t>
  </si>
  <si>
    <t>In August 2023, CDC’s Advisory Committee on Immunization Practices (ACIP) recommended nirsevimab, a long-acting monoclonal antibody, for all infants aged &lt;8 months born during or entering their first RSV season, and for children aged 8–19 months at increased risk for severe RSV disease and entering their second RSV season. [...] In October 2023, in response to nirsevimab shortages, CDC recommended that health care settings with limited supply of nirsevimab prioritize nirsevimab for infants aged &lt;6 months and infants with underlying conditions at highest risk for severe disease (6). In January 2024, additional doses of nir- sevimab became available, and CDC recommended that health care settings with adequate nirsevimab supply return to the original ACIP recommendations for nirsevimab use (7).</t>
  </si>
  <si>
    <t>Ezpeleta 2024</t>
  </si>
  <si>
    <t>https://doi.org/10.3390/vaccines12040383</t>
  </si>
  <si>
    <t>Vaccines</t>
  </si>
  <si>
    <t>Prospective cohort study</t>
  </si>
  <si>
    <t>Navarra</t>
  </si>
  <si>
    <t>Infants born in Navarre from October to December 2023</t>
  </si>
  <si>
    <t>ED, hospitalized</t>
  </si>
  <si>
    <t>Multiple (ED, hospitalization, PICU)
- RSV ED attention
- RSV hospitalization
- RSV PICU admission</t>
  </si>
  <si>
    <t>ED = 11
Hospitalization = 8
PICU = 3</t>
  </si>
  <si>
    <t>ED 87.9% (95%CI: 70.3-95.1)
Hospitalization 88.7% (95%CI: 69.6-95.8)
PICU 85.9% (95%CI: 13.2-97.7)</t>
  </si>
  <si>
    <t>In July 2023, the Spanish Ministry of Health recommended immunising infants with nirsevimab, prioritised as follows: (1) infants at high risk of developing severe disease from RSV infection (preterm children &lt; 35 weeks gestational age during their first RSV season and infants aged less than 24 months with conditions such as congenital heart disease with significant hemodynamic involvement or bronchopulmonary dysplasia); and (2) infants under six months of age born from April 2023 to March 2024, prioritising those born during the RSV season [5]. [...] n Navarre, nirsevimab immunoprophylaxis was publicly funded and prospectively offered at birth in maternity wards to all children born between October 2023 and January 2024. Nirsevimab was also offered to infants residing in Navarre who were born abroad during the mentioned period. A dose of 50 mg was administered intramuscularly for infants with body weight &lt; 5 kg and a 100 mg dose for infants with body weight ≥ 5 kg. All immunised infants and those non-immunised due to parents’ refusal were registered in the Regional Immunisation Register. The immunisation was considered potentially effective one day after administration.</t>
  </si>
  <si>
    <t>Sex
Month
Birth cohort
PICU</t>
  </si>
  <si>
    <t>ICU admission</t>
  </si>
  <si>
    <t>Ares-Gomez 2024</t>
  </si>
  <si>
    <t>https://doi.org/10.1016/S1473-3099(24)00215-9</t>
  </si>
  <si>
    <t>The Lancet</t>
  </si>
  <si>
    <t>All nirsevimab-eligible infants admitted to the hospital during the study period were automatically identified from the registries.
infants born during the immunisation campaign (seasonal group), infants who were younger than 6 months at the start of the campaign (ie, infants born between April 1 and Sept 24, 2023; catch-up group), and infants aged 6–24 months (ie, born between Oct 1, 2021, and March 31, 2023) with high-risk conditions at the start of the campaign
eligible population for nirsevimab administration comprised all infants born from April 1 to Dec 15, 2023, who were residing in Galicia</t>
  </si>
  <si>
    <t>Hospitalization RSV infection + severity
RSV LRTI hospitalization
Severe RSV LRTI with oxygen support
Severe RSV LRTI with ICU admission
Severe RSV LRTI with non-IMV
Severe RSV LRTI with IMV
All cause LRTI hospitalization
All cause hospitalization</t>
  </si>
  <si>
    <t>RSV LRTI hospitalization = 30
Severe RSV LRTI with oxygen support = 15
Severe RSV LRTI with ICU admission= 10
Severe RSV LRTI with non-IMV = 7
Severe RSV LRTI with IMV = 0
All cause LRTI hospitalization = 150
All cause hospitalization = 289</t>
  </si>
  <si>
    <t>RSV LRTI hospitalization 82.0% (95%CI: 65.6-90.2)
Severe RSV LRTI with oxygen support 86.9% (95%CI: 69.1-94.2)
All cause LRTI hospitalization 69.2% (95%CI: 55.9-78.0)
All cause hospitalization 66.2% (95%CI: 56-73,7)</t>
  </si>
  <si>
    <t>The immunisation campaign began in Galicia on Sept 25, 2023, and ended on March 31, 2024.</t>
  </si>
  <si>
    <t>Catch-up or seasonal immunization
ICU admission
Respiratory support</t>
  </si>
  <si>
    <t>ICU admission
Respiratory support</t>
  </si>
  <si>
    <t>Coma 2024</t>
  </si>
  <si>
    <t>https://doi.org/10.1136/archdischild-2024-327153</t>
  </si>
  <si>
    <t>BMJ Arch Dis Child</t>
  </si>
  <si>
    <t>Catalan Shared Clinical Records (Catalan Health System) and Minimum Basic Data Set (CMBD in Catalan)</t>
  </si>
  <si>
    <t>Catalonia (Barcelona)</t>
  </si>
  <si>
    <t>All infants born between April and September 2023 in Catalonia and deemed eligible for immunisation with nirsevimab.
- Exposed cohort (immunised with nirsevimab): infants who received a dose of nirsevimab during the study period.
- Control cohort (non-immunised): infants who did not receive any dose of nirsevimab during the study period.</t>
  </si>
  <si>
    <t>Those without a valid health identifier number and those who died or moved outside Catalonia before the start of the immunisation campaign. For the analysis of the primary care-related outcomes, we also excluded those infants who were not assigned to one of the public PCPs in Catalonia contributing to our database.</t>
  </si>
  <si>
    <t>ICD-10 code, rapid antigen test</t>
  </si>
  <si>
    <t>Multiple (Outpatient, ED, Hospitalization, PICU)
- Primary care attended bronchiolitis: defined as a clinical diagnosis of bronchiolitis based on 
ICD-10 codes (J21, J21.0, J21.1, J21.8, J21.9)  recorded in the primary care EHR (online supplemental table 1).
- RSV infection: measured as a positive rapid antigen test performed in primary care settings. Since 2021, rapid antigen tests for influenza (A and B), adenovirus, SARS- CoV-2 and RSV have been available in all paediatric PCPs for testing children with respiratory infection symptoms or fever without a focus.14
- Viral pneumonia diagnosed in primary care: viral pneu- monia diagnoses recorded in the primary care EHR were defined according to the ICD-10 classification, including all codes used in the Information System for Surveillance of Infections in Catalonia (online supplemental table 1).15
- Hospital emergency department visits due to bronchiolitis: any hospital emergency visit for all-cause bronchiolitis.
- Hospital admission for RSV-related disease: hospital admis- sion with a discharge diagnosis of bronchiolitis due to RSV. In Catalonia, all paediatric patients with suspected acute low respiratory tract infections (LRTIs) who are admitted to hospital are tested for RSV as well as influenza A and B viruses and SARS-CoV-2.
- Admission to ICU for RSV-related disease: any admission to the ICU during the hospital stay due to bronchiolitis caused by RSV.</t>
  </si>
  <si>
    <t>RSV infection = 71
Primary care attended bronchiolitis = 1560
Viral pneumonia = 42
ED visit = 604
Hospital admission = 52
ICU admission = 8</t>
  </si>
  <si>
    <t>RSV infection 68.9% (95%CI:51.7-80)
Primary care attended bronchiolitis 48.1% (95%CI: 42.4-53.3)
Viral pneumonia 60.7% (95%CI: 24.2-79.7)
ED visits 55.4% (95%CI: 48.4-661.5)
Hospital admission 87.6% (95%CI: 82.1-91.4)
ICU admission 90.1% (95%CI: 76.3-95.9)</t>
  </si>
  <si>
    <t>In March 2023, nirsevimab was commercialised in Spain. Catalonia, an 8-million-inhabitant autonomous community in the northeast of Spain, introduced the recommendation and financing of nirsevimab in October 2023 as part of the infant immunisation programme.10 All infants born between April and September 2023 were offered a dose of nirsevimab in primary care practices (PCPs) during October, in addition to all newborns born between October 2023 and March 2024, preferably in public and private hospi- tals, or in PCPs during the first days of life.</t>
  </si>
  <si>
    <t>RSV infection
Primary attended bronchiolitis
Viral pneumonia
Hospital emergency visits
Hospital admission
ICU admission</t>
  </si>
  <si>
    <t>Consolati 2024</t>
  </si>
  <si>
    <t xml:space="preserve">https://doi.org/10.3390/vaccines12050549 </t>
  </si>
  <si>
    <t>Valle d'Aosta Local Health Unit</t>
  </si>
  <si>
    <t>Valle d'Aosta</t>
  </si>
  <si>
    <t>Italy</t>
  </si>
  <si>
    <t>All individuals born between 1 May 2023 and 15 February 2024 and residing in Valle d’Aosta</t>
  </si>
  <si>
    <t>Those with pre-existing risk factors (preterm in- fants born prematurely with a gestational age of less than 29 weeks, infants diagnosed with hemodynamically significant heart disease, and individuals with pulmonary abnormali- ties or neuromuscular conditions impairing the ability to clear secretions from the upper airways, as well as infants with primary or secondary immunodeficiencies) that had already undergone palivizumab prophylaxis</t>
  </si>
  <si>
    <t>?</t>
  </si>
  <si>
    <t>Hospitalization for RSV bronchiolitis or pneumonia</t>
  </si>
  <si>
    <t>98.4% (95%CI: 72.9-99.9)</t>
  </si>
  <si>
    <t>Nirsevimab became accessible starting from 20 December, procured through direct importation from the manufacturer in France. […] The actual administration of nirsevimab took place leveraging the structural and human resources of the SISP, centrally located at the Aosta headquarters. For infants discharged from the hospital nursery between 20 December 2023 and 15 February 2024, prophylaxis was provided directly within the Neonatology Unit on the day of discharge.</t>
  </si>
  <si>
    <t>Birth period</t>
  </si>
  <si>
    <t>Levy 2024</t>
  </si>
  <si>
    <t>https://doi.org/10.1093/jpids/piae051</t>
  </si>
  <si>
    <t>JPIDS</t>
  </si>
  <si>
    <t>Pediatric and Ambulatory Research in Infectious diseases (PARI) network</t>
  </si>
  <si>
    <t>France</t>
  </si>
  <si>
    <t>Infants &lt; 2 years with all cause bronchiolitis</t>
  </si>
  <si>
    <t>Outpatient</t>
  </si>
  <si>
    <t>PCR Flu/RSV/Covid</t>
  </si>
  <si>
    <t>Ambulatory RSV bronchiolitis</t>
  </si>
  <si>
    <t>After a rapid implementation of both in ambulatory settings and maternity wards of nirsevimab in France on September 15, 2023, health authorities restricted its availability to new- borns in maternity wards only</t>
  </si>
  <si>
    <t>Age groups (&lt;3 month, 3-12 months, 13-24 months)</t>
  </si>
  <si>
    <t>Patients ≥ 13 months not included in nirsevimab+/RSV+</t>
  </si>
  <si>
    <t>Estrella-Porter 2024</t>
  </si>
  <si>
    <t>https://doi.org/10.1016/j.vaccine.2024.05.078</t>
  </si>
  <si>
    <t>Vaccine</t>
  </si>
  <si>
    <t>Valencian metabolic disease screening program database (MetaB), Surveillance Network of the Valencian Community (RedMIVA), Alumbra database, and Vaccination In- formation System (SIV) database</t>
  </si>
  <si>
    <t>Valencia</t>
  </si>
  <si>
    <t>Infants eligible for Nirsevimab immunization (2023-2024 immunization campaign against RSV in the Valen- cian Community)
• All children born from 1st October 2023 to 31st March 2024 will receive nirsevimab 24 to 48 h from birth in the maternity services. If this does not happen, they will receive the prophylaxis in their next contact with the healthcare system.
• All children 0–6 months old (born from 1st April 2023 to 30th September 2023) will receive nirsevimab in their primary health care center as part of the catch-up strategy. Another immunization appointment can be used to receive this prophylaxis since nirsevimab does not interact and can be administered with any other vaccine [5].
• All children up to 24 months old with any of the risk conditions of severe RSV disease (congenital heart diseases, bronchopulmonary dysplasia, immunosuppression, congenital metabolic disorders, neuromuscular diseases, severe pulmonary diseases, Down’s syn- drome, etc.) will receive nirsevimab at the beginning of each RSV season. Premature infants younger than 35 weeks will receive a single dose before reaching 12 months of age.</t>
  </si>
  <si>
    <t>RSV infection</t>
  </si>
  <si>
    <t>73.7% (95%CI: 65-80, p&lt;0.001)</t>
  </si>
  <si>
    <t>The 2023–2024 immunization campaign against RSV in the Valen- cian Community started on the 1st of October 2023 and will conclude on the 31st of March 2024. The immunization program is based on national recommendations [4], and is organized as follows:
• All children born from 1st October 2023 to 31st March 2024 will receive nirsevimab 24 to 48 h from birth in the maternity services. If this does not happen, they will receive the prophylaxis in their next contact with the healthcare system.
• All children 0–6 months old (born from 1st April 2023 to 30th September 2023) will receive nirsevimab in their primary health care center as part of the catch-up strategy. Another immunization appointment can be used to receive this prophylaxis since nirsevimab does not interact and can be administered with any other vaccine [5].
• All children up to 24 months old with any of the risk conditions of severe RSV disease (congenital heart diseases, bronchopulmonary dysplasia, immunosuppression, congenital metabolic disorders, neuromuscular diseases, severe pulmonary diseases, Down’s syn- drome, etc.) will receive nirsevimab at the beginning of each RSV season. Premature infants younger than 35 weeks will receive a single dose before reaching 12 months of age.</t>
  </si>
  <si>
    <t>Sex
Born in private maternity service
Campaign group
Birth weight
Gestational weeks
Breastfeeding intention
Country of origin of the mother
Province</t>
  </si>
  <si>
    <t xml:space="preserve">Not a great study.
relative risk of the intervention was 0.30 (95 % CI: 0.23–0.39), and the number needed to immunize (NNI) was 63 (95 % CI: 46.9–93.8). RSV infection incidence was three times lower in immunized infants than in those non- immunized (0.69 % and 2.29 %, respectively).
We performed a multivariate analysis and obtained an adjusted odds ratio (aOR) of 0.26 (95 % CI: 0.20–0.35) </t>
  </si>
  <si>
    <t>Paireau 2024</t>
  </si>
  <si>
    <t>https://doi.org/10.1111/irv.13311</t>
  </si>
  <si>
    <t>Influenza and other respiratory viruses</t>
  </si>
  <si>
    <t>Case-control study test-negartive design</t>
  </si>
  <si>
    <t>Pediatric Intensive Care Unit Registry (PICURe)</t>
  </si>
  <si>
    <t>(1) admitted in PICU from 15 September 2023 to 31 January 2024, 
(2) in metropolitan France and 
(3) aged less than 1month at the start of the study or age less than 5 months at the start of the study if they had comorbidities.</t>
  </si>
  <si>
    <t>No etiologic search, unknown preventive treatment against RSV, administration of another preventive treatment against RSV than nirsevimab (i.e. palivizumab), un- known comorbidities/prematurity or unknown sex. […] In the main analysis, we excluded infants who received nir- sevimab &lt; 8 days prior to hospitalisation in PICU (taking into account RSV incubation period and time from symptom onset to PICU admission) or whose date of nirsevimab administra- tion was unknown.</t>
  </si>
  <si>
    <t>PICU</t>
  </si>
  <si>
    <t>PICU RSV bronchiolitis</t>
  </si>
  <si>
    <t>75.9% (95%CI 48.5-99.7)
SA1: 80.6% (95%CI: 61.6-90.3)
SA2: 80.4% (95%CI: 61.7-89.9)</t>
  </si>
  <si>
    <t>On 19 July 2023, the French National Authority for Health (HAS) approved the reimbursement of nirsevimab [7]. On 15 September 2023, France was one of the few European countries that started a national immunisation campaign [8, 9]. Because of the very high adherence rates in France, nirsevimab was preferentially allocated for the immunisation of newborns in maternity wards before discharge and for newborns under 1month old in hospital wards starting from 26 September [8].</t>
  </si>
  <si>
    <t>Age group
Sex
Viral identification (RSV or other viruses)
Period of PICU admission
Comorbidites (y/n)
Prematurity - gestational age
Respiratory support
Death</t>
  </si>
  <si>
    <t>Respiratory support
Death</t>
  </si>
  <si>
    <t>In a first sensitivity analysis (SA1), infants whose date of nirsevimab administration was unknown and who were aged ≥ 1 month were included and considered as treated with nirsevimab more than 8days before hospitalisa- tion in PICU, because most doses were given at the maternity (before 1month). In a second sensitivity analysis (SA2), we in- cluded as treated all infants who received nirsevimab, what- ever the delay between administration of treatment and PICU admission (Table S1).</t>
  </si>
  <si>
    <t>Ricco 2024</t>
  </si>
  <si>
    <t>https://doi.org/10.3390/vaccines12060640</t>
  </si>
  <si>
    <t>Systematic Review and Meta-analysis</t>
  </si>
  <si>
    <t>Spain, France, Luxembourg, Italy, USA</t>
  </si>
  <si>
    <t>57-154</t>
  </si>
  <si>
    <t>In order to be included into the present systematic review with meta-analysis, the retrieved studies should provide data on the following:
(1) Immunization with nirsevimab of children aged less than 2 years;
(2) Nirsevimab mAb administration (any strategy and settings);
(3) Comparison of nirsevimab efficacy with placebo in either a randomized controlled
trial (RCT) or real-world settings;
(4) Reporting on the occurrence of LRTIs in individuals treated with nirsevimab and
placebo with subsequent hospitalization.</t>
  </si>
  <si>
    <t>The following exclusion criteria were then applied:
(1) Immunization of children aged 2 years or more;
(2) Secondary studies (i.e., systematic reviews and meta-analyses, letters, editorial com-
ment, case reports);
(3) Studies on animals (including non-human primates) or preclinical testing;
(4) Outcomes other than clinical efficacy;
(5) The full text was not available either through online repositories or through inter- library loan or its main text was written in a language different from English, Italian, German, French, Spanish, or Portuguese;
(6) A lack of details about the geographical setting and corresponding timeframe;
(7) Reporting on the occurrence of influenza-like illnesses and/or respiratory syndromes
other than LRTIs;
(8) Reporting on the occurrence of LRTIs that did not include the number of cases even-
tually admitted to the hospital settings because of respiratory syndrome;
(9) Methods other than Real-Time Quantitative Polymerase Chain Reaction (RT-qPCR) or non-RT-qPCR Nucleic Acid Amplification Tests (NAATs) were applied for the
laboratory diagnosis of RSV infection.</t>
  </si>
  <si>
    <t>PCR or NAAT</t>
  </si>
  <si>
    <t>RCT: 80.96% (95%CI: 71.4-87.2)
Real world: 90.48 (95%CI: 87.1-92.9)
Pooled: 88.4% (95%CI: 84.7-91.2)</t>
  </si>
  <si>
    <t>Aguera 2024</t>
  </si>
  <si>
    <t>https://doi.org/10.1111/pai.14175</t>
  </si>
  <si>
    <t>Pediatric Allergy and Immunology</t>
  </si>
  <si>
    <t>Hospital Sant Joan de Déu Barcelona (HSJD), Hospital Universitari General de Catalunya (HUGC) (Sant Cugat del Vallès, Barcelona), and Hospital Nostra Senyora Meritxell (HNSM) (Andorra)</t>
  </si>
  <si>
    <t>Barcelona, Andorra</t>
  </si>
  <si>
    <t>Patients aged up to 12 months, admitted for at least 24 hours in any participant centers, and tested for RSV in nasopharyngeal aspirate using polymerase chain reaction (PCR)-based tests (Qiagen Multiplex PCR or Filmarray Respiratory Panel)</t>
  </si>
  <si>
    <t>Patients who only underwent an antigen-detection-based test, as well as those with a previous episode of bronchiolitis or LRTI (bronchitis, bronchopneumonia, or pneumonia).
- Bronchiolitis: The first episode in a patient's clinical history that presents signs of LRTI.24
- Severe bronchiolitis: Bronchiolitis requiring NIV such as continu- ous positive airway pressure, bi-level positive airway pressure, or CMV.</t>
  </si>
  <si>
    <t>PCR or Filmarray respiratory panel</t>
  </si>
  <si>
    <t>Hospitalization RSV infection + Severity
- RSV LRTI (bronchiolitis, bronchitis, bronchopneumonia, pneumonia) hospitalization
- Severe disease (need for NIV/CMV) hospitalization</t>
  </si>
  <si>
    <t>RSV LRTI = 40
Severe disease = 18</t>
  </si>
  <si>
    <t>RSV LRTI 81.0% (95%CI: 60.9-90.7, p &lt;0.001)
Severe disease 85.6% (95%CI: 41.7-96.4, p=0.007)</t>
  </si>
  <si>
    <t>In July 2023, Spain's Public Health Commission recommended systematic immunization for infants up to 6 months during their first RSV season (born in April).18 In October, Catalonia implemented uni- versal RSV prophylaxis for newborns, with a catch-up strategy for older infants.19 Meanwhile, Andorra began nirsevimab immunization for high-risk children, later approving it for all newborns in 2024. The RSVpreF vaccine20 was not introduced in Spain until January 2024, making it unavailable this season.</t>
  </si>
  <si>
    <t>Respiratory support
Gender
Age
Weight
RSV type (A/B)
Viiral coinfection
Bronchiolitis score (BROSJD) upon admission
Respiratory support
Antibiotic prescription
PICU and hospital LOS
CRP and procalcitonin on admission
Comorbidities</t>
  </si>
  <si>
    <t>Bronchiolitis score (BROSJD) upon admission
Respiratory support
PICU and hospital LOS</t>
  </si>
  <si>
    <t>Alejandre 2024</t>
  </si>
  <si>
    <t>https://doi.org/10.1007/s00431-024-05634-z</t>
  </si>
  <si>
    <t>European Journal of Pediatrics</t>
  </si>
  <si>
    <t>Hospital Sant Joan de Déu Barcelona (HSJD)</t>
  </si>
  <si>
    <t>Barcelona</t>
  </si>
  <si>
    <t>Infants with severe bronchiolitis</t>
  </si>
  <si>
    <t>PCR respiratory panel</t>
  </si>
  <si>
    <t>In Spain, on 07/25/2023, the Public Health Commis- sion of the Interterritorial Council of the National Health System published the document “Recommendations for the use of nirsevimab against respiratory syncytial virus for the 2023–2024 season,” recommending its systematic use in minors 6 months at the beginning and during the RSV season and in children at high risk for severe RSV disease [22]. Starting October 2023, it was implemented in Catalonia, vaccinating all children under 6 months of age and achieving a coverage of 83.4% of the candidate population</t>
  </si>
  <si>
    <t>Gender
Age
Comorbidities
Severity upon admission (BROSJOD, PRISM II)
Respiratory support
CV support
Length of stay
PICU
Death</t>
  </si>
  <si>
    <t>Severity upon admission (BROSJOD, PRISM II)
Respiratory support
CV support
Length of stay
PICU
Death</t>
  </si>
  <si>
    <t>Only included postnirsevimab data. Study from 2010</t>
  </si>
  <si>
    <t>Assad 2024</t>
  </si>
  <si>
    <t>https://doi.org/10.1056/NEJMoa2314885</t>
  </si>
  <si>
    <t>NEJM</t>
  </si>
  <si>
    <t>Prospective matched case–control study</t>
  </si>
  <si>
    <t>6 tertiary hospitals across metropolitan France</t>
  </si>
  <si>
    <t>Cases: infants younger than 12 months of age who had been hospital- ized for bronchiolitis with RSV detected by means of PCR assay with the use of a nasopha- ryngeal sample obtained during the study period
Controls: infants younger than 12 months of age who had visited the pediatric emergency department of a partici- pating center for one of the following diagnoses (not bronchiolitis)
bron- chiolitis was defined as the first wheezing attack with respiratory symptoms before 12 months of age or the second attack in infants without a personal or family history of asthma or atopy.
case patients and control patients were matched at a 2:1 ratio ac- cording to age (within a window of ±1 month), calendar date of hospital visit (within a window of ±15 days), and participating center.</t>
  </si>
  <si>
    <t>Infants who had previously received palivizumab and those whose mother had been vaccinated against RSV during pregnancy</t>
  </si>
  <si>
    <t>PCR RSV + bronchiolitis hospitalized</t>
  </si>
  <si>
    <t>Hospitalization for RSV bronchiolitis</t>
  </si>
  <si>
    <t>83.0% (95%CI: 73.4-89.2)</t>
  </si>
  <si>
    <t>National French guidelines recommended free-of-charge admin- istration of a single dose of nirsevimab to all children born in France after February 6, 2023.12 The nirsevimab program started in metropolitan France on September 15, 2023. […] Be- cause shortages occurred during the national campaign, nirsevimab, after being recommend- ed for all eligible children, was then preferen- tially administered to newborns or very young infants. In addition, national guidelines recom- mended that nirsevimab be administered to infants younger than 1 year of age who were eligible to receive palivizumab because of the similar efficacy and safety profile of nirsevimab to palivizumab, as well as its simpler admin- istration regimen. [...] Maternal RSV vaccination was not im- plemented in France during the study period.</t>
  </si>
  <si>
    <t>Age group
≥ 1 risk factor for severe bronchiolitis
Ventilatory support
PICU admission</t>
  </si>
  <si>
    <t>≥ 1 risk factor for severe bronchiolitis (preterm birth (gesta- tional age, ≤35 weeks), chronic lung disease of prematurity, hemodynamically significant con- genital heart disease, and young chronologic age (&lt;6 months))
Ventilatory support
PICU admission</t>
  </si>
  <si>
    <t>A matched case–control design was preferred to a test-negative design owing to a potential con- founding bias related to the differential proba- bility of nirsevimab exposure between RSV-asso- ciated and non–RSV-associated bronchiolitis.
We considered nirsevimab re- ceipt to have occurred when administration had taken place at least 7 days before the date of the hospital visit</t>
  </si>
  <si>
    <t>Molina Gutierrez 2024</t>
  </si>
  <si>
    <t>https://doi.org/10.1016/j.eimc.2024.04.010</t>
  </si>
  <si>
    <t>Enfermedades Infecciosas y Microbiología Clínica</t>
  </si>
  <si>
    <t>Ambispective observational study</t>
  </si>
  <si>
    <t>Hospital Universitario La Paz</t>
  </si>
  <si>
    <t>Madrid</t>
  </si>
  <si>
    <t>RSV+. 
The first group consisted of patients born between 1 April 2023 and 31 December 2023, and who were therefore eligible for immunisation with nirsevimab. 
The second group included those born from 1 April 2022 to 31 December 2022.</t>
  </si>
  <si>
    <t>ED</t>
  </si>
  <si>
    <t>PCR Flu/RSV A&amp;B</t>
  </si>
  <si>
    <t>ED attended RSV infection</t>
  </si>
  <si>
    <t>1 October 2023, with infants under six months of age at the beginning of the sea- son (born from 1 April to 30 September 2023) and newborns born during the season (from 1 October 2023 to 31 March 2024) being eligible.</t>
  </si>
  <si>
    <t>Gender
Age
Severity level on arrival
Clinical severity (respiratory distress)
Use of HF, oxygen, bronchodilators, steroids, volume expander, PICU assesment
Destination: home, ward, PICU, transfer
Diagnosis</t>
  </si>
  <si>
    <t>Severity level on arrival
Clinical severity (respiratory distress)
Use of HF, oxygen, bronchodilators, steroids, volume expander, PICU assesment
Destination: home, ward, PICU, transfer</t>
  </si>
  <si>
    <t>Compared 2022 with 2023. 
Sample size and nirsevimab cases are from 2023 only.
Eleven patients who had not previously been immunised received nirsevimab during their admission as part of the treatment of their confirmed RSV infection.</t>
  </si>
  <si>
    <t>Min</t>
  </si>
  <si>
    <t>Q1</t>
  </si>
  <si>
    <t>Median</t>
  </si>
  <si>
    <t>Q3</t>
  </si>
  <si>
    <t>Max</t>
  </si>
  <si>
    <t>Mean</t>
  </si>
  <si>
    <t>Mode</t>
  </si>
  <si>
    <t>studyID</t>
  </si>
  <si>
    <t>title</t>
  </si>
  <si>
    <t>country</t>
  </si>
  <si>
    <t>outcome</t>
  </si>
  <si>
    <t>VE_mean</t>
  </si>
  <si>
    <t>VE_lb</t>
  </si>
  <si>
    <t>study_type</t>
  </si>
  <si>
    <t>VE_ub</t>
  </si>
  <si>
    <t>url</t>
  </si>
  <si>
    <t>date_published</t>
  </si>
  <si>
    <t>https://www.eurosurveillance.org/content/10.2807/1560-7917.ES.2024.29.4.2400033?crawler=true</t>
  </si>
  <si>
    <t>Impact of nirsevimab prophylaxis on paediatric respiratory syncytial virus (RSV)-related hospitalisations during the initial 2023/24 season in Luxembourg</t>
  </si>
  <si>
    <t>observational</t>
  </si>
  <si>
    <t>Early estimates of nirsevimab immunoprophylaxis effectiveness against hospital admission for respiratory syncytial virus lower respiratory tract infections in infants, Spain, October 2023 to January 2024</t>
  </si>
  <si>
    <t>note</t>
  </si>
  <si>
    <t>US</t>
  </si>
  <si>
    <t>Early Estimate of Nirsevimab Effectiveness for Prevention of Respiratory Syncytial Virus–Associated Hospitalization Among Infants Entering Their First Respiratory Syncytial Virus Season — New Vaccine Surveillance Network, October 2023–February 2024</t>
  </si>
  <si>
    <t>Effectiveness of Nirsevimab Immunoprophylaxis Administered at Birth to Prevent Infant Hospitalisation for Respiratory Syncytial Virus Infection: A Population-Based Cohort Study</t>
  </si>
  <si>
    <t>Effectiveness and impact of universal prophylaxis with nirsevimab in infants against hospitalisation for respiratory syncytial virus in Galicia, Spain: initial results of a population-based longitudinal study</t>
  </si>
  <si>
    <t xml:space="preserve">Effectiveness of nirsevimab immunoprophylaxis against respiratory syncytial virus-related outcomes in hospital and primary care settings: a retrospective cohort study in infants in Catalonia (Spain) </t>
  </si>
  <si>
    <t>Safety and Efficacy of Nirsevimab in a Universal Prevention Program of Respiratory Syncytial Virus Bronchiolitis in Newborns and Infants in the First Year of Life in the Valle d’Aosta Region, Italy, in the 2023–2024 Epidemic Season</t>
  </si>
  <si>
    <t xml:space="preserve">Early Impact of Nirsevimab on Ambulatory All-Cause Bronchiolitis: A Prospective Multicentric Surveillance Study in France </t>
  </si>
  <si>
    <t>Effectiveness of nirsevimab introduction against respiratory syncytial virus in the Valencian Community: A preliminary assessment</t>
  </si>
  <si>
    <t>Nirsevimab Effectiveness Against Cases of Respiratory Syncytial Virus Bronchiolitis Hospitalised in Paediatric Intensive Care Units in France, September 2023–January 2024</t>
  </si>
  <si>
    <t>Impact of Nirsevimab Immunization on Pediatric Hospitalization Rates: A Systematic Review and Meta-Analysis (2024)</t>
  </si>
  <si>
    <t>systematic review</t>
  </si>
  <si>
    <t>Nirsevimab immunization's real-world effectiveness in preventing severe bronchiolitis: A test-negative case–control study</t>
  </si>
  <si>
    <t>Impact of universal immunization program with monoclonal antibody nirsevimab on reducing the burden of serious bronchiolitis that need pediatric intensive care</t>
  </si>
  <si>
    <t>Nirsevimab and Hospitalization for RSV Bronchiolitis</t>
  </si>
  <si>
    <t>Impact of nirsevimab immunization on RSV infections attended in the pediatric emergency department: First results in a tertiary hospital in Madrid</t>
  </si>
  <si>
    <t>The effectiveness of nirsevimab in reducing the burden of disease due to respiratory syncytial virus (RSV) infection over time in the Madrid region (Spain): a prospective population-based cohort study</t>
  </si>
  <si>
    <t>https://www.frontiersin.org/journals/public-health/articles/10.3389/fpubh.2024.1441786/full</t>
  </si>
  <si>
    <t>Barbas del Buey 2024</t>
  </si>
  <si>
    <t>Griffin 2020</t>
  </si>
  <si>
    <t>Single-Dose Nirsevimab for Prevention of RSV in Preterm Infants</t>
  </si>
  <si>
    <t>Multi-country</t>
  </si>
  <si>
    <t>Hammitt 2022</t>
  </si>
  <si>
    <t>Nirsevimab for Prevention of RSV in Healthy
Late-Preterm and Term Infants</t>
  </si>
  <si>
    <t>trial</t>
  </si>
  <si>
    <t>age_group</t>
  </si>
  <si>
    <t>RSV hospitalization</t>
  </si>
  <si>
    <t>&lt; 6 months</t>
  </si>
  <si>
    <t>&lt; 5 years</t>
  </si>
  <si>
    <t>only reported decrease point estimates without CI</t>
  </si>
  <si>
    <t>&lt; 9 months</t>
  </si>
  <si>
    <t>test-negative design</t>
  </si>
  <si>
    <t>RSV LRTI hospitalization</t>
  </si>
  <si>
    <t>this seems to be a government report, but couldn't find specific source of this one. And there is no VE estimates reported in the manuscript.</t>
  </si>
  <si>
    <t>&lt; 8 months</t>
  </si>
  <si>
    <t>ACIP meeting slides</t>
  </si>
  <si>
    <t>&lt; 2 years</t>
  </si>
  <si>
    <t>RSV ED visit</t>
  </si>
  <si>
    <t>RSV ICU admission</t>
  </si>
  <si>
    <t>intention to treat analysis</t>
  </si>
  <si>
    <t>Severe RSV LRTI with oxygen support</t>
  </si>
  <si>
    <t>all-cause LRTI hospitalization</t>
  </si>
  <si>
    <t>all-cause hospitalization</t>
  </si>
  <si>
    <t>all infants (no detailed provided)</t>
  </si>
  <si>
    <t>Medically attended RSV infection</t>
  </si>
  <si>
    <t>all infants born</t>
  </si>
  <si>
    <t>no estimates reported</t>
  </si>
  <si>
    <t>all-cause bronchiolitis</t>
  </si>
  <si>
    <t>&lt; 3 months</t>
  </si>
  <si>
    <t>3-12 months</t>
  </si>
  <si>
    <t>13-24 months</t>
  </si>
  <si>
    <t>RSV bronchiolitis ICU admission</t>
  </si>
  <si>
    <t>&lt; 12 months</t>
  </si>
  <si>
    <t>RSV LRTI</t>
  </si>
  <si>
    <t>RSV severe diseases</t>
  </si>
  <si>
    <t>severe diseases that need for NIV or CMV</t>
  </si>
  <si>
    <t>RSV bronchiolitis hospitalization</t>
  </si>
  <si>
    <t>used the median time of follow up (estimates of the third month)</t>
  </si>
  <si>
    <t>VISION study</t>
  </si>
  <si>
    <t>NVSN study</t>
  </si>
  <si>
    <t>age not specified but mostly under 1 year old</t>
  </si>
  <si>
    <t>all-cause LRTI</t>
  </si>
  <si>
    <t>time_range</t>
  </si>
  <si>
    <t>Oct-Dec</t>
  </si>
  <si>
    <t>Oct-Jan</t>
  </si>
  <si>
    <t>Oct-Mar</t>
  </si>
  <si>
    <t>Oct-Feb</t>
  </si>
  <si>
    <t>Sep-Dec</t>
  </si>
  <si>
    <t>Dec-Feb</t>
  </si>
  <si>
    <t>Sep-Jan</t>
  </si>
  <si>
    <t>Nov-Feb</t>
  </si>
  <si>
    <t>19/20 season</t>
  </si>
  <si>
    <t>16/17 season</t>
  </si>
  <si>
    <t>Muller 2023</t>
  </si>
  <si>
    <t>https://www.nejm.org/doi/10.1056/NEJMc2214773</t>
  </si>
  <si>
    <t>Nirsevimab for Prevention of RSV in Term and Late-Preterm Infants</t>
  </si>
  <si>
    <t>2019-2021</t>
  </si>
  <si>
    <t>&lt;2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</si>
</sst>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0.0"/>
    <numFmt numFmtId="166" formatCode="0.0%"/>
  </numFmts>
  <fonts count="12" x14ac:knownFonts="1">
    <font>
      <sz val="12"/>
      <color theme="1"/>
      <name val="Aptos Narrow"/>
      <family val="2"/>
      <scheme val="minor"/>
    </font>
    <font>
      <sz val="12"/>
      <color theme="1"/>
      <name val="Calibri Light"/>
      <family val="2"/>
    </font>
    <font>
      <b/>
      <sz val="12"/>
      <color theme="1"/>
      <name val="Calibri Light"/>
      <family val="2"/>
    </font>
    <font>
      <u/>
      <sz val="12"/>
      <color theme="10"/>
      <name val="Aptos Narrow"/>
      <family val="2"/>
      <scheme val="minor"/>
    </font>
    <font>
      <u/>
      <sz val="12"/>
      <color theme="10"/>
      <name val="Calibri Light"/>
      <family val="2"/>
    </font>
    <font>
      <sz val="12"/>
      <color rgb="FF000000"/>
      <name val="Calibri Light"/>
      <family val="2"/>
    </font>
    <font>
      <sz val="12"/>
      <color theme="1"/>
      <name val="Aptos Narrow"/>
      <family val="2"/>
      <scheme val="minor"/>
    </font>
    <font>
      <sz val="12"/>
      <name val="Calibri Light"/>
      <family val="2"/>
    </font>
    <font>
      <sz val="12"/>
      <color rgb="FFFF0000"/>
      <name val="Aptos Narrow"/>
      <family val="2"/>
      <scheme val="minor"/>
    </font>
    <font>
      <b/>
      <sz val="12"/>
      <color theme="1"/>
      <name val="Aptos Narrow"/>
      <scheme val="minor"/>
    </font>
    <font>
      <sz val="12"/>
      <color rgb="FFFF0000"/>
      <name val="Calibri Light"/>
      <family val="2"/>
    </font>
    <font>
      <u/>
      <sz val="12"/>
      <color rgb="FFFF0000"/>
      <name val="Calibri Light"/>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9" fontId="6" fillId="0" borderId="0" applyFont="0" applyFill="0" applyBorder="0" applyAlignment="0" applyProtection="0"/>
  </cellStyleXfs>
  <cellXfs count="27">
    <xf numFmtId="0" fontId="0" fillId="0" borderId="0" xfId="0"/>
    <xf numFmtId="0" fontId="1" fillId="0" borderId="0" xfId="0" applyFont="1"/>
    <xf numFmtId="0" fontId="2" fillId="0" borderId="0" xfId="0" applyFont="1"/>
    <xf numFmtId="0" fontId="2" fillId="0" borderId="0" xfId="0" applyFont="1" applyAlignment="1">
      <alignment vertical="center"/>
    </xf>
    <xf numFmtId="0" fontId="1" fillId="0" borderId="0" xfId="0" applyFont="1" applyAlignment="1">
      <alignment vertical="center"/>
    </xf>
    <xf numFmtId="0" fontId="4" fillId="0" borderId="0" xfId="1" applyFont="1" applyAlignment="1">
      <alignment vertical="center"/>
    </xf>
    <xf numFmtId="164" fontId="2" fillId="0" borderId="0" xfId="0" applyNumberFormat="1" applyFont="1" applyAlignment="1">
      <alignment vertical="center"/>
    </xf>
    <xf numFmtId="164" fontId="1" fillId="0" borderId="0" xfId="0" applyNumberFormat="1" applyFont="1" applyAlignment="1">
      <alignment vertical="center"/>
    </xf>
    <xf numFmtId="164" fontId="5" fillId="0" borderId="0" xfId="0" applyNumberFormat="1" applyFont="1" applyAlignment="1">
      <alignment vertical="center"/>
    </xf>
    <xf numFmtId="164" fontId="1" fillId="2" borderId="0" xfId="0" applyNumberFormat="1" applyFont="1" applyFill="1" applyAlignment="1">
      <alignment vertical="center"/>
    </xf>
    <xf numFmtId="0" fontId="1" fillId="2" borderId="0" xfId="0" applyFont="1" applyFill="1" applyAlignment="1">
      <alignment vertical="center"/>
    </xf>
    <xf numFmtId="10" fontId="1" fillId="0" borderId="0" xfId="0" applyNumberFormat="1" applyFont="1" applyAlignment="1">
      <alignment vertical="center"/>
    </xf>
    <xf numFmtId="14" fontId="1" fillId="0" borderId="0" xfId="0" applyNumberFormat="1" applyFont="1" applyAlignment="1">
      <alignment vertical="center"/>
    </xf>
    <xf numFmtId="14" fontId="1" fillId="0" borderId="0" xfId="0" applyNumberFormat="1" applyFont="1"/>
    <xf numFmtId="0" fontId="1" fillId="3" borderId="0" xfId="0" applyFont="1" applyFill="1" applyAlignment="1">
      <alignment vertical="center"/>
    </xf>
    <xf numFmtId="0" fontId="1" fillId="4" borderId="0" xfId="0" applyFont="1" applyFill="1" applyAlignment="1">
      <alignment vertical="center"/>
    </xf>
    <xf numFmtId="0" fontId="7" fillId="4" borderId="0" xfId="0" applyFont="1" applyFill="1" applyAlignment="1">
      <alignment vertical="center"/>
    </xf>
    <xf numFmtId="165" fontId="1" fillId="0" borderId="0" xfId="0" applyNumberFormat="1" applyFont="1"/>
    <xf numFmtId="9" fontId="1" fillId="0" borderId="0" xfId="2" applyFont="1" applyAlignment="1">
      <alignment vertical="center"/>
    </xf>
    <xf numFmtId="166" fontId="1" fillId="0" borderId="0" xfId="2" applyNumberFormat="1" applyFont="1"/>
    <xf numFmtId="0" fontId="3" fillId="0" borderId="0" xfId="1" applyAlignment="1">
      <alignment vertical="center"/>
    </xf>
    <xf numFmtId="0" fontId="9" fillId="0" borderId="0" xfId="0" applyFont="1"/>
    <xf numFmtId="0" fontId="10" fillId="0" borderId="0" xfId="0" applyFont="1" applyAlignment="1">
      <alignment vertical="center"/>
    </xf>
    <xf numFmtId="164" fontId="10" fillId="0" borderId="0" xfId="0" applyNumberFormat="1" applyFont="1" applyAlignment="1">
      <alignment vertical="center"/>
    </xf>
    <xf numFmtId="0" fontId="11" fillId="0" borderId="0" xfId="1" applyFont="1" applyAlignment="1">
      <alignment vertical="center"/>
    </xf>
    <xf numFmtId="0" fontId="8" fillId="0" borderId="0" xfId="0" applyFont="1"/>
    <xf numFmtId="0" fontId="3" fillId="0" borderId="0" xfId="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93/jpids/piae051" TargetMode="External"/><Relationship Id="rId13" Type="http://schemas.openxmlformats.org/officeDocument/2006/relationships/hyperlink" Target="https://doi.org/10.2807/1560-7917.ES.2024.29.4.2400033" TargetMode="External"/><Relationship Id="rId3" Type="http://schemas.openxmlformats.org/officeDocument/2006/relationships/hyperlink" Target="https://doi.org/10.1111/pai.14175" TargetMode="External"/><Relationship Id="rId7" Type="http://schemas.openxmlformats.org/officeDocument/2006/relationships/hyperlink" Target="https://doi.org/10.3390/vaccines12050549" TargetMode="External"/><Relationship Id="rId12" Type="http://schemas.openxmlformats.org/officeDocument/2006/relationships/hyperlink" Target="https://www.sergas.es/Saude-publica/Documents/7512/Report_RSV_week9.pdf" TargetMode="External"/><Relationship Id="rId2" Type="http://schemas.openxmlformats.org/officeDocument/2006/relationships/hyperlink" Target="https://doi.org/10.1007/s00431-024-05634-z" TargetMode="External"/><Relationship Id="rId16" Type="http://schemas.openxmlformats.org/officeDocument/2006/relationships/hyperlink" Target="https://doi.org/10.3390/vaccines12060640" TargetMode="External"/><Relationship Id="rId1" Type="http://schemas.openxmlformats.org/officeDocument/2006/relationships/hyperlink" Target="https://doi.org/10.1056/NEJMoa2314885" TargetMode="External"/><Relationship Id="rId6" Type="http://schemas.openxmlformats.org/officeDocument/2006/relationships/hyperlink" Target="https://doi.org/10.1016/j.vaccine.2024.05.078" TargetMode="External"/><Relationship Id="rId11" Type="http://schemas.openxmlformats.org/officeDocument/2006/relationships/hyperlink" Target="https://doi.org/10.3390/vaccines12040383" TargetMode="External"/><Relationship Id="rId5" Type="http://schemas.openxmlformats.org/officeDocument/2006/relationships/hyperlink" Target="https://doi.org/10.1111/irv.13311" TargetMode="External"/><Relationship Id="rId15" Type="http://schemas.openxmlformats.org/officeDocument/2006/relationships/hyperlink" Target="https://doi.org/10.15585/mmwr.mm7309a4" TargetMode="External"/><Relationship Id="rId10" Type="http://schemas.openxmlformats.org/officeDocument/2006/relationships/hyperlink" Target="https://doi.org/10.1016/j.eimc.2024.04.010" TargetMode="External"/><Relationship Id="rId4" Type="http://schemas.openxmlformats.org/officeDocument/2006/relationships/hyperlink" Target="https://doi.org/10.1136/archdischild-2024-327153" TargetMode="External"/><Relationship Id="rId9" Type="http://schemas.openxmlformats.org/officeDocument/2006/relationships/hyperlink" Target="https://doi.org/10.1016/S1473-3099(24)00215-9" TargetMode="External"/><Relationship Id="rId14" Type="http://schemas.openxmlformats.org/officeDocument/2006/relationships/hyperlink" Target="https://doi.org/10.2807/1560-7917.ES.2024.29.6.240004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93/jpids/piae051" TargetMode="External"/><Relationship Id="rId13" Type="http://schemas.openxmlformats.org/officeDocument/2006/relationships/hyperlink" Target="https://doi.org/10.2807/1560-7917.ES.2024.29.6.2400046" TargetMode="External"/><Relationship Id="rId18" Type="http://schemas.openxmlformats.org/officeDocument/2006/relationships/hyperlink" Target="https://doi.org/10.1016/S1473-3099(24)00215-9" TargetMode="External"/><Relationship Id="rId26" Type="http://schemas.openxmlformats.org/officeDocument/2006/relationships/hyperlink" Target="https://doi.org/10.1111/pai.14175" TargetMode="External"/><Relationship Id="rId3" Type="http://schemas.openxmlformats.org/officeDocument/2006/relationships/hyperlink" Target="https://doi.org/10.1111/pai.14175" TargetMode="External"/><Relationship Id="rId21" Type="http://schemas.openxmlformats.org/officeDocument/2006/relationships/hyperlink" Target="https://doi.org/10.1136/archdischild-2024-327153" TargetMode="External"/><Relationship Id="rId7" Type="http://schemas.openxmlformats.org/officeDocument/2006/relationships/hyperlink" Target="https://doi.org/10.3390/vaccines12050549" TargetMode="External"/><Relationship Id="rId12" Type="http://schemas.openxmlformats.org/officeDocument/2006/relationships/hyperlink" Target="https://www.sergas.es/Saude-publica/Documents/7512/Report_RSV_week9.pdf" TargetMode="External"/><Relationship Id="rId17" Type="http://schemas.openxmlformats.org/officeDocument/2006/relationships/hyperlink" Target="https://doi.org/10.3390/vaccines12040383" TargetMode="External"/><Relationship Id="rId25" Type="http://schemas.openxmlformats.org/officeDocument/2006/relationships/hyperlink" Target="https://doi.org/10.1093/jpids/piae051" TargetMode="External"/><Relationship Id="rId2" Type="http://schemas.openxmlformats.org/officeDocument/2006/relationships/hyperlink" Target="https://doi.org/10.1007/s00431-024-05634-z" TargetMode="External"/><Relationship Id="rId16" Type="http://schemas.openxmlformats.org/officeDocument/2006/relationships/hyperlink" Target="https://doi.org/10.3390/vaccines12040383" TargetMode="External"/><Relationship Id="rId20" Type="http://schemas.openxmlformats.org/officeDocument/2006/relationships/hyperlink" Target="https://doi.org/10.1016/S1473-3099(24)00215-9" TargetMode="External"/><Relationship Id="rId29" Type="http://schemas.openxmlformats.org/officeDocument/2006/relationships/hyperlink" Target="https://doi.org/10.3390/vaccines12060640" TargetMode="External"/><Relationship Id="rId1" Type="http://schemas.openxmlformats.org/officeDocument/2006/relationships/hyperlink" Target="https://doi.org/10.1056/NEJMoa2314885" TargetMode="External"/><Relationship Id="rId6" Type="http://schemas.openxmlformats.org/officeDocument/2006/relationships/hyperlink" Target="https://doi.org/10.1016/j.vaccine.2024.05.078" TargetMode="External"/><Relationship Id="rId11" Type="http://schemas.openxmlformats.org/officeDocument/2006/relationships/hyperlink" Target="https://doi.org/10.3390/vaccines12040383" TargetMode="External"/><Relationship Id="rId24" Type="http://schemas.openxmlformats.org/officeDocument/2006/relationships/hyperlink" Target="https://doi.org/10.1093/jpids/piae051" TargetMode="External"/><Relationship Id="rId5" Type="http://schemas.openxmlformats.org/officeDocument/2006/relationships/hyperlink" Target="https://doi.org/10.1111/irv.13311" TargetMode="External"/><Relationship Id="rId15" Type="http://schemas.openxmlformats.org/officeDocument/2006/relationships/hyperlink" Target="https://www.frontiersin.org/journals/public-health/articles/10.3389/fpubh.2024.1441786/full" TargetMode="External"/><Relationship Id="rId23" Type="http://schemas.openxmlformats.org/officeDocument/2006/relationships/hyperlink" Target="https://doi.org/10.1136/archdischild-2024-327153" TargetMode="External"/><Relationship Id="rId28" Type="http://schemas.openxmlformats.org/officeDocument/2006/relationships/hyperlink" Target="https://www.frontiersin.org/journals/public-health/articles/10.3389/fpubh.2024.1441786/full" TargetMode="External"/><Relationship Id="rId10" Type="http://schemas.openxmlformats.org/officeDocument/2006/relationships/hyperlink" Target="https://doi.org/10.1016/j.eimc.2024.04.010" TargetMode="External"/><Relationship Id="rId19" Type="http://schemas.openxmlformats.org/officeDocument/2006/relationships/hyperlink" Target="https://doi.org/10.1016/S1473-3099(24)00215-9" TargetMode="External"/><Relationship Id="rId31" Type="http://schemas.openxmlformats.org/officeDocument/2006/relationships/hyperlink" Target="https://www.nejm.org/doi/10.1056/NEJMc2214773" TargetMode="External"/><Relationship Id="rId4" Type="http://schemas.openxmlformats.org/officeDocument/2006/relationships/hyperlink" Target="https://doi.org/10.1136/archdischild-2024-327153" TargetMode="External"/><Relationship Id="rId9" Type="http://schemas.openxmlformats.org/officeDocument/2006/relationships/hyperlink" Target="https://doi.org/10.1016/S1473-3099(24)00215-9" TargetMode="External"/><Relationship Id="rId14" Type="http://schemas.openxmlformats.org/officeDocument/2006/relationships/hyperlink" Target="https://doi.org/10.15585/mmwr.mm7309a4" TargetMode="External"/><Relationship Id="rId22" Type="http://schemas.openxmlformats.org/officeDocument/2006/relationships/hyperlink" Target="https://doi.org/10.1136/archdischild-2024-327153" TargetMode="External"/><Relationship Id="rId27" Type="http://schemas.openxmlformats.org/officeDocument/2006/relationships/hyperlink" Target="https://www.frontiersin.org/journals/public-health/articles/10.3389/fpubh.2024.1441786/full" TargetMode="External"/><Relationship Id="rId30" Type="http://schemas.openxmlformats.org/officeDocument/2006/relationships/hyperlink" Target="https://www.nejm.org/doi/10.1056/NEJMc221477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8793C-D848-6C4F-8A97-8CDBC6E5BF8B}">
  <dimension ref="A1:AF44"/>
  <sheetViews>
    <sheetView zoomScale="298" workbookViewId="0">
      <pane xSplit="1" ySplit="1" topLeftCell="I6" activePane="bottomRight" state="frozen"/>
      <selection pane="topRight" activeCell="B1" sqref="B1"/>
      <selection pane="bottomLeft" activeCell="A2" sqref="A2"/>
      <selection pane="bottomRight" activeCell="K17" sqref="K17"/>
    </sheetView>
  </sheetViews>
  <sheetFormatPr baseColWidth="10" defaultColWidth="10.83203125" defaultRowHeight="16" x14ac:dyDescent="0.2"/>
  <cols>
    <col min="1" max="1" width="19.6640625" style="1" bestFit="1" customWidth="1"/>
    <col min="2" max="5" width="10.83203125" style="1"/>
    <col min="6" max="6" width="23.33203125" style="1" customWidth="1"/>
    <col min="7" max="12" width="10.83203125" style="1"/>
    <col min="13" max="13" width="21.1640625" style="1" customWidth="1"/>
    <col min="14" max="14" width="26.1640625" style="1" customWidth="1"/>
    <col min="15" max="16" width="10.83203125" style="1"/>
    <col min="17" max="17" width="29.1640625" style="1" customWidth="1"/>
    <col min="18" max="18" width="15.83203125" style="1" customWidth="1"/>
    <col min="19" max="24" width="10.83203125" style="1"/>
    <col min="25" max="25" width="33.5" style="1" customWidth="1"/>
    <col min="26" max="16384" width="10.83203125" style="1"/>
  </cols>
  <sheetData>
    <row r="1" spans="1:32" x14ac:dyDescent="0.2">
      <c r="A1" s="3" t="s">
        <v>0</v>
      </c>
      <c r="B1" s="3" t="s">
        <v>1</v>
      </c>
      <c r="C1" s="6" t="s">
        <v>2</v>
      </c>
      <c r="D1" s="3" t="s">
        <v>3</v>
      </c>
      <c r="E1" s="6" t="s">
        <v>4</v>
      </c>
      <c r="F1" s="3" t="s">
        <v>5</v>
      </c>
      <c r="G1" s="3" t="s">
        <v>6</v>
      </c>
      <c r="H1" s="3" t="s">
        <v>7</v>
      </c>
      <c r="I1" s="3" t="s">
        <v>8</v>
      </c>
      <c r="J1" s="3" t="s">
        <v>9</v>
      </c>
      <c r="K1" s="6" t="s">
        <v>10</v>
      </c>
      <c r="L1" s="6"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6" t="s">
        <v>27</v>
      </c>
      <c r="AC1" s="3" t="s">
        <v>28</v>
      </c>
      <c r="AD1" s="3" t="s">
        <v>29</v>
      </c>
      <c r="AE1" s="3" t="s">
        <v>30</v>
      </c>
      <c r="AF1" s="3" t="s">
        <v>31</v>
      </c>
    </row>
    <row r="2" spans="1:32" x14ac:dyDescent="0.2">
      <c r="A2" s="4" t="s">
        <v>32</v>
      </c>
      <c r="B2" s="5" t="s">
        <v>33</v>
      </c>
      <c r="C2" s="13">
        <v>45316</v>
      </c>
      <c r="D2" s="1" t="s">
        <v>34</v>
      </c>
      <c r="E2" s="1" t="s">
        <v>35</v>
      </c>
      <c r="F2" s="4" t="s">
        <v>36</v>
      </c>
      <c r="G2" s="1" t="s">
        <v>37</v>
      </c>
      <c r="H2" s="1" t="s">
        <v>38</v>
      </c>
      <c r="I2" s="1" t="s">
        <v>39</v>
      </c>
      <c r="J2" s="1" t="s">
        <v>40</v>
      </c>
      <c r="K2" s="13">
        <v>45200</v>
      </c>
      <c r="L2" s="13">
        <v>45291</v>
      </c>
      <c r="M2" s="1">
        <f t="shared" ref="M2:M12" si="0">L2-K2</f>
        <v>91</v>
      </c>
      <c r="N2" s="1" t="s">
        <v>41</v>
      </c>
      <c r="O2" s="1" t="s">
        <v>42</v>
      </c>
      <c r="P2" s="1">
        <v>6</v>
      </c>
      <c r="Q2" s="1" t="s">
        <v>43</v>
      </c>
      <c r="R2" s="1">
        <v>1</v>
      </c>
      <c r="S2" s="1" t="s">
        <v>44</v>
      </c>
      <c r="T2" s="1">
        <v>1524</v>
      </c>
      <c r="U2" s="1">
        <v>72</v>
      </c>
      <c r="V2" s="1">
        <v>1277</v>
      </c>
      <c r="W2" s="1">
        <f>72-47</f>
        <v>25</v>
      </c>
      <c r="X2" s="18">
        <f t="shared" ref="X2:X12" si="1">V2/T2</f>
        <v>0.8379265091863517</v>
      </c>
      <c r="Y2" s="1" t="s">
        <v>45</v>
      </c>
      <c r="Z2" s="1">
        <v>25</v>
      </c>
      <c r="AA2" s="1" t="s">
        <v>42</v>
      </c>
      <c r="AB2" s="13">
        <v>45200</v>
      </c>
      <c r="AC2" s="1" t="s">
        <v>46</v>
      </c>
      <c r="AD2" s="1" t="s">
        <v>47</v>
      </c>
      <c r="AE2" s="1" t="s">
        <v>48</v>
      </c>
      <c r="AF2" s="1" t="s">
        <v>49</v>
      </c>
    </row>
    <row r="3" spans="1:32" x14ac:dyDescent="0.2">
      <c r="A3" s="4" t="s">
        <v>50</v>
      </c>
      <c r="B3" s="5" t="s">
        <v>51</v>
      </c>
      <c r="C3" s="13">
        <v>45330</v>
      </c>
      <c r="D3" s="1" t="s">
        <v>34</v>
      </c>
      <c r="E3" s="1" t="s">
        <v>35</v>
      </c>
      <c r="F3" s="4" t="s">
        <v>36</v>
      </c>
      <c r="G3" s="1" t="s">
        <v>52</v>
      </c>
      <c r="H3" s="1" t="s">
        <v>42</v>
      </c>
      <c r="I3" s="1" t="s">
        <v>53</v>
      </c>
      <c r="J3" s="1" t="s">
        <v>54</v>
      </c>
      <c r="K3" s="13">
        <v>45200</v>
      </c>
      <c r="L3" s="13">
        <v>45301</v>
      </c>
      <c r="M3" s="1">
        <f t="shared" si="0"/>
        <v>101</v>
      </c>
      <c r="N3" s="1" t="s">
        <v>55</v>
      </c>
      <c r="O3" s="1" t="s">
        <v>42</v>
      </c>
      <c r="P3" s="1">
        <v>9</v>
      </c>
      <c r="Q3" s="1" t="s">
        <v>43</v>
      </c>
      <c r="R3" s="1">
        <v>1</v>
      </c>
      <c r="S3" s="1" t="s">
        <v>56</v>
      </c>
      <c r="T3" s="1">
        <v>166</v>
      </c>
      <c r="U3" s="1">
        <f>52+36+7</f>
        <v>95</v>
      </c>
      <c r="V3" s="1">
        <f>46+26+13+26+4</f>
        <v>115</v>
      </c>
      <c r="W3" s="1">
        <f>26+26+4</f>
        <v>56</v>
      </c>
      <c r="X3" s="18">
        <f t="shared" si="1"/>
        <v>0.69277108433734935</v>
      </c>
      <c r="Y3" s="1" t="s">
        <v>45</v>
      </c>
      <c r="Z3" s="1">
        <v>56</v>
      </c>
      <c r="AA3" s="1" t="s">
        <v>57</v>
      </c>
      <c r="AB3" s="13">
        <v>45200</v>
      </c>
      <c r="AC3" s="1" t="s">
        <v>58</v>
      </c>
      <c r="AD3" s="1" t="s">
        <v>59</v>
      </c>
      <c r="AE3" s="1" t="s">
        <v>42</v>
      </c>
      <c r="AF3" s="1" t="s">
        <v>60</v>
      </c>
    </row>
    <row r="4" spans="1:32" x14ac:dyDescent="0.2">
      <c r="A4" s="4" t="s">
        <v>61</v>
      </c>
      <c r="B4" s="20" t="s">
        <v>62</v>
      </c>
      <c r="C4" s="7">
        <v>45357</v>
      </c>
      <c r="D4" s="4" t="s">
        <v>63</v>
      </c>
      <c r="E4" s="7" t="s">
        <v>35</v>
      </c>
      <c r="F4" s="1" t="s">
        <v>64</v>
      </c>
      <c r="G4" s="1" t="s">
        <v>52</v>
      </c>
      <c r="H4" s="1" t="s">
        <v>65</v>
      </c>
      <c r="I4" s="1" t="s">
        <v>66</v>
      </c>
      <c r="J4" s="1" t="s">
        <v>54</v>
      </c>
      <c r="K4" s="13">
        <v>45200</v>
      </c>
      <c r="L4" s="13">
        <v>45354</v>
      </c>
      <c r="M4" s="1">
        <f t="shared" si="0"/>
        <v>154</v>
      </c>
      <c r="N4" s="1" t="s">
        <v>67</v>
      </c>
      <c r="O4" s="1" t="s">
        <v>42</v>
      </c>
      <c r="P4" s="1">
        <v>10</v>
      </c>
      <c r="Q4" s="4" t="s">
        <v>68</v>
      </c>
      <c r="R4" s="1">
        <v>0</v>
      </c>
      <c r="S4" s="1" t="s">
        <v>69</v>
      </c>
      <c r="T4" s="1">
        <f>7318+6142</f>
        <v>13460</v>
      </c>
      <c r="U4" s="1">
        <f>37+27+49</f>
        <v>113</v>
      </c>
      <c r="V4" s="1">
        <v>12472</v>
      </c>
      <c r="W4" s="1">
        <f>37+27</f>
        <v>64</v>
      </c>
      <c r="X4" s="18">
        <f t="shared" si="1"/>
        <v>0.92659732540861817</v>
      </c>
      <c r="Y4" s="1" t="s">
        <v>42</v>
      </c>
      <c r="Z4" s="1" t="s">
        <v>42</v>
      </c>
      <c r="AA4" s="1" t="s">
        <v>42</v>
      </c>
      <c r="AB4" s="13">
        <v>45200</v>
      </c>
      <c r="AC4" s="1" t="s">
        <v>70</v>
      </c>
      <c r="AD4" s="1" t="s">
        <v>42</v>
      </c>
      <c r="AE4" s="1" t="s">
        <v>42</v>
      </c>
      <c r="AF4" s="1" t="s">
        <v>42</v>
      </c>
    </row>
    <row r="5" spans="1:32" x14ac:dyDescent="0.2">
      <c r="A5" s="4" t="s">
        <v>71</v>
      </c>
      <c r="B5" s="5" t="s">
        <v>72</v>
      </c>
      <c r="C5" s="13">
        <v>45358</v>
      </c>
      <c r="D5" s="1" t="s">
        <v>73</v>
      </c>
      <c r="E5" s="1" t="s">
        <v>35</v>
      </c>
      <c r="F5" s="1" t="s">
        <v>74</v>
      </c>
      <c r="G5" s="1" t="s">
        <v>52</v>
      </c>
      <c r="H5" s="1" t="s">
        <v>75</v>
      </c>
      <c r="I5" s="1" t="s">
        <v>42</v>
      </c>
      <c r="J5" s="1" t="s">
        <v>76</v>
      </c>
      <c r="K5" s="13">
        <v>45200</v>
      </c>
      <c r="L5" s="13">
        <v>45351</v>
      </c>
      <c r="M5" s="1">
        <f t="shared" si="0"/>
        <v>151</v>
      </c>
      <c r="N5" s="1" t="s">
        <v>77</v>
      </c>
      <c r="O5" s="1" t="s">
        <v>78</v>
      </c>
      <c r="P5" s="1">
        <v>8</v>
      </c>
      <c r="Q5" s="1" t="s">
        <v>43</v>
      </c>
      <c r="R5" s="1">
        <v>1</v>
      </c>
      <c r="S5" s="1" t="s">
        <v>79</v>
      </c>
      <c r="T5" s="1">
        <v>699</v>
      </c>
      <c r="U5" s="1">
        <v>407</v>
      </c>
      <c r="V5" s="1">
        <v>59</v>
      </c>
      <c r="W5" s="1">
        <v>6</v>
      </c>
      <c r="X5" s="18">
        <f t="shared" si="1"/>
        <v>8.4406294706723894E-2</v>
      </c>
      <c r="Y5" s="1" t="s">
        <v>45</v>
      </c>
      <c r="Z5" s="1">
        <v>6</v>
      </c>
      <c r="AA5" s="1" t="s">
        <v>80</v>
      </c>
      <c r="AB5" s="13">
        <v>45200</v>
      </c>
      <c r="AC5" s="1" t="s">
        <v>81</v>
      </c>
      <c r="AD5" s="1" t="s">
        <v>42</v>
      </c>
      <c r="AE5" s="1" t="s">
        <v>42</v>
      </c>
      <c r="AF5" s="1" t="s">
        <v>42</v>
      </c>
    </row>
    <row r="6" spans="1:32" x14ac:dyDescent="0.2">
      <c r="A6" s="4" t="s">
        <v>82</v>
      </c>
      <c r="B6" s="5" t="s">
        <v>83</v>
      </c>
      <c r="C6" s="7">
        <v>45386</v>
      </c>
      <c r="D6" s="4" t="s">
        <v>84</v>
      </c>
      <c r="E6" s="7" t="s">
        <v>35</v>
      </c>
      <c r="F6" s="1" t="s">
        <v>85</v>
      </c>
      <c r="G6" s="1" t="s">
        <v>52</v>
      </c>
      <c r="H6" s="1" t="s">
        <v>42</v>
      </c>
      <c r="I6" s="1" t="s">
        <v>86</v>
      </c>
      <c r="J6" s="1" t="s">
        <v>54</v>
      </c>
      <c r="K6" s="13">
        <v>45200</v>
      </c>
      <c r="L6" s="13">
        <v>45319</v>
      </c>
      <c r="M6" s="1">
        <f t="shared" si="0"/>
        <v>119</v>
      </c>
      <c r="N6" s="1" t="s">
        <v>87</v>
      </c>
      <c r="O6" s="1" t="s">
        <v>42</v>
      </c>
      <c r="P6" s="1">
        <v>12</v>
      </c>
      <c r="Q6" s="4" t="s">
        <v>88</v>
      </c>
      <c r="R6" s="4">
        <v>0</v>
      </c>
      <c r="S6" s="1" t="s">
        <v>56</v>
      </c>
      <c r="T6" s="1">
        <v>1177</v>
      </c>
      <c r="U6" s="1">
        <f>11+10</f>
        <v>21</v>
      </c>
      <c r="V6" s="1">
        <v>1083</v>
      </c>
      <c r="W6" s="1">
        <v>11</v>
      </c>
      <c r="X6" s="18">
        <f t="shared" si="1"/>
        <v>0.92013593882752764</v>
      </c>
      <c r="Y6" s="1" t="s">
        <v>89</v>
      </c>
      <c r="Z6" s="1" t="s">
        <v>90</v>
      </c>
      <c r="AA6" s="1" t="s">
        <v>91</v>
      </c>
      <c r="AB6" s="13">
        <v>45200</v>
      </c>
      <c r="AC6" s="1" t="s">
        <v>92</v>
      </c>
      <c r="AD6" s="1" t="s">
        <v>93</v>
      </c>
      <c r="AE6" s="1" t="s">
        <v>94</v>
      </c>
      <c r="AF6" s="1" t="s">
        <v>42</v>
      </c>
    </row>
    <row r="7" spans="1:32" x14ac:dyDescent="0.2">
      <c r="A7" s="14" t="s">
        <v>95</v>
      </c>
      <c r="B7" s="20" t="s">
        <v>96</v>
      </c>
      <c r="C7" s="7">
        <v>45412</v>
      </c>
      <c r="D7" s="4" t="s">
        <v>97</v>
      </c>
      <c r="E7" s="7" t="s">
        <v>35</v>
      </c>
      <c r="F7" s="1" t="s">
        <v>64</v>
      </c>
      <c r="G7" s="1" t="s">
        <v>52</v>
      </c>
      <c r="H7" s="1" t="s">
        <v>65</v>
      </c>
      <c r="I7" s="1" t="s">
        <v>66</v>
      </c>
      <c r="J7" s="1" t="s">
        <v>54</v>
      </c>
      <c r="K7" s="13">
        <v>45194</v>
      </c>
      <c r="L7" s="13">
        <v>45291</v>
      </c>
      <c r="M7" s="1">
        <f t="shared" si="0"/>
        <v>97</v>
      </c>
      <c r="N7" s="1" t="s">
        <v>98</v>
      </c>
      <c r="O7" s="1" t="s">
        <v>42</v>
      </c>
      <c r="P7" s="1">
        <v>24</v>
      </c>
      <c r="Q7" s="4" t="s">
        <v>68</v>
      </c>
      <c r="R7" s="4">
        <v>0</v>
      </c>
      <c r="S7" s="1" t="s">
        <v>69</v>
      </c>
      <c r="T7" s="1">
        <v>10259</v>
      </c>
      <c r="U7" s="1">
        <f>29+17</f>
        <v>46</v>
      </c>
      <c r="V7" s="1">
        <v>9408</v>
      </c>
      <c r="W7" s="1">
        <v>30</v>
      </c>
      <c r="X7" s="18">
        <f t="shared" si="1"/>
        <v>0.9170484452675699</v>
      </c>
      <c r="Y7" s="1" t="s">
        <v>99</v>
      </c>
      <c r="Z7" s="1" t="s">
        <v>100</v>
      </c>
      <c r="AA7" s="1" t="s">
        <v>101</v>
      </c>
      <c r="AB7" s="13">
        <v>45194</v>
      </c>
      <c r="AC7" s="1" t="s">
        <v>102</v>
      </c>
      <c r="AD7" s="1" t="s">
        <v>103</v>
      </c>
      <c r="AE7" s="1" t="s">
        <v>104</v>
      </c>
      <c r="AF7" s="1" t="s">
        <v>42</v>
      </c>
    </row>
    <row r="8" spans="1:32" x14ac:dyDescent="0.2">
      <c r="A8" s="14" t="s">
        <v>105</v>
      </c>
      <c r="B8" s="5" t="s">
        <v>106</v>
      </c>
      <c r="C8" s="7">
        <v>45428</v>
      </c>
      <c r="D8" s="4" t="s">
        <v>107</v>
      </c>
      <c r="E8" s="7" t="s">
        <v>42</v>
      </c>
      <c r="F8" s="4" t="s">
        <v>74</v>
      </c>
      <c r="G8" s="4" t="s">
        <v>52</v>
      </c>
      <c r="H8" s="4" t="s">
        <v>108</v>
      </c>
      <c r="I8" s="4" t="s">
        <v>109</v>
      </c>
      <c r="J8" s="4" t="s">
        <v>54</v>
      </c>
      <c r="K8" s="7">
        <v>45200</v>
      </c>
      <c r="L8" s="7">
        <v>45322</v>
      </c>
      <c r="M8" s="4">
        <f t="shared" si="0"/>
        <v>122</v>
      </c>
      <c r="N8" s="4" t="s">
        <v>110</v>
      </c>
      <c r="O8" s="4" t="s">
        <v>111</v>
      </c>
      <c r="P8" s="4">
        <v>10</v>
      </c>
      <c r="Q8" s="4" t="s">
        <v>68</v>
      </c>
      <c r="R8" s="4">
        <v>0</v>
      </c>
      <c r="S8" s="4" t="s">
        <v>112</v>
      </c>
      <c r="T8" s="4">
        <v>26525</v>
      </c>
      <c r="U8" s="1">
        <f>71+1560+42+604+52+8+31+617+14+354+76+17</f>
        <v>3446</v>
      </c>
      <c r="V8" s="4">
        <v>23127</v>
      </c>
      <c r="W8" s="1">
        <f>71+1560+42+604+52+8</f>
        <v>2337</v>
      </c>
      <c r="X8" s="18">
        <f t="shared" si="1"/>
        <v>0.87189443920829401</v>
      </c>
      <c r="Y8" s="4" t="s">
        <v>113</v>
      </c>
      <c r="Z8" s="4" t="s">
        <v>114</v>
      </c>
      <c r="AA8" s="4" t="s">
        <v>115</v>
      </c>
      <c r="AB8" s="7">
        <v>45200</v>
      </c>
      <c r="AC8" s="4" t="s">
        <v>116</v>
      </c>
      <c r="AD8" s="1" t="s">
        <v>117</v>
      </c>
      <c r="AE8" s="1" t="s">
        <v>94</v>
      </c>
      <c r="AF8" s="4" t="s">
        <v>42</v>
      </c>
    </row>
    <row r="9" spans="1:32" x14ac:dyDescent="0.2">
      <c r="A9" s="4" t="s">
        <v>118</v>
      </c>
      <c r="B9" s="5" t="s">
        <v>119</v>
      </c>
      <c r="C9" s="7">
        <v>45429</v>
      </c>
      <c r="D9" s="4" t="s">
        <v>84</v>
      </c>
      <c r="E9" s="7" t="s">
        <v>35</v>
      </c>
      <c r="F9" s="4" t="s">
        <v>64</v>
      </c>
      <c r="G9" s="4" t="s">
        <v>37</v>
      </c>
      <c r="H9" s="4" t="s">
        <v>120</v>
      </c>
      <c r="I9" s="4" t="s">
        <v>121</v>
      </c>
      <c r="J9" s="4" t="s">
        <v>122</v>
      </c>
      <c r="K9" s="7">
        <v>45280</v>
      </c>
      <c r="L9" s="7">
        <v>45337</v>
      </c>
      <c r="M9" s="4">
        <f t="shared" si="0"/>
        <v>57</v>
      </c>
      <c r="N9" s="4" t="s">
        <v>123</v>
      </c>
      <c r="O9" s="4" t="s">
        <v>124</v>
      </c>
      <c r="P9" s="4">
        <v>10</v>
      </c>
      <c r="Q9" s="10" t="s">
        <v>43</v>
      </c>
      <c r="R9" s="10">
        <v>1</v>
      </c>
      <c r="S9" s="10" t="s">
        <v>125</v>
      </c>
      <c r="T9" s="4">
        <v>537</v>
      </c>
      <c r="U9" s="4">
        <v>18</v>
      </c>
      <c r="V9" s="4">
        <v>369</v>
      </c>
      <c r="W9" s="4">
        <v>0</v>
      </c>
      <c r="X9" s="18">
        <f t="shared" si="1"/>
        <v>0.68715083798882681</v>
      </c>
      <c r="Y9" s="4" t="s">
        <v>126</v>
      </c>
      <c r="Z9" s="4">
        <v>0</v>
      </c>
      <c r="AA9" s="7" t="s">
        <v>127</v>
      </c>
      <c r="AB9" s="12">
        <v>45280</v>
      </c>
      <c r="AC9" s="1" t="s">
        <v>128</v>
      </c>
      <c r="AD9" s="1" t="s">
        <v>129</v>
      </c>
      <c r="AE9" s="4" t="s">
        <v>42</v>
      </c>
      <c r="AF9" s="4" t="s">
        <v>42</v>
      </c>
    </row>
    <row r="10" spans="1:32" x14ac:dyDescent="0.2">
      <c r="A10" s="4" t="s">
        <v>130</v>
      </c>
      <c r="B10" s="5" t="s">
        <v>131</v>
      </c>
      <c r="C10" s="7">
        <v>45435</v>
      </c>
      <c r="D10" s="4" t="s">
        <v>132</v>
      </c>
      <c r="E10" s="7" t="s">
        <v>42</v>
      </c>
      <c r="F10" s="4" t="s">
        <v>64</v>
      </c>
      <c r="G10" s="4" t="s">
        <v>52</v>
      </c>
      <c r="H10" s="4" t="s">
        <v>133</v>
      </c>
      <c r="I10" s="4" t="s">
        <v>42</v>
      </c>
      <c r="J10" s="4" t="s">
        <v>134</v>
      </c>
      <c r="K10" s="7">
        <v>45184</v>
      </c>
      <c r="L10" s="7">
        <v>45306</v>
      </c>
      <c r="M10" s="4">
        <f t="shared" si="0"/>
        <v>122</v>
      </c>
      <c r="N10" s="4" t="s">
        <v>135</v>
      </c>
      <c r="O10" s="4" t="s">
        <v>42</v>
      </c>
      <c r="P10" s="4">
        <v>24</v>
      </c>
      <c r="Q10" s="4" t="s">
        <v>136</v>
      </c>
      <c r="R10" s="4">
        <v>0</v>
      </c>
      <c r="S10" s="4" t="s">
        <v>137</v>
      </c>
      <c r="T10" s="4">
        <v>54</v>
      </c>
      <c r="U10" s="4">
        <v>54</v>
      </c>
      <c r="V10" s="10">
        <v>18</v>
      </c>
      <c r="W10" s="4">
        <v>18</v>
      </c>
      <c r="X10" s="18">
        <f t="shared" si="1"/>
        <v>0.33333333333333331</v>
      </c>
      <c r="Y10" s="4" t="s">
        <v>138</v>
      </c>
      <c r="Z10" s="4">
        <v>62</v>
      </c>
      <c r="AA10" s="7" t="s">
        <v>42</v>
      </c>
      <c r="AB10" s="7">
        <v>45184</v>
      </c>
      <c r="AC10" s="1" t="s">
        <v>139</v>
      </c>
      <c r="AD10" s="1" t="s">
        <v>140</v>
      </c>
      <c r="AE10" s="4" t="s">
        <v>42</v>
      </c>
      <c r="AF10" s="4" t="s">
        <v>141</v>
      </c>
    </row>
    <row r="11" spans="1:32" x14ac:dyDescent="0.2">
      <c r="A11" s="4" t="s">
        <v>142</v>
      </c>
      <c r="B11" s="5" t="s">
        <v>143</v>
      </c>
      <c r="C11" s="7">
        <v>45446</v>
      </c>
      <c r="D11" s="4" t="s">
        <v>144</v>
      </c>
      <c r="E11" s="7" t="s">
        <v>42</v>
      </c>
      <c r="F11" s="4" t="s">
        <v>36</v>
      </c>
      <c r="G11" s="4" t="s">
        <v>52</v>
      </c>
      <c r="H11" s="4" t="s">
        <v>145</v>
      </c>
      <c r="I11" s="4" t="s">
        <v>146</v>
      </c>
      <c r="J11" s="4" t="s">
        <v>54</v>
      </c>
      <c r="K11" s="7">
        <v>45200</v>
      </c>
      <c r="L11" s="7">
        <v>45300</v>
      </c>
      <c r="M11" s="4">
        <f t="shared" si="0"/>
        <v>100</v>
      </c>
      <c r="N11" s="4" t="s">
        <v>147</v>
      </c>
      <c r="O11" s="4" t="s">
        <v>42</v>
      </c>
      <c r="P11" s="4">
        <v>24</v>
      </c>
      <c r="Q11" s="10" t="s">
        <v>125</v>
      </c>
      <c r="R11" s="10" t="s">
        <v>125</v>
      </c>
      <c r="S11" s="10" t="s">
        <v>125</v>
      </c>
      <c r="T11" s="4">
        <f>27122+240</f>
        <v>27362</v>
      </c>
      <c r="U11" s="4">
        <v>240</v>
      </c>
      <c r="V11" s="4">
        <v>24223</v>
      </c>
      <c r="W11" s="4">
        <v>168</v>
      </c>
      <c r="X11" s="18">
        <f t="shared" si="1"/>
        <v>0.88527885388494998</v>
      </c>
      <c r="Y11" s="4" t="s">
        <v>148</v>
      </c>
      <c r="Z11" s="4">
        <v>168</v>
      </c>
      <c r="AA11" s="11" t="s">
        <v>149</v>
      </c>
      <c r="AB11" s="7">
        <v>45200</v>
      </c>
      <c r="AC11" s="4" t="s">
        <v>150</v>
      </c>
      <c r="AD11" s="1" t="s">
        <v>151</v>
      </c>
      <c r="AE11" s="1" t="s">
        <v>42</v>
      </c>
      <c r="AF11" s="4" t="s">
        <v>152</v>
      </c>
    </row>
    <row r="12" spans="1:32" x14ac:dyDescent="0.2">
      <c r="A12" s="14" t="s">
        <v>153</v>
      </c>
      <c r="B12" s="5" t="s">
        <v>154</v>
      </c>
      <c r="C12" s="7">
        <v>45448</v>
      </c>
      <c r="D12" s="4" t="s">
        <v>155</v>
      </c>
      <c r="E12" s="8" t="s">
        <v>35</v>
      </c>
      <c r="F12" s="4" t="s">
        <v>156</v>
      </c>
      <c r="G12" s="4" t="s">
        <v>52</v>
      </c>
      <c r="H12" s="4" t="s">
        <v>157</v>
      </c>
      <c r="I12" s="4" t="s">
        <v>42</v>
      </c>
      <c r="J12" s="4" t="s">
        <v>134</v>
      </c>
      <c r="K12" s="7">
        <v>45184</v>
      </c>
      <c r="L12" s="7">
        <v>45322</v>
      </c>
      <c r="M12" s="4">
        <f t="shared" si="0"/>
        <v>138</v>
      </c>
      <c r="N12" s="4" t="s">
        <v>158</v>
      </c>
      <c r="O12" s="4" t="s">
        <v>159</v>
      </c>
      <c r="P12" s="4">
        <v>10</v>
      </c>
      <c r="Q12" s="4" t="s">
        <v>160</v>
      </c>
      <c r="R12" s="4">
        <v>1</v>
      </c>
      <c r="S12" s="4" t="s">
        <v>56</v>
      </c>
      <c r="T12" s="4">
        <v>288</v>
      </c>
      <c r="U12" s="4">
        <v>238</v>
      </c>
      <c r="V12" s="4">
        <v>58</v>
      </c>
      <c r="W12" s="4">
        <v>37</v>
      </c>
      <c r="X12" s="18">
        <f t="shared" si="1"/>
        <v>0.2013888888888889</v>
      </c>
      <c r="Y12" s="4" t="s">
        <v>161</v>
      </c>
      <c r="Z12" s="4">
        <v>37</v>
      </c>
      <c r="AA12" s="4" t="s">
        <v>162</v>
      </c>
      <c r="AB12" s="7">
        <v>45184</v>
      </c>
      <c r="AC12" s="4" t="s">
        <v>163</v>
      </c>
      <c r="AD12" s="1" t="s">
        <v>164</v>
      </c>
      <c r="AE12" s="1" t="s">
        <v>165</v>
      </c>
      <c r="AF12" s="4" t="s">
        <v>166</v>
      </c>
    </row>
    <row r="13" spans="1:32" x14ac:dyDescent="0.2">
      <c r="A13" s="15" t="s">
        <v>167</v>
      </c>
      <c r="B13" s="5" t="s">
        <v>168</v>
      </c>
      <c r="C13" s="7">
        <v>45451</v>
      </c>
      <c r="D13" s="4" t="s">
        <v>84</v>
      </c>
      <c r="E13" s="16" t="s">
        <v>169</v>
      </c>
      <c r="F13" s="16" t="s">
        <v>169</v>
      </c>
      <c r="G13" s="4" t="s">
        <v>42</v>
      </c>
      <c r="H13" s="4" t="s">
        <v>42</v>
      </c>
      <c r="I13" s="1" t="s">
        <v>42</v>
      </c>
      <c r="J13" s="4" t="s">
        <v>170</v>
      </c>
      <c r="K13" s="1" t="s">
        <v>42</v>
      </c>
      <c r="L13" s="8">
        <v>45413</v>
      </c>
      <c r="M13" s="1" t="s">
        <v>171</v>
      </c>
      <c r="N13" s="4" t="s">
        <v>172</v>
      </c>
      <c r="O13" s="4" t="s">
        <v>173</v>
      </c>
      <c r="P13" s="4">
        <v>24</v>
      </c>
      <c r="Q13" s="4" t="s">
        <v>42</v>
      </c>
      <c r="R13" s="1">
        <v>0</v>
      </c>
      <c r="S13" s="4" t="s">
        <v>174</v>
      </c>
      <c r="T13" s="4" t="s">
        <v>42</v>
      </c>
      <c r="U13" s="4" t="s">
        <v>42</v>
      </c>
      <c r="V13" s="4" t="s">
        <v>42</v>
      </c>
      <c r="W13" s="4" t="s">
        <v>42</v>
      </c>
      <c r="X13" s="4"/>
      <c r="Y13" s="4" t="s">
        <v>45</v>
      </c>
      <c r="Z13" s="4" t="s">
        <v>42</v>
      </c>
      <c r="AA13" s="7" t="s">
        <v>175</v>
      </c>
      <c r="AB13" s="12">
        <v>45200</v>
      </c>
      <c r="AC13" s="1" t="s">
        <v>42</v>
      </c>
      <c r="AD13" s="1" t="s">
        <v>42</v>
      </c>
      <c r="AE13" s="4" t="s">
        <v>42</v>
      </c>
      <c r="AF13" s="1" t="s">
        <v>42</v>
      </c>
    </row>
    <row r="14" spans="1:32" x14ac:dyDescent="0.2">
      <c r="A14" s="4" t="s">
        <v>176</v>
      </c>
      <c r="B14" s="5" t="s">
        <v>177</v>
      </c>
      <c r="C14" s="7">
        <v>45463</v>
      </c>
      <c r="D14" s="4" t="s">
        <v>178</v>
      </c>
      <c r="E14" s="8" t="s">
        <v>42</v>
      </c>
      <c r="F14" s="4" t="s">
        <v>64</v>
      </c>
      <c r="G14" s="4" t="s">
        <v>52</v>
      </c>
      <c r="H14" s="4" t="s">
        <v>179</v>
      </c>
      <c r="I14" s="4" t="s">
        <v>180</v>
      </c>
      <c r="J14" s="4" t="s">
        <v>54</v>
      </c>
      <c r="K14" s="7">
        <v>45231</v>
      </c>
      <c r="L14" s="7">
        <v>45350</v>
      </c>
      <c r="M14" s="4">
        <f>L14-K14</f>
        <v>119</v>
      </c>
      <c r="N14" s="4" t="s">
        <v>181</v>
      </c>
      <c r="O14" s="4" t="s">
        <v>182</v>
      </c>
      <c r="P14" s="4">
        <v>12</v>
      </c>
      <c r="Q14" s="4" t="s">
        <v>43</v>
      </c>
      <c r="R14" s="4">
        <v>1</v>
      </c>
      <c r="S14" s="4" t="s">
        <v>183</v>
      </c>
      <c r="T14" s="4">
        <v>234</v>
      </c>
      <c r="U14" s="4">
        <v>141</v>
      </c>
      <c r="V14" s="4">
        <v>109</v>
      </c>
      <c r="W14" s="4">
        <v>40</v>
      </c>
      <c r="X14" s="18">
        <f>V14/T14</f>
        <v>0.46581196581196582</v>
      </c>
      <c r="Y14" s="4" t="s">
        <v>184</v>
      </c>
      <c r="Z14" s="4" t="s">
        <v>185</v>
      </c>
      <c r="AA14" s="4" t="s">
        <v>186</v>
      </c>
      <c r="AB14" s="7">
        <v>45200</v>
      </c>
      <c r="AC14" s="4" t="s">
        <v>187</v>
      </c>
      <c r="AD14" s="1" t="s">
        <v>188</v>
      </c>
      <c r="AE14" s="1" t="s">
        <v>189</v>
      </c>
      <c r="AF14" s="4" t="s">
        <v>42</v>
      </c>
    </row>
    <row r="15" spans="1:32" x14ac:dyDescent="0.2">
      <c r="A15" s="4" t="s">
        <v>190</v>
      </c>
      <c r="B15" s="5" t="s">
        <v>191</v>
      </c>
      <c r="C15" s="7">
        <v>45466</v>
      </c>
      <c r="D15" s="4" t="s">
        <v>192</v>
      </c>
      <c r="E15" s="7" t="s">
        <v>42</v>
      </c>
      <c r="F15" s="4" t="s">
        <v>64</v>
      </c>
      <c r="G15" s="4" t="s">
        <v>37</v>
      </c>
      <c r="H15" s="4" t="s">
        <v>193</v>
      </c>
      <c r="I15" s="4" t="s">
        <v>194</v>
      </c>
      <c r="J15" s="4" t="s">
        <v>54</v>
      </c>
      <c r="K15" s="9">
        <v>45200</v>
      </c>
      <c r="L15" s="7">
        <v>45350</v>
      </c>
      <c r="M15" s="4">
        <f>L15-K15</f>
        <v>150</v>
      </c>
      <c r="N15" s="4" t="s">
        <v>195</v>
      </c>
      <c r="O15" s="4" t="s">
        <v>42</v>
      </c>
      <c r="P15" s="4">
        <v>24</v>
      </c>
      <c r="Q15" s="4" t="s">
        <v>43</v>
      </c>
      <c r="R15" s="4">
        <v>1</v>
      </c>
      <c r="S15" s="4" t="s">
        <v>196</v>
      </c>
      <c r="T15" s="4">
        <v>73</v>
      </c>
      <c r="U15" s="4">
        <v>31</v>
      </c>
      <c r="V15" s="4">
        <v>35</v>
      </c>
      <c r="W15" s="4">
        <v>12</v>
      </c>
      <c r="X15" s="18">
        <f>V15/T15</f>
        <v>0.47945205479452052</v>
      </c>
      <c r="Y15" s="4" t="s">
        <v>161</v>
      </c>
      <c r="Z15" s="4">
        <v>3</v>
      </c>
      <c r="AA15" s="4" t="s">
        <v>42</v>
      </c>
      <c r="AB15" s="7">
        <v>45200</v>
      </c>
      <c r="AC15" s="4" t="s">
        <v>197</v>
      </c>
      <c r="AD15" s="1" t="s">
        <v>198</v>
      </c>
      <c r="AE15" s="1" t="s">
        <v>199</v>
      </c>
      <c r="AF15" s="4" t="s">
        <v>200</v>
      </c>
    </row>
    <row r="16" spans="1:32" x14ac:dyDescent="0.2">
      <c r="A16" s="14" t="s">
        <v>201</v>
      </c>
      <c r="B16" s="20" t="s">
        <v>202</v>
      </c>
      <c r="C16" s="7">
        <v>45483</v>
      </c>
      <c r="D16" s="4" t="s">
        <v>203</v>
      </c>
      <c r="E16" s="7" t="s">
        <v>42</v>
      </c>
      <c r="F16" s="4" t="s">
        <v>204</v>
      </c>
      <c r="G16" s="4" t="s">
        <v>52</v>
      </c>
      <c r="H16" s="4" t="s">
        <v>205</v>
      </c>
      <c r="I16" s="4" t="s">
        <v>42</v>
      </c>
      <c r="J16" s="4" t="s">
        <v>134</v>
      </c>
      <c r="K16" s="7">
        <v>45214</v>
      </c>
      <c r="L16" s="7">
        <v>45270</v>
      </c>
      <c r="M16" s="4">
        <f>L16-K16</f>
        <v>56</v>
      </c>
      <c r="N16" s="4" t="s">
        <v>206</v>
      </c>
      <c r="O16" s="4" t="s">
        <v>207</v>
      </c>
      <c r="P16" s="4">
        <v>12</v>
      </c>
      <c r="Q16" s="4" t="s">
        <v>43</v>
      </c>
      <c r="R16" s="4">
        <v>1</v>
      </c>
      <c r="S16" s="4" t="s">
        <v>208</v>
      </c>
      <c r="T16" s="4">
        <f>690+345</f>
        <v>1035</v>
      </c>
      <c r="U16" s="4">
        <v>690</v>
      </c>
      <c r="V16" s="4">
        <f>60+97</f>
        <v>157</v>
      </c>
      <c r="W16" s="4">
        <v>60</v>
      </c>
      <c r="X16" s="18">
        <f>V16/T16</f>
        <v>0.15169082125603864</v>
      </c>
      <c r="Y16" s="4" t="s">
        <v>209</v>
      </c>
      <c r="Z16" s="4">
        <v>60</v>
      </c>
      <c r="AA16" s="1" t="s">
        <v>210</v>
      </c>
      <c r="AB16" s="7">
        <v>45184</v>
      </c>
      <c r="AC16" s="4" t="s">
        <v>211</v>
      </c>
      <c r="AD16" s="1" t="s">
        <v>212</v>
      </c>
      <c r="AE16" s="1" t="s">
        <v>213</v>
      </c>
      <c r="AF16" s="4" t="s">
        <v>214</v>
      </c>
    </row>
    <row r="17" spans="1:32" x14ac:dyDescent="0.2">
      <c r="A17" s="4" t="s">
        <v>215</v>
      </c>
      <c r="B17" s="5" t="s">
        <v>216</v>
      </c>
      <c r="C17" s="7">
        <v>45488</v>
      </c>
      <c r="D17" s="4" t="s">
        <v>217</v>
      </c>
      <c r="E17" s="7" t="s">
        <v>42</v>
      </c>
      <c r="F17" s="4" t="s">
        <v>218</v>
      </c>
      <c r="G17" s="4" t="s">
        <v>37</v>
      </c>
      <c r="H17" s="4" t="s">
        <v>219</v>
      </c>
      <c r="I17" s="4" t="s">
        <v>220</v>
      </c>
      <c r="J17" s="4" t="s">
        <v>54</v>
      </c>
      <c r="K17" s="7">
        <v>45200</v>
      </c>
      <c r="L17" s="7">
        <v>45291</v>
      </c>
      <c r="M17" s="4">
        <f>L17-K17</f>
        <v>91</v>
      </c>
      <c r="N17" s="4" t="s">
        <v>221</v>
      </c>
      <c r="O17" s="4" t="s">
        <v>42</v>
      </c>
      <c r="P17" s="4">
        <v>10</v>
      </c>
      <c r="Q17" s="4" t="s">
        <v>222</v>
      </c>
      <c r="R17" s="4">
        <v>0</v>
      </c>
      <c r="S17" s="4" t="s">
        <v>223</v>
      </c>
      <c r="T17" s="4">
        <v>52</v>
      </c>
      <c r="U17" s="4">
        <v>52</v>
      </c>
      <c r="V17" s="4">
        <v>19</v>
      </c>
      <c r="W17" s="4">
        <v>19</v>
      </c>
      <c r="X17" s="18">
        <f>V17/T17</f>
        <v>0.36538461538461536</v>
      </c>
      <c r="Y17" s="4" t="s">
        <v>224</v>
      </c>
      <c r="Z17" s="4">
        <v>19</v>
      </c>
      <c r="AA17" s="4" t="s">
        <v>42</v>
      </c>
      <c r="AB17" s="7">
        <v>45200</v>
      </c>
      <c r="AC17" s="4" t="s">
        <v>225</v>
      </c>
      <c r="AD17" s="4" t="s">
        <v>226</v>
      </c>
      <c r="AE17" s="4" t="s">
        <v>227</v>
      </c>
      <c r="AF17" s="4" t="s">
        <v>228</v>
      </c>
    </row>
    <row r="20" spans="1:32" x14ac:dyDescent="0.2">
      <c r="F20" s="3" t="s">
        <v>52</v>
      </c>
      <c r="G20" s="1">
        <f>COUNTIF(G2:G17,F20)</f>
        <v>11</v>
      </c>
      <c r="I20" s="2" t="s">
        <v>40</v>
      </c>
      <c r="J20" s="1">
        <f>COUNTIF($J$2:$J$17,I20)</f>
        <v>1</v>
      </c>
      <c r="L20" s="2" t="s">
        <v>229</v>
      </c>
      <c r="M20" s="1">
        <f>QUARTILE(M$2:M$17,0)</f>
        <v>56</v>
      </c>
      <c r="O20" s="2" t="s">
        <v>229</v>
      </c>
      <c r="P20" s="1">
        <f>QUARTILE(P$2:P$17,0)</f>
        <v>6</v>
      </c>
      <c r="S20" s="2" t="s">
        <v>229</v>
      </c>
      <c r="T20" s="1">
        <f>QUARTILE(T$2:T$17,0)</f>
        <v>52</v>
      </c>
      <c r="U20" s="1">
        <f>QUARTILE(U$2:U$17,0)</f>
        <v>18</v>
      </c>
      <c r="V20" s="1">
        <f>QUARTILE(V$2:V$17,0)</f>
        <v>18</v>
      </c>
      <c r="W20" s="1">
        <f>QUARTILE(W$2:W$17,0)</f>
        <v>0</v>
      </c>
      <c r="X20" s="19">
        <f>QUARTILE(X$2:X$17,0)</f>
        <v>8.4406294706723894E-2</v>
      </c>
    </row>
    <row r="21" spans="1:32" x14ac:dyDescent="0.2">
      <c r="F21" s="3" t="s">
        <v>37</v>
      </c>
      <c r="G21" s="1">
        <f>COUNTIF(G2:G17,F21)</f>
        <v>4</v>
      </c>
      <c r="I21" s="2" t="s">
        <v>54</v>
      </c>
      <c r="J21" s="1">
        <f>COUNTIF($J$2:$J$17,I21)</f>
        <v>9</v>
      </c>
      <c r="L21" s="2" t="s">
        <v>230</v>
      </c>
      <c r="M21" s="1">
        <f>QUARTILE(M$2:M$17,1)</f>
        <v>94</v>
      </c>
      <c r="O21" s="2" t="s">
        <v>230</v>
      </c>
      <c r="P21" s="1">
        <f>QUARTILE(P$2:P$17,1)</f>
        <v>10</v>
      </c>
      <c r="S21" s="2" t="s">
        <v>230</v>
      </c>
      <c r="T21" s="1">
        <f>QUARTILE(T$2:T$17,1)</f>
        <v>200</v>
      </c>
      <c r="U21" s="1">
        <f>QUARTILE(U$2:U$17,1)</f>
        <v>49</v>
      </c>
      <c r="V21" s="1">
        <f>QUARTILE(V$2:V$17,1)</f>
        <v>58.5</v>
      </c>
      <c r="W21" s="1">
        <f>QUARTILE(W$2:W$17,1)</f>
        <v>15</v>
      </c>
      <c r="X21" s="19">
        <f>QUARTILE(X$2:X$17,1)</f>
        <v>0.34935897435897434</v>
      </c>
    </row>
    <row r="22" spans="1:32" x14ac:dyDescent="0.2">
      <c r="I22" s="2" t="s">
        <v>76</v>
      </c>
      <c r="J22" s="1">
        <f>COUNTIF($J$2:$J$17,I22)</f>
        <v>1</v>
      </c>
      <c r="L22" s="2" t="s">
        <v>231</v>
      </c>
      <c r="M22" s="1">
        <f>QUARTILE(M$2:M$17,2)</f>
        <v>119</v>
      </c>
      <c r="O22" s="2" t="s">
        <v>231</v>
      </c>
      <c r="P22" s="1">
        <f>QUARTILE(P$2:P$17,2)</f>
        <v>11</v>
      </c>
      <c r="S22" s="2" t="s">
        <v>231</v>
      </c>
      <c r="T22" s="1">
        <f>QUARTILE(T$2:T$17,2)</f>
        <v>699</v>
      </c>
      <c r="U22" s="1">
        <f>QUARTILE(U$2:U$17,2)</f>
        <v>95</v>
      </c>
      <c r="V22" s="1">
        <f>QUARTILE(V$2:V$17,2)</f>
        <v>157</v>
      </c>
      <c r="W22" s="1">
        <f>QUARTILE(W$2:W$17,2)</f>
        <v>30</v>
      </c>
      <c r="X22" s="19">
        <f>QUARTILE(X$2:X$17,2)</f>
        <v>0.68715083798882681</v>
      </c>
    </row>
    <row r="23" spans="1:32" x14ac:dyDescent="0.2">
      <c r="I23" s="3" t="s">
        <v>122</v>
      </c>
      <c r="J23" s="1">
        <f>COUNTIF($J$2:$J$17,I23)</f>
        <v>1</v>
      </c>
      <c r="L23" s="2" t="s">
        <v>232</v>
      </c>
      <c r="M23" s="1">
        <f>QUARTILE(M$2:M$17,3)</f>
        <v>130</v>
      </c>
      <c r="O23" s="2" t="s">
        <v>232</v>
      </c>
      <c r="P23" s="1">
        <f>QUARTILE(P$2:P$17,3)</f>
        <v>24</v>
      </c>
      <c r="S23" s="2" t="s">
        <v>232</v>
      </c>
      <c r="T23" s="1">
        <f>QUARTILE(T$2:T$17,3)</f>
        <v>5891.5</v>
      </c>
      <c r="U23" s="1">
        <f>QUARTILE(U$2:U$17,3)</f>
        <v>239</v>
      </c>
      <c r="V23" s="1">
        <f>QUARTILE(V$2:V$17,3)</f>
        <v>5342.5</v>
      </c>
      <c r="W23" s="1">
        <f>QUARTILE(W$2:W$17,3)</f>
        <v>58</v>
      </c>
      <c r="X23" s="19">
        <f>QUARTILE(X$2:X$17,3)</f>
        <v>0.878586646546622</v>
      </c>
    </row>
    <row r="24" spans="1:32" x14ac:dyDescent="0.2">
      <c r="I24" s="3" t="s">
        <v>134</v>
      </c>
      <c r="J24" s="1">
        <f>COUNTIF($J$2:$J$17,I24)</f>
        <v>3</v>
      </c>
      <c r="L24" s="2" t="s">
        <v>233</v>
      </c>
      <c r="M24" s="1">
        <f>QUARTILE(M$2:M$17,4)</f>
        <v>154</v>
      </c>
      <c r="O24" s="2" t="s">
        <v>233</v>
      </c>
      <c r="P24" s="1">
        <f>QUARTILE(P$2:P$17,4)</f>
        <v>24</v>
      </c>
      <c r="S24" s="2" t="s">
        <v>233</v>
      </c>
      <c r="T24" s="1">
        <f>QUARTILE(T$2:T$17,4)</f>
        <v>27362</v>
      </c>
      <c r="U24" s="1">
        <f>QUARTILE(U$2:U$17,4)</f>
        <v>3446</v>
      </c>
      <c r="V24" s="1">
        <f>QUARTILE(V$2:V$17,4)</f>
        <v>24223</v>
      </c>
      <c r="W24" s="1">
        <f>QUARTILE(W$2:W$17,4)</f>
        <v>2337</v>
      </c>
      <c r="X24" s="19">
        <f>QUARTILE(X$2:X$17,4)</f>
        <v>0.92659732540861817</v>
      </c>
    </row>
    <row r="25" spans="1:32" x14ac:dyDescent="0.2">
      <c r="I25"/>
      <c r="L25" s="2" t="s">
        <v>234</v>
      </c>
      <c r="M25" s="17">
        <f>AVERAGE(M2:M17)</f>
        <v>111.2</v>
      </c>
      <c r="O25" s="2" t="s">
        <v>234</v>
      </c>
      <c r="P25" s="17">
        <f>AVERAGE(P2:P17)</f>
        <v>14.3125</v>
      </c>
      <c r="S25" s="2" t="s">
        <v>234</v>
      </c>
      <c r="T25" s="17">
        <f>AVERAGE(T2:T17)</f>
        <v>5563</v>
      </c>
      <c r="U25" s="17">
        <f>AVERAGE(U2:U17)</f>
        <v>377.6</v>
      </c>
      <c r="V25" s="17">
        <f>AVERAGE(V2:V17)</f>
        <v>4835.2666666666664</v>
      </c>
      <c r="W25" s="17">
        <f>AVERAGE(W2:W17)</f>
        <v>192.2</v>
      </c>
      <c r="X25" s="19">
        <f>AVERAGE(X2:X17)</f>
        <v>0.58801809388570492</v>
      </c>
      <c r="AC25" s="1" t="s">
        <v>42</v>
      </c>
    </row>
    <row r="26" spans="1:32" x14ac:dyDescent="0.2">
      <c r="I26"/>
      <c r="L26" s="2" t="s">
        <v>235</v>
      </c>
      <c r="M26" s="1">
        <f>MODE(M2:M17)</f>
        <v>91</v>
      </c>
      <c r="O26" s="2" t="s">
        <v>235</v>
      </c>
      <c r="P26" s="1">
        <f>MODE(P2:P17)</f>
        <v>10</v>
      </c>
      <c r="S26" s="2"/>
      <c r="AC26" s="4"/>
    </row>
    <row r="27" spans="1:32" x14ac:dyDescent="0.2">
      <c r="I27"/>
    </row>
    <row r="28" spans="1:32" x14ac:dyDescent="0.2">
      <c r="I28"/>
    </row>
    <row r="29" spans="1:32" x14ac:dyDescent="0.2">
      <c r="I29"/>
    </row>
    <row r="30" spans="1:32" x14ac:dyDescent="0.2">
      <c r="I30"/>
      <c r="L30" s="2"/>
      <c r="Y30" s="4"/>
    </row>
    <row r="31" spans="1:32" x14ac:dyDescent="0.2">
      <c r="I31"/>
      <c r="L31" s="2"/>
      <c r="Y31" s="4"/>
      <c r="AC31" s="7"/>
    </row>
    <row r="32" spans="1:32" x14ac:dyDescent="0.2">
      <c r="I32"/>
      <c r="L32" s="2"/>
      <c r="Y32" s="4"/>
    </row>
    <row r="33" spans="9:29" x14ac:dyDescent="0.2">
      <c r="I33"/>
      <c r="L33" s="2"/>
      <c r="Y33" s="4"/>
    </row>
    <row r="34" spans="9:29" x14ac:dyDescent="0.2">
      <c r="I34"/>
      <c r="L34" s="2"/>
      <c r="Y34" s="4"/>
      <c r="AC34" s="7"/>
    </row>
    <row r="35" spans="9:29" x14ac:dyDescent="0.2">
      <c r="L35" s="2"/>
      <c r="M35" s="17"/>
    </row>
    <row r="36" spans="9:29" x14ac:dyDescent="0.2">
      <c r="L36" s="2"/>
    </row>
    <row r="39" spans="9:29" x14ac:dyDescent="0.2">
      <c r="Y39" s="4"/>
    </row>
    <row r="41" spans="9:29" x14ac:dyDescent="0.2">
      <c r="Y41" s="4"/>
    </row>
    <row r="42" spans="9:29" x14ac:dyDescent="0.2">
      <c r="Y42" s="4"/>
    </row>
    <row r="43" spans="9:29" x14ac:dyDescent="0.2">
      <c r="Y43" s="4"/>
    </row>
    <row r="44" spans="9:29" x14ac:dyDescent="0.2">
      <c r="Y44" s="4"/>
    </row>
  </sheetData>
  <sortState xmlns:xlrd2="http://schemas.microsoft.com/office/spreadsheetml/2017/richdata2" ref="A2:AF17">
    <sortCondition ref="C2:C17"/>
  </sortState>
  <hyperlinks>
    <hyperlink ref="B16" r:id="rId1" xr:uid="{F386B9EB-F679-F242-960D-B809FF5798E4}"/>
    <hyperlink ref="B15" r:id="rId2" xr:uid="{5E57FDF4-23FE-5F4E-A37D-588D64AB27C0}"/>
    <hyperlink ref="B14" r:id="rId3" xr:uid="{1F469320-849B-8D43-B3A2-F8D08ED9622D}"/>
    <hyperlink ref="B8" r:id="rId4" xr:uid="{6BE233C1-5EEF-4E45-82AC-544B1DBFFC10}"/>
    <hyperlink ref="B12" r:id="rId5" xr:uid="{9AFD8D5A-B51C-604B-9BB5-5E6B2BC930B2}"/>
    <hyperlink ref="B11" r:id="rId6" xr:uid="{B8D2D7EA-2E2C-3C41-AEDA-BC12AAF5E269}"/>
    <hyperlink ref="B9" r:id="rId7" xr:uid="{869B30EE-158D-D64E-99E6-2803E36C3E33}"/>
    <hyperlink ref="B10" r:id="rId8" xr:uid="{D847135B-97D4-F64E-AB4D-3E532ED5CDCF}"/>
    <hyperlink ref="B7" r:id="rId9" xr:uid="{A93B578E-458B-1E47-8A55-0B50655750CD}"/>
    <hyperlink ref="B17" r:id="rId10" xr:uid="{F880E6D8-D3DF-1148-BE46-FE9B3F69A55E}"/>
    <hyperlink ref="B6" r:id="rId11" xr:uid="{F00E87A9-75FF-874F-9C33-9C304D90D416}"/>
    <hyperlink ref="B4" r:id="rId12" xr:uid="{4A8014EE-7ED6-934C-B12D-1A7168FACD1D}"/>
    <hyperlink ref="B2" r:id="rId13" xr:uid="{80E142F3-7AC5-174A-A737-11508BC80025}"/>
    <hyperlink ref="B3" r:id="rId14" xr:uid="{03B60EE4-9F4F-964F-A5F1-BCCA41BBF732}"/>
    <hyperlink ref="B5" r:id="rId15" xr:uid="{02D2C77B-3D36-2348-993F-52711BB97843}"/>
    <hyperlink ref="B13" r:id="rId16" xr:uid="{C2D9F5FA-5853-B44F-B086-F73E17CA760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A9083-5ED8-7648-BEA0-EA30EB5DB8FD}">
  <sheetPr filterMode="1"/>
  <dimension ref="A1:M47"/>
  <sheetViews>
    <sheetView tabSelected="1" zoomScale="200" workbookViewId="0">
      <pane xSplit="1" ySplit="1" topLeftCell="B20" activePane="bottomRight" state="frozen"/>
      <selection pane="topRight" activeCell="B1" sqref="B1"/>
      <selection pane="bottomLeft" activeCell="A2" sqref="A2"/>
      <selection pane="bottomRight" activeCell="C27" sqref="C27"/>
    </sheetView>
  </sheetViews>
  <sheetFormatPr baseColWidth="10" defaultRowHeight="15" x14ac:dyDescent="0.2"/>
  <cols>
    <col min="1" max="1" width="23.5" customWidth="1"/>
    <col min="2" max="2" width="11" customWidth="1"/>
    <col min="9" max="9" width="20.1640625" customWidth="1"/>
  </cols>
  <sheetData>
    <row r="1" spans="1:13" s="21" customFormat="1" ht="16" x14ac:dyDescent="0.2">
      <c r="A1" s="21" t="s">
        <v>236</v>
      </c>
      <c r="B1" s="21" t="s">
        <v>245</v>
      </c>
      <c r="C1" s="21" t="s">
        <v>244</v>
      </c>
      <c r="D1" s="21" t="s">
        <v>237</v>
      </c>
      <c r="E1" s="21" t="s">
        <v>242</v>
      </c>
      <c r="F1" s="21" t="s">
        <v>238</v>
      </c>
      <c r="G1" s="21" t="s">
        <v>312</v>
      </c>
      <c r="H1" s="21" t="s">
        <v>275</v>
      </c>
      <c r="I1" s="21" t="s">
        <v>239</v>
      </c>
      <c r="J1" s="21" t="s">
        <v>240</v>
      </c>
      <c r="K1" s="21" t="s">
        <v>241</v>
      </c>
      <c r="L1" s="21" t="s">
        <v>243</v>
      </c>
      <c r="M1" s="21" t="s">
        <v>250</v>
      </c>
    </row>
    <row r="2" spans="1:13" ht="16" x14ac:dyDescent="0.2">
      <c r="A2" s="22" t="s">
        <v>32</v>
      </c>
      <c r="B2" s="13">
        <v>45316</v>
      </c>
      <c r="C2" s="5" t="s">
        <v>246</v>
      </c>
      <c r="D2" t="s">
        <v>247</v>
      </c>
      <c r="E2" t="s">
        <v>248</v>
      </c>
      <c r="F2" t="s">
        <v>40</v>
      </c>
      <c r="G2" t="s">
        <v>313</v>
      </c>
      <c r="H2" t="s">
        <v>277</v>
      </c>
      <c r="I2" t="s">
        <v>276</v>
      </c>
      <c r="J2">
        <v>69</v>
      </c>
      <c r="M2" t="s">
        <v>279</v>
      </c>
    </row>
    <row r="3" spans="1:13" ht="16" x14ac:dyDescent="0.2">
      <c r="A3" s="22" t="s">
        <v>50</v>
      </c>
      <c r="B3" s="13">
        <v>45330</v>
      </c>
      <c r="C3" s="5" t="s">
        <v>51</v>
      </c>
      <c r="D3" t="s">
        <v>249</v>
      </c>
      <c r="E3" t="s">
        <v>248</v>
      </c>
      <c r="F3" t="s">
        <v>54</v>
      </c>
      <c r="G3" t="s">
        <v>314</v>
      </c>
      <c r="H3" t="s">
        <v>280</v>
      </c>
      <c r="I3" t="s">
        <v>282</v>
      </c>
      <c r="J3">
        <v>70.2</v>
      </c>
      <c r="K3">
        <v>38.299999999999997</v>
      </c>
      <c r="L3">
        <v>88.5</v>
      </c>
      <c r="M3" t="s">
        <v>281</v>
      </c>
    </row>
    <row r="4" spans="1:13" ht="16" x14ac:dyDescent="0.2">
      <c r="A4" s="22" t="s">
        <v>61</v>
      </c>
      <c r="B4" s="7">
        <v>45357</v>
      </c>
      <c r="C4" s="5" t="s">
        <v>62</v>
      </c>
      <c r="E4" t="s">
        <v>248</v>
      </c>
      <c r="F4" t="s">
        <v>54</v>
      </c>
      <c r="G4" t="s">
        <v>315</v>
      </c>
      <c r="M4" t="s">
        <v>283</v>
      </c>
    </row>
    <row r="5" spans="1:13" ht="16" x14ac:dyDescent="0.2">
      <c r="A5" s="4" t="s">
        <v>71</v>
      </c>
      <c r="B5" s="13">
        <v>45358</v>
      </c>
      <c r="C5" s="5" t="s">
        <v>72</v>
      </c>
      <c r="D5" t="s">
        <v>252</v>
      </c>
      <c r="E5" t="s">
        <v>248</v>
      </c>
      <c r="F5" t="s">
        <v>251</v>
      </c>
      <c r="G5" t="s">
        <v>316</v>
      </c>
      <c r="H5" t="s">
        <v>284</v>
      </c>
      <c r="I5" t="s">
        <v>276</v>
      </c>
      <c r="J5">
        <v>90</v>
      </c>
      <c r="K5">
        <v>75</v>
      </c>
      <c r="L5">
        <v>96</v>
      </c>
    </row>
    <row r="6" spans="1:13" ht="16" x14ac:dyDescent="0.2">
      <c r="A6" s="22" t="s">
        <v>82</v>
      </c>
      <c r="B6" s="7">
        <v>45386</v>
      </c>
      <c r="C6" s="5" t="s">
        <v>83</v>
      </c>
      <c r="D6" t="s">
        <v>253</v>
      </c>
      <c r="E6" t="s">
        <v>248</v>
      </c>
      <c r="F6" t="s">
        <v>54</v>
      </c>
      <c r="G6" t="s">
        <v>314</v>
      </c>
      <c r="H6" t="s">
        <v>286</v>
      </c>
      <c r="I6" t="s">
        <v>287</v>
      </c>
      <c r="J6">
        <v>87.9</v>
      </c>
      <c r="K6">
        <v>70.3</v>
      </c>
      <c r="L6">
        <v>95.1</v>
      </c>
    </row>
    <row r="7" spans="1:13" ht="16" x14ac:dyDescent="0.2">
      <c r="A7" s="22" t="s">
        <v>82</v>
      </c>
      <c r="B7" s="7">
        <v>45386</v>
      </c>
      <c r="C7" s="5" t="s">
        <v>83</v>
      </c>
      <c r="D7" t="s">
        <v>253</v>
      </c>
      <c r="E7" t="s">
        <v>248</v>
      </c>
      <c r="F7" t="s">
        <v>54</v>
      </c>
      <c r="G7" t="s">
        <v>314</v>
      </c>
      <c r="H7" t="s">
        <v>286</v>
      </c>
      <c r="I7" t="s">
        <v>276</v>
      </c>
      <c r="J7">
        <v>88.7</v>
      </c>
      <c r="K7">
        <v>69.599999999999994</v>
      </c>
      <c r="L7">
        <v>95.8</v>
      </c>
    </row>
    <row r="8" spans="1:13" ht="16" x14ac:dyDescent="0.2">
      <c r="A8" s="22" t="s">
        <v>82</v>
      </c>
      <c r="B8" s="7">
        <v>45386</v>
      </c>
      <c r="C8" s="5" t="s">
        <v>83</v>
      </c>
      <c r="D8" t="s">
        <v>253</v>
      </c>
      <c r="E8" t="s">
        <v>248</v>
      </c>
      <c r="F8" t="s">
        <v>54</v>
      </c>
      <c r="G8" t="s">
        <v>314</v>
      </c>
      <c r="H8" t="s">
        <v>286</v>
      </c>
      <c r="I8" t="s">
        <v>288</v>
      </c>
      <c r="J8">
        <v>85.9</v>
      </c>
      <c r="K8">
        <v>13.2</v>
      </c>
      <c r="L8">
        <v>97.7</v>
      </c>
    </row>
    <row r="9" spans="1:13" ht="16" x14ac:dyDescent="0.2">
      <c r="A9" s="22" t="s">
        <v>95</v>
      </c>
      <c r="B9" s="7">
        <v>45412</v>
      </c>
      <c r="C9" s="20" t="s">
        <v>96</v>
      </c>
      <c r="D9" t="s">
        <v>254</v>
      </c>
      <c r="E9" t="s">
        <v>248</v>
      </c>
      <c r="F9" t="s">
        <v>54</v>
      </c>
      <c r="G9" t="s">
        <v>317</v>
      </c>
      <c r="H9" t="s">
        <v>286</v>
      </c>
      <c r="I9" t="s">
        <v>282</v>
      </c>
      <c r="J9">
        <v>82</v>
      </c>
      <c r="K9">
        <v>65.599999999999994</v>
      </c>
      <c r="L9">
        <v>90.2</v>
      </c>
      <c r="M9" t="s">
        <v>289</v>
      </c>
    </row>
    <row r="10" spans="1:13" ht="16" x14ac:dyDescent="0.2">
      <c r="A10" s="22" t="s">
        <v>95</v>
      </c>
      <c r="B10" s="7">
        <v>45412</v>
      </c>
      <c r="C10" s="20" t="s">
        <v>96</v>
      </c>
      <c r="D10" t="s">
        <v>254</v>
      </c>
      <c r="E10" t="s">
        <v>248</v>
      </c>
      <c r="F10" t="s">
        <v>54</v>
      </c>
      <c r="G10" t="s">
        <v>317</v>
      </c>
      <c r="H10" t="s">
        <v>286</v>
      </c>
      <c r="I10" t="s">
        <v>290</v>
      </c>
      <c r="J10">
        <v>87.5</v>
      </c>
      <c r="K10">
        <v>76.599999999999994</v>
      </c>
      <c r="L10">
        <v>93.2</v>
      </c>
      <c r="M10" t="s">
        <v>289</v>
      </c>
    </row>
    <row r="11" spans="1:13" ht="16" x14ac:dyDescent="0.2">
      <c r="A11" s="22" t="s">
        <v>95</v>
      </c>
      <c r="B11" s="7">
        <v>45412</v>
      </c>
      <c r="C11" s="20" t="s">
        <v>96</v>
      </c>
      <c r="D11" t="s">
        <v>254</v>
      </c>
      <c r="E11" t="s">
        <v>248</v>
      </c>
      <c r="F11" t="s">
        <v>54</v>
      </c>
      <c r="G11" t="s">
        <v>317</v>
      </c>
      <c r="H11" t="s">
        <v>286</v>
      </c>
      <c r="I11" t="s">
        <v>291</v>
      </c>
      <c r="J11">
        <v>69.2</v>
      </c>
      <c r="K11">
        <v>55.9</v>
      </c>
      <c r="L11">
        <v>78</v>
      </c>
    </row>
    <row r="12" spans="1:13" ht="16" x14ac:dyDescent="0.2">
      <c r="A12" s="22" t="s">
        <v>95</v>
      </c>
      <c r="B12" s="7">
        <v>45412</v>
      </c>
      <c r="C12" s="20" t="s">
        <v>96</v>
      </c>
      <c r="D12" t="s">
        <v>254</v>
      </c>
      <c r="E12" t="s">
        <v>248</v>
      </c>
      <c r="F12" t="s">
        <v>54</v>
      </c>
      <c r="G12" t="s">
        <v>317</v>
      </c>
      <c r="H12" t="s">
        <v>286</v>
      </c>
      <c r="I12" t="s">
        <v>292</v>
      </c>
      <c r="J12">
        <v>66.2</v>
      </c>
      <c r="K12">
        <v>56</v>
      </c>
      <c r="L12">
        <v>73.7</v>
      </c>
    </row>
    <row r="13" spans="1:13" ht="16" x14ac:dyDescent="0.2">
      <c r="A13" s="22" t="s">
        <v>105</v>
      </c>
      <c r="B13" s="7">
        <v>45428</v>
      </c>
      <c r="C13" s="5" t="s">
        <v>106</v>
      </c>
      <c r="D13" t="s">
        <v>255</v>
      </c>
      <c r="E13" t="s">
        <v>248</v>
      </c>
      <c r="F13" t="s">
        <v>54</v>
      </c>
      <c r="G13" t="s">
        <v>314</v>
      </c>
      <c r="H13" t="s">
        <v>293</v>
      </c>
      <c r="I13" t="s">
        <v>294</v>
      </c>
      <c r="J13">
        <v>68.900000000000006</v>
      </c>
      <c r="K13">
        <v>51.7</v>
      </c>
      <c r="L13">
        <v>80</v>
      </c>
    </row>
    <row r="14" spans="1:13" ht="16" x14ac:dyDescent="0.2">
      <c r="A14" s="22" t="s">
        <v>105</v>
      </c>
      <c r="B14" s="7">
        <v>45428</v>
      </c>
      <c r="C14" s="5" t="s">
        <v>106</v>
      </c>
      <c r="D14" t="s">
        <v>255</v>
      </c>
      <c r="E14" t="s">
        <v>248</v>
      </c>
      <c r="F14" t="s">
        <v>54</v>
      </c>
      <c r="G14" t="s">
        <v>314</v>
      </c>
      <c r="H14" t="s">
        <v>293</v>
      </c>
      <c r="I14" t="s">
        <v>287</v>
      </c>
      <c r="J14">
        <v>55.4</v>
      </c>
      <c r="K14">
        <v>48.4</v>
      </c>
      <c r="L14">
        <v>61.5</v>
      </c>
    </row>
    <row r="15" spans="1:13" ht="16" x14ac:dyDescent="0.2">
      <c r="A15" s="22" t="s">
        <v>105</v>
      </c>
      <c r="B15" s="7">
        <v>45428</v>
      </c>
      <c r="C15" s="5" t="s">
        <v>106</v>
      </c>
      <c r="D15" t="s">
        <v>255</v>
      </c>
      <c r="E15" t="s">
        <v>248</v>
      </c>
      <c r="F15" t="s">
        <v>54</v>
      </c>
      <c r="G15" t="s">
        <v>314</v>
      </c>
      <c r="H15" t="s">
        <v>293</v>
      </c>
      <c r="I15" t="s">
        <v>276</v>
      </c>
      <c r="J15">
        <v>87.6</v>
      </c>
      <c r="K15">
        <v>82.1</v>
      </c>
      <c r="L15">
        <v>91.4</v>
      </c>
    </row>
    <row r="16" spans="1:13" ht="16" x14ac:dyDescent="0.2">
      <c r="A16" s="22" t="s">
        <v>105</v>
      </c>
      <c r="B16" s="7">
        <v>45428</v>
      </c>
      <c r="C16" s="5" t="s">
        <v>106</v>
      </c>
      <c r="D16" t="s">
        <v>255</v>
      </c>
      <c r="E16" t="s">
        <v>248</v>
      </c>
      <c r="F16" t="s">
        <v>54</v>
      </c>
      <c r="G16" t="s">
        <v>314</v>
      </c>
      <c r="H16" t="s">
        <v>293</v>
      </c>
      <c r="I16" t="s">
        <v>288</v>
      </c>
      <c r="J16">
        <v>90.1</v>
      </c>
      <c r="K16">
        <v>76.3</v>
      </c>
      <c r="L16">
        <v>95.9</v>
      </c>
    </row>
    <row r="17" spans="1:13" ht="16" x14ac:dyDescent="0.2">
      <c r="A17" s="22" t="s">
        <v>118</v>
      </c>
      <c r="B17" s="7">
        <v>45429</v>
      </c>
      <c r="C17" s="5" t="s">
        <v>119</v>
      </c>
      <c r="D17" t="s">
        <v>256</v>
      </c>
      <c r="E17" t="s">
        <v>248</v>
      </c>
      <c r="F17" t="s">
        <v>122</v>
      </c>
      <c r="G17" t="s">
        <v>318</v>
      </c>
      <c r="H17" t="s">
        <v>295</v>
      </c>
      <c r="M17" t="s">
        <v>296</v>
      </c>
    </row>
    <row r="18" spans="1:13" ht="16" x14ac:dyDescent="0.2">
      <c r="A18" s="22" t="s">
        <v>130</v>
      </c>
      <c r="B18" s="7">
        <v>45435</v>
      </c>
      <c r="C18" s="5" t="s">
        <v>131</v>
      </c>
      <c r="D18" t="s">
        <v>257</v>
      </c>
      <c r="E18" t="s">
        <v>248</v>
      </c>
      <c r="F18" t="s">
        <v>134</v>
      </c>
      <c r="G18" t="s">
        <v>319</v>
      </c>
      <c r="H18" t="s">
        <v>298</v>
      </c>
      <c r="I18" t="s">
        <v>297</v>
      </c>
      <c r="J18">
        <v>52.7</v>
      </c>
      <c r="K18">
        <v>46.4</v>
      </c>
      <c r="L18">
        <v>58.9</v>
      </c>
    </row>
    <row r="19" spans="1:13" ht="16" x14ac:dyDescent="0.2">
      <c r="A19" s="22" t="s">
        <v>130</v>
      </c>
      <c r="B19" s="7">
        <v>45435</v>
      </c>
      <c r="C19" s="5" t="s">
        <v>131</v>
      </c>
      <c r="D19" t="s">
        <v>257</v>
      </c>
      <c r="E19" t="s">
        <v>248</v>
      </c>
      <c r="F19" t="s">
        <v>134</v>
      </c>
      <c r="G19" t="s">
        <v>319</v>
      </c>
      <c r="H19" t="s">
        <v>299</v>
      </c>
      <c r="I19" t="s">
        <v>297</v>
      </c>
      <c r="J19">
        <v>26.5</v>
      </c>
      <c r="K19">
        <v>24.7</v>
      </c>
      <c r="L19">
        <v>28.3</v>
      </c>
    </row>
    <row r="20" spans="1:13" ht="16" x14ac:dyDescent="0.2">
      <c r="A20" s="22" t="s">
        <v>130</v>
      </c>
      <c r="B20" s="7">
        <v>45435</v>
      </c>
      <c r="C20" s="5" t="s">
        <v>131</v>
      </c>
      <c r="D20" t="s">
        <v>257</v>
      </c>
      <c r="E20" t="s">
        <v>248</v>
      </c>
      <c r="F20" t="s">
        <v>134</v>
      </c>
      <c r="G20" t="s">
        <v>319</v>
      </c>
      <c r="H20" t="s">
        <v>300</v>
      </c>
      <c r="I20" t="s">
        <v>297</v>
      </c>
      <c r="J20">
        <v>20.399999999999999</v>
      </c>
      <c r="K20">
        <v>17.7</v>
      </c>
      <c r="L20">
        <v>23.4</v>
      </c>
    </row>
    <row r="21" spans="1:13" ht="16" x14ac:dyDescent="0.2">
      <c r="A21" s="22" t="s">
        <v>142</v>
      </c>
      <c r="B21" s="7">
        <v>45446</v>
      </c>
      <c r="C21" s="5" t="s">
        <v>143</v>
      </c>
      <c r="D21" t="s">
        <v>258</v>
      </c>
      <c r="E21" t="s">
        <v>248</v>
      </c>
      <c r="F21" t="s">
        <v>54</v>
      </c>
      <c r="G21" t="s">
        <v>314</v>
      </c>
      <c r="H21" t="s">
        <v>277</v>
      </c>
      <c r="I21" t="s">
        <v>294</v>
      </c>
      <c r="J21">
        <v>74</v>
      </c>
      <c r="K21">
        <v>65</v>
      </c>
      <c r="L21">
        <v>80</v>
      </c>
    </row>
    <row r="22" spans="1:13" ht="16" x14ac:dyDescent="0.2">
      <c r="A22" s="22" t="s">
        <v>153</v>
      </c>
      <c r="B22" s="7">
        <v>45448</v>
      </c>
      <c r="C22" s="5" t="s">
        <v>154</v>
      </c>
      <c r="D22" t="s">
        <v>259</v>
      </c>
      <c r="E22" t="s">
        <v>248</v>
      </c>
      <c r="F22" t="s">
        <v>134</v>
      </c>
      <c r="G22" t="s">
        <v>319</v>
      </c>
      <c r="H22" t="s">
        <v>286</v>
      </c>
      <c r="I22" t="s">
        <v>301</v>
      </c>
      <c r="J22">
        <v>75.900000000000006</v>
      </c>
      <c r="K22">
        <v>48.5</v>
      </c>
      <c r="L22">
        <v>88.7</v>
      </c>
    </row>
    <row r="23" spans="1:13" ht="16" x14ac:dyDescent="0.2">
      <c r="A23" s="22" t="s">
        <v>176</v>
      </c>
      <c r="B23" s="7">
        <v>45463</v>
      </c>
      <c r="C23" s="5" t="s">
        <v>177</v>
      </c>
      <c r="D23" t="s">
        <v>262</v>
      </c>
      <c r="E23" t="s">
        <v>248</v>
      </c>
      <c r="F23" t="s">
        <v>54</v>
      </c>
      <c r="G23" t="s">
        <v>320</v>
      </c>
      <c r="H23" t="s">
        <v>302</v>
      </c>
      <c r="I23" t="s">
        <v>303</v>
      </c>
      <c r="J23">
        <v>81</v>
      </c>
      <c r="K23">
        <v>60.9</v>
      </c>
      <c r="L23">
        <v>90.7</v>
      </c>
    </row>
    <row r="24" spans="1:13" ht="16" x14ac:dyDescent="0.2">
      <c r="A24" s="22" t="s">
        <v>176</v>
      </c>
      <c r="B24" s="7">
        <v>45463</v>
      </c>
      <c r="C24" s="5" t="s">
        <v>177</v>
      </c>
      <c r="D24" t="s">
        <v>262</v>
      </c>
      <c r="E24" t="s">
        <v>248</v>
      </c>
      <c r="F24" t="s">
        <v>54</v>
      </c>
      <c r="G24" t="s">
        <v>320</v>
      </c>
      <c r="H24" t="s">
        <v>302</v>
      </c>
      <c r="I24" t="s">
        <v>304</v>
      </c>
      <c r="J24">
        <v>85.6</v>
      </c>
      <c r="K24">
        <v>41.7</v>
      </c>
      <c r="L24">
        <v>96.4</v>
      </c>
      <c r="M24" t="s">
        <v>305</v>
      </c>
    </row>
    <row r="25" spans="1:13" ht="16" x14ac:dyDescent="0.2">
      <c r="A25" s="22" t="s">
        <v>190</v>
      </c>
      <c r="B25" s="7">
        <v>45466</v>
      </c>
      <c r="C25" s="5" t="s">
        <v>191</v>
      </c>
      <c r="D25" t="s">
        <v>263</v>
      </c>
      <c r="E25" t="s">
        <v>248</v>
      </c>
      <c r="F25" t="s">
        <v>54</v>
      </c>
      <c r="G25" t="s">
        <v>316</v>
      </c>
      <c r="H25" t="s">
        <v>286</v>
      </c>
      <c r="M25" t="s">
        <v>296</v>
      </c>
    </row>
    <row r="26" spans="1:13" ht="16" x14ac:dyDescent="0.2">
      <c r="A26" s="22" t="s">
        <v>201</v>
      </c>
      <c r="B26" s="7">
        <v>45483</v>
      </c>
      <c r="C26" s="20" t="s">
        <v>202</v>
      </c>
      <c r="D26" t="s">
        <v>264</v>
      </c>
      <c r="E26" t="s">
        <v>248</v>
      </c>
      <c r="F26" t="s">
        <v>134</v>
      </c>
      <c r="G26" t="s">
        <v>313</v>
      </c>
      <c r="H26" t="s">
        <v>302</v>
      </c>
      <c r="I26" t="s">
        <v>306</v>
      </c>
      <c r="J26">
        <v>83</v>
      </c>
      <c r="K26">
        <v>73.400000000000006</v>
      </c>
      <c r="L26">
        <v>89.2</v>
      </c>
    </row>
    <row r="27" spans="1:13" ht="16" x14ac:dyDescent="0.2">
      <c r="A27" s="4" t="s">
        <v>215</v>
      </c>
      <c r="B27" s="7">
        <v>45488</v>
      </c>
      <c r="C27" s="5" t="s">
        <v>216</v>
      </c>
      <c r="D27" t="s">
        <v>265</v>
      </c>
      <c r="E27" t="s">
        <v>248</v>
      </c>
      <c r="F27" t="s">
        <v>54</v>
      </c>
      <c r="G27" t="s">
        <v>313</v>
      </c>
      <c r="H27" t="s">
        <v>286</v>
      </c>
      <c r="M27" t="s">
        <v>296</v>
      </c>
    </row>
    <row r="28" spans="1:13" ht="16" x14ac:dyDescent="0.2">
      <c r="A28" s="22" t="s">
        <v>268</v>
      </c>
      <c r="B28" s="7">
        <v>45519</v>
      </c>
      <c r="C28" s="26" t="s">
        <v>267</v>
      </c>
      <c r="D28" t="s">
        <v>266</v>
      </c>
      <c r="E28" t="s">
        <v>248</v>
      </c>
      <c r="F28" t="s">
        <v>54</v>
      </c>
      <c r="G28" t="s">
        <v>316</v>
      </c>
      <c r="H28" t="s">
        <v>278</v>
      </c>
      <c r="I28" t="s">
        <v>287</v>
      </c>
      <c r="J28">
        <v>47.3</v>
      </c>
      <c r="K28">
        <v>41.2</v>
      </c>
      <c r="L28">
        <v>52.9</v>
      </c>
      <c r="M28" t="s">
        <v>307</v>
      </c>
    </row>
    <row r="29" spans="1:13" ht="16" x14ac:dyDescent="0.2">
      <c r="A29" s="22" t="s">
        <v>268</v>
      </c>
      <c r="B29" s="7">
        <v>45519</v>
      </c>
      <c r="C29" s="26" t="s">
        <v>267</v>
      </c>
      <c r="D29" t="s">
        <v>266</v>
      </c>
      <c r="E29" t="s">
        <v>248</v>
      </c>
      <c r="F29" t="s">
        <v>54</v>
      </c>
      <c r="G29" t="s">
        <v>316</v>
      </c>
      <c r="H29" t="s">
        <v>278</v>
      </c>
      <c r="I29" t="s">
        <v>276</v>
      </c>
      <c r="J29">
        <v>91.1</v>
      </c>
      <c r="K29">
        <v>86.9</v>
      </c>
      <c r="L29">
        <v>94</v>
      </c>
      <c r="M29" t="s">
        <v>307</v>
      </c>
    </row>
    <row r="30" spans="1:13" ht="16" x14ac:dyDescent="0.2">
      <c r="A30" s="22" t="s">
        <v>268</v>
      </c>
      <c r="B30" s="7">
        <v>45519</v>
      </c>
      <c r="C30" s="26" t="s">
        <v>267</v>
      </c>
      <c r="D30" t="s">
        <v>266</v>
      </c>
      <c r="E30" t="s">
        <v>248</v>
      </c>
      <c r="F30" t="s">
        <v>54</v>
      </c>
      <c r="G30" t="s">
        <v>316</v>
      </c>
      <c r="H30" t="s">
        <v>278</v>
      </c>
      <c r="I30" t="s">
        <v>288</v>
      </c>
      <c r="J30">
        <v>92.1</v>
      </c>
      <c r="K30">
        <v>64</v>
      </c>
      <c r="L30">
        <v>98.3</v>
      </c>
      <c r="M30" t="s">
        <v>307</v>
      </c>
    </row>
    <row r="31" spans="1:13" ht="16" x14ac:dyDescent="0.2">
      <c r="A31" s="4" t="s">
        <v>308</v>
      </c>
      <c r="B31" s="7"/>
      <c r="C31" s="26"/>
      <c r="E31" t="s">
        <v>248</v>
      </c>
      <c r="F31" t="s">
        <v>251</v>
      </c>
      <c r="G31" t="s">
        <v>315</v>
      </c>
      <c r="H31" t="s">
        <v>284</v>
      </c>
      <c r="I31" t="s">
        <v>287</v>
      </c>
      <c r="J31">
        <v>77</v>
      </c>
      <c r="K31">
        <v>69</v>
      </c>
      <c r="L31">
        <v>83</v>
      </c>
      <c r="M31" t="s">
        <v>285</v>
      </c>
    </row>
    <row r="32" spans="1:13" ht="16" x14ac:dyDescent="0.2">
      <c r="A32" s="4" t="s">
        <v>308</v>
      </c>
      <c r="B32" s="7"/>
      <c r="C32" s="26"/>
      <c r="E32" t="s">
        <v>248</v>
      </c>
      <c r="F32" t="s">
        <v>251</v>
      </c>
      <c r="G32" t="s">
        <v>315</v>
      </c>
      <c r="H32" t="s">
        <v>284</v>
      </c>
      <c r="I32" t="s">
        <v>276</v>
      </c>
      <c r="J32">
        <v>98</v>
      </c>
      <c r="K32">
        <v>95</v>
      </c>
      <c r="L32">
        <v>99</v>
      </c>
      <c r="M32" t="s">
        <v>285</v>
      </c>
    </row>
    <row r="33" spans="1:13" ht="16" x14ac:dyDescent="0.2">
      <c r="A33" s="4" t="s">
        <v>309</v>
      </c>
      <c r="B33" s="7"/>
      <c r="C33" s="26"/>
      <c r="E33" t="s">
        <v>248</v>
      </c>
      <c r="F33" t="s">
        <v>251</v>
      </c>
      <c r="G33" t="s">
        <v>315</v>
      </c>
      <c r="H33" t="s">
        <v>284</v>
      </c>
      <c r="I33" t="s">
        <v>294</v>
      </c>
      <c r="J33">
        <v>89</v>
      </c>
      <c r="K33">
        <v>77</v>
      </c>
      <c r="L33">
        <v>94</v>
      </c>
      <c r="M33" t="s">
        <v>285</v>
      </c>
    </row>
    <row r="34" spans="1:13" ht="16" x14ac:dyDescent="0.2">
      <c r="A34" s="4" t="s">
        <v>309</v>
      </c>
      <c r="B34" s="7"/>
      <c r="C34" s="26"/>
      <c r="E34" t="s">
        <v>248</v>
      </c>
      <c r="F34" t="s">
        <v>251</v>
      </c>
      <c r="G34" t="s">
        <v>315</v>
      </c>
      <c r="H34" t="s">
        <v>284</v>
      </c>
      <c r="I34" t="s">
        <v>276</v>
      </c>
      <c r="J34">
        <v>91</v>
      </c>
      <c r="K34">
        <v>79</v>
      </c>
      <c r="L34">
        <v>96</v>
      </c>
      <c r="M34" t="s">
        <v>285</v>
      </c>
    </row>
    <row r="35" spans="1:13" ht="16" hidden="1" x14ac:dyDescent="0.2">
      <c r="A35" s="4" t="s">
        <v>269</v>
      </c>
      <c r="B35" s="7">
        <v>44042</v>
      </c>
      <c r="C35" s="26"/>
      <c r="D35" t="s">
        <v>270</v>
      </c>
      <c r="E35" t="s">
        <v>274</v>
      </c>
      <c r="F35" t="s">
        <v>271</v>
      </c>
      <c r="G35" t="s">
        <v>322</v>
      </c>
      <c r="H35" t="s">
        <v>302</v>
      </c>
      <c r="I35" t="s">
        <v>303</v>
      </c>
      <c r="J35">
        <v>70.099999999999994</v>
      </c>
      <c r="K35">
        <v>52.3</v>
      </c>
      <c r="L35">
        <v>81.2</v>
      </c>
      <c r="M35" t="s">
        <v>310</v>
      </c>
    </row>
    <row r="36" spans="1:13" ht="16" hidden="1" x14ac:dyDescent="0.2">
      <c r="A36" s="4" t="s">
        <v>269</v>
      </c>
      <c r="B36" s="7">
        <v>44042</v>
      </c>
      <c r="C36" s="26"/>
      <c r="D36" t="s">
        <v>270</v>
      </c>
      <c r="E36" t="s">
        <v>274</v>
      </c>
      <c r="F36" t="s">
        <v>271</v>
      </c>
      <c r="G36" t="s">
        <v>322</v>
      </c>
      <c r="H36" t="s">
        <v>302</v>
      </c>
      <c r="I36" t="s">
        <v>282</v>
      </c>
      <c r="J36">
        <v>78.400000000000006</v>
      </c>
      <c r="K36">
        <v>51.9</v>
      </c>
      <c r="L36">
        <v>90.3</v>
      </c>
      <c r="M36" t="s">
        <v>310</v>
      </c>
    </row>
    <row r="37" spans="1:13" ht="16" hidden="1" x14ac:dyDescent="0.2">
      <c r="A37" s="4" t="s">
        <v>269</v>
      </c>
      <c r="B37" s="7">
        <v>44042</v>
      </c>
      <c r="C37" s="26"/>
      <c r="D37" t="s">
        <v>270</v>
      </c>
      <c r="E37" t="s">
        <v>274</v>
      </c>
      <c r="F37" t="s">
        <v>271</v>
      </c>
      <c r="G37" t="s">
        <v>322</v>
      </c>
      <c r="H37" t="s">
        <v>302</v>
      </c>
      <c r="I37" t="s">
        <v>311</v>
      </c>
      <c r="J37">
        <v>26.9</v>
      </c>
      <c r="K37">
        <v>4.9000000000000004</v>
      </c>
      <c r="L37">
        <v>43.8</v>
      </c>
      <c r="M37" t="s">
        <v>310</v>
      </c>
    </row>
    <row r="38" spans="1:13" ht="16" hidden="1" x14ac:dyDescent="0.2">
      <c r="A38" s="4" t="s">
        <v>269</v>
      </c>
      <c r="B38" s="7">
        <v>44042</v>
      </c>
      <c r="C38" s="26"/>
      <c r="D38" t="s">
        <v>270</v>
      </c>
      <c r="E38" t="s">
        <v>274</v>
      </c>
      <c r="F38" t="s">
        <v>271</v>
      </c>
      <c r="G38" t="s">
        <v>322</v>
      </c>
      <c r="H38" t="s">
        <v>302</v>
      </c>
      <c r="I38" t="s">
        <v>291</v>
      </c>
      <c r="J38">
        <v>50</v>
      </c>
      <c r="K38">
        <v>21.4</v>
      </c>
      <c r="L38">
        <v>68.099999999999994</v>
      </c>
      <c r="M38" t="s">
        <v>310</v>
      </c>
    </row>
    <row r="39" spans="1:13" ht="16" hidden="1" x14ac:dyDescent="0.2">
      <c r="A39" s="4" t="s">
        <v>272</v>
      </c>
      <c r="B39" s="7">
        <v>44623</v>
      </c>
      <c r="D39" t="s">
        <v>273</v>
      </c>
      <c r="E39" t="s">
        <v>274</v>
      </c>
      <c r="F39" t="s">
        <v>271</v>
      </c>
      <c r="G39" t="s">
        <v>321</v>
      </c>
      <c r="H39" t="s">
        <v>286</v>
      </c>
      <c r="I39" t="s">
        <v>303</v>
      </c>
      <c r="J39">
        <v>74.5</v>
      </c>
      <c r="K39">
        <v>49.6</v>
      </c>
      <c r="L39">
        <v>87.1</v>
      </c>
    </row>
    <row r="40" spans="1:13" ht="16" hidden="1" x14ac:dyDescent="0.2">
      <c r="A40" s="4" t="s">
        <v>272</v>
      </c>
      <c r="B40" s="7">
        <v>44623</v>
      </c>
      <c r="D40" t="s">
        <v>273</v>
      </c>
      <c r="E40" t="s">
        <v>274</v>
      </c>
      <c r="F40" t="s">
        <v>271</v>
      </c>
      <c r="G40" t="s">
        <v>321</v>
      </c>
      <c r="H40" t="s">
        <v>286</v>
      </c>
      <c r="I40" t="s">
        <v>282</v>
      </c>
      <c r="J40">
        <v>62.1</v>
      </c>
      <c r="K40">
        <v>-8.6</v>
      </c>
      <c r="L40">
        <v>86.8</v>
      </c>
    </row>
    <row r="41" spans="1:13" ht="16" hidden="1" x14ac:dyDescent="0.2">
      <c r="A41" s="4" t="s">
        <v>272</v>
      </c>
      <c r="B41" s="7">
        <v>44623</v>
      </c>
      <c r="D41" t="s">
        <v>273</v>
      </c>
      <c r="E41" t="s">
        <v>274</v>
      </c>
      <c r="F41" t="s">
        <v>271</v>
      </c>
      <c r="G41" t="s">
        <v>321</v>
      </c>
      <c r="H41" t="s">
        <v>286</v>
      </c>
      <c r="I41" t="s">
        <v>311</v>
      </c>
      <c r="J41">
        <v>51.5</v>
      </c>
      <c r="K41">
        <v>32.6</v>
      </c>
      <c r="L41">
        <v>65.2</v>
      </c>
    </row>
    <row r="42" spans="1:13" ht="16" hidden="1" x14ac:dyDescent="0.2">
      <c r="A42" s="4" t="s">
        <v>272</v>
      </c>
      <c r="B42" s="7">
        <v>44623</v>
      </c>
      <c r="D42" t="s">
        <v>273</v>
      </c>
      <c r="E42" t="s">
        <v>274</v>
      </c>
      <c r="F42" t="s">
        <v>271</v>
      </c>
      <c r="G42" t="s">
        <v>321</v>
      </c>
      <c r="H42" t="s">
        <v>286</v>
      </c>
      <c r="I42" t="s">
        <v>276</v>
      </c>
      <c r="J42">
        <v>59</v>
      </c>
      <c r="K42">
        <v>2.1</v>
      </c>
      <c r="L42">
        <v>82.9</v>
      </c>
    </row>
    <row r="43" spans="1:13" ht="16" hidden="1" x14ac:dyDescent="0.2">
      <c r="A43" s="4" t="s">
        <v>272</v>
      </c>
      <c r="B43" s="7">
        <v>44623</v>
      </c>
      <c r="D43" t="s">
        <v>273</v>
      </c>
      <c r="E43" t="s">
        <v>274</v>
      </c>
      <c r="F43" t="s">
        <v>271</v>
      </c>
      <c r="G43" t="s">
        <v>321</v>
      </c>
      <c r="H43" t="s">
        <v>286</v>
      </c>
      <c r="I43" t="s">
        <v>292</v>
      </c>
      <c r="J43">
        <v>42.8</v>
      </c>
      <c r="K43">
        <v>-15.8</v>
      </c>
      <c r="L43">
        <v>71.7</v>
      </c>
    </row>
    <row r="44" spans="1:13" ht="16" hidden="1" x14ac:dyDescent="0.2">
      <c r="A44" s="4" t="s">
        <v>323</v>
      </c>
      <c r="B44" s="7">
        <v>45021</v>
      </c>
      <c r="C44" s="26" t="s">
        <v>324</v>
      </c>
      <c r="D44" t="s">
        <v>325</v>
      </c>
      <c r="E44" t="s">
        <v>274</v>
      </c>
      <c r="F44" t="s">
        <v>271</v>
      </c>
      <c r="G44" t="s">
        <v>326</v>
      </c>
      <c r="H44" t="s">
        <v>327</v>
      </c>
      <c r="I44" t="s">
        <v>311</v>
      </c>
      <c r="J44">
        <v>38.200000000000003</v>
      </c>
      <c r="K44">
        <v>23.7</v>
      </c>
      <c r="L44">
        <v>50</v>
      </c>
    </row>
    <row r="45" spans="1:13" ht="16" hidden="1" x14ac:dyDescent="0.2">
      <c r="A45" s="4" t="s">
        <v>323</v>
      </c>
      <c r="B45" s="7">
        <v>45021</v>
      </c>
      <c r="C45" s="26" t="s">
        <v>324</v>
      </c>
      <c r="D45" t="s">
        <v>325</v>
      </c>
      <c r="E45" t="s">
        <v>274</v>
      </c>
      <c r="F45" t="s">
        <v>271</v>
      </c>
      <c r="G45" t="s">
        <v>326</v>
      </c>
      <c r="H45" t="s">
        <v>327</v>
      </c>
      <c r="I45" t="s">
        <v>291</v>
      </c>
      <c r="J45">
        <v>38.9</v>
      </c>
      <c r="K45">
        <v>6.3</v>
      </c>
      <c r="L45">
        <v>60.2</v>
      </c>
    </row>
    <row r="46" spans="1:13" ht="16" x14ac:dyDescent="0.2">
      <c r="A46" s="4"/>
      <c r="B46" s="7"/>
      <c r="C46" s="26"/>
    </row>
    <row r="47" spans="1:13" s="25" customFormat="1" ht="16" x14ac:dyDescent="0.2">
      <c r="A47" s="22" t="s">
        <v>167</v>
      </c>
      <c r="B47" s="23">
        <v>45451</v>
      </c>
      <c r="C47" s="24" t="s">
        <v>168</v>
      </c>
      <c r="D47" s="25" t="s">
        <v>260</v>
      </c>
      <c r="E47" s="25" t="s">
        <v>261</v>
      </c>
    </row>
  </sheetData>
  <autoFilter ref="A1:M45" xr:uid="{759A9083-5ED8-7648-BEA0-EA30EB5DB8FD}">
    <filterColumn colId="4">
      <filters>
        <filter val="observational"/>
      </filters>
    </filterColumn>
  </autoFilter>
  <hyperlinks>
    <hyperlink ref="C26" r:id="rId1" xr:uid="{0D23C9AB-BAC6-2344-90E0-2F70359AC290}"/>
    <hyperlink ref="C25" r:id="rId2" xr:uid="{002C9C20-A28E-0D4E-9753-4C8D98B1E2F3}"/>
    <hyperlink ref="C23" r:id="rId3" xr:uid="{576EB754-C634-C444-A600-D8773EA5CF41}"/>
    <hyperlink ref="C15" r:id="rId4" xr:uid="{9EDA6BD4-06AE-FA4D-9D97-348E8B5F08DE}"/>
    <hyperlink ref="C22" r:id="rId5" xr:uid="{685671E5-1A19-7448-9888-855700E34DE0}"/>
    <hyperlink ref="C21" r:id="rId6" xr:uid="{D8DCA3AC-7299-7945-ABD1-0AE3139DE338}"/>
    <hyperlink ref="C17" r:id="rId7" xr:uid="{A1668512-272B-8E47-B7D9-E6EE15C510D4}"/>
    <hyperlink ref="C19" r:id="rId8" xr:uid="{47BDE6C7-3F57-A44F-9BD3-C9CB64505622}"/>
    <hyperlink ref="C12" r:id="rId9" xr:uid="{CDC9EACF-D373-6A41-8842-378E8068B776}"/>
    <hyperlink ref="C27" r:id="rId10" xr:uid="{37564DFE-8FC3-F743-922B-1999FB9F6B07}"/>
    <hyperlink ref="C6" r:id="rId11" xr:uid="{AB7A8FBB-9F0E-5040-92B3-68EADF7AF4E1}"/>
    <hyperlink ref="C4" r:id="rId12" xr:uid="{963DF29C-084C-C747-8CB1-14B9AF6C69A2}"/>
    <hyperlink ref="C3" r:id="rId13" xr:uid="{E53CD556-85D0-BB47-92EA-EBE4C775DAD1}"/>
    <hyperlink ref="C5" r:id="rId14" xr:uid="{8593C5C4-2893-5C47-BF71-6034A8E91BBF}"/>
    <hyperlink ref="C28" r:id="rId15" xr:uid="{9FA8C5B4-8BF9-6341-B715-F10D6B2107F0}"/>
    <hyperlink ref="C8" r:id="rId16" xr:uid="{758ECA9A-D336-954A-92F5-391B02F2FA45}"/>
    <hyperlink ref="C7" r:id="rId17" xr:uid="{D2C86668-BC75-D745-A73A-CAA694B78409}"/>
    <hyperlink ref="C9" r:id="rId18" xr:uid="{46FC7A66-B02F-2E40-9958-97E4FC24A1FF}"/>
    <hyperlink ref="C10" r:id="rId19" xr:uid="{003BE679-6515-1341-93D1-FF47E3FC126E}"/>
    <hyperlink ref="C11" r:id="rId20" xr:uid="{670FD5B5-E0CF-0D43-972D-07367B46DCA9}"/>
    <hyperlink ref="C14" r:id="rId21" xr:uid="{9B1CFD21-D484-BF45-B4A7-31DC98F36F07}"/>
    <hyperlink ref="C13" r:id="rId22" xr:uid="{6F25E3F9-DCA4-344D-AC6A-36AB2605CCEA}"/>
    <hyperlink ref="C16" r:id="rId23" xr:uid="{CFBBFF47-3C53-7040-9E35-FF8AEFD24330}"/>
    <hyperlink ref="C18" r:id="rId24" xr:uid="{B05E28A6-2046-0347-BECD-7A09347D7911}"/>
    <hyperlink ref="C20" r:id="rId25" xr:uid="{6A478A5B-D312-4541-B5CB-D83922C115B2}"/>
    <hyperlink ref="C24" r:id="rId26" xr:uid="{629BA8AD-522D-704F-8221-59DC67C7FCF5}"/>
    <hyperlink ref="C29" r:id="rId27" xr:uid="{13135F8C-576C-D14E-B22C-FAE52E82264D}"/>
    <hyperlink ref="C30" r:id="rId28" xr:uid="{457024D8-6D04-9649-BEA2-8332FBE3B434}"/>
    <hyperlink ref="C47" r:id="rId29" xr:uid="{9DAC9B88-ECD7-B640-99DA-CE2BD4F02884}"/>
    <hyperlink ref="C44" r:id="rId30" xr:uid="{BE0CD27B-1244-014F-B345-50C77D624C0C}"/>
    <hyperlink ref="C45" r:id="rId31" xr:uid="{481AFBE9-76CB-984C-ACAB-DCA231140C7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new</vt:lpstr>
      <vt:lpstr>studies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Aparicio, Camila</dc:creator>
  <cp:keywords/>
  <dc:description/>
  <cp:lastModifiedBy>HM X</cp:lastModifiedBy>
  <cp:revision/>
  <dcterms:created xsi:type="dcterms:W3CDTF">2024-08-09T18:14:55Z</dcterms:created>
  <dcterms:modified xsi:type="dcterms:W3CDTF">2024-09-12T00:13:08Z</dcterms:modified>
  <cp:category/>
  <cp:contentStatus/>
</cp:coreProperties>
</file>