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ia\Desktop\Nova pasta\PESQUISAS - DIVERSOS\"/>
    </mc:Choice>
  </mc:AlternateContent>
  <xr:revisionPtr revIDLastSave="0" documentId="8_{9ED8B245-5B25-4877-911B-3AFFB23EE563}" xr6:coauthVersionLast="45" xr6:coauthVersionMax="45" xr10:uidLastSave="{00000000-0000-0000-0000-000000000000}"/>
  <bookViews>
    <workbookView xWindow="2640" yWindow="1260" windowWidth="33765" windowHeight="14025"/>
  </bookViews>
  <sheets>
    <sheet name="Peso de Varejo" sheetId="1" r:id="rId1"/>
    <sheet name="Unidade Nutricional" sheetId="3" r:id="rId2"/>
    <sheet name="Results - Global Totals" sheetId="4" r:id="rId3"/>
    <sheet name="Sample Sizes" sheetId="5" r:id="rId4"/>
    <sheet name="Regression Details (fig. S4)" sheetId="6" r:id="rId5"/>
    <sheet name="Regression Details (fig. S5)" sheetId="7" r:id="rId6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5" l="1"/>
  <c r="C47" i="5"/>
  <c r="D47" i="5"/>
  <c r="E47" i="5"/>
  <c r="F47" i="5"/>
  <c r="G47" i="5"/>
  <c r="H47" i="5"/>
  <c r="I47" i="5"/>
  <c r="C59" i="4"/>
  <c r="D59" i="4"/>
  <c r="E59" i="4"/>
  <c r="F59" i="4"/>
  <c r="G59" i="4"/>
  <c r="H59" i="4"/>
  <c r="I59" i="4"/>
  <c r="F65" i="4"/>
  <c r="J59" i="4"/>
  <c r="K59" i="4"/>
  <c r="L59" i="4"/>
  <c r="M59" i="4"/>
  <c r="M65" i="4"/>
  <c r="N59" i="4"/>
  <c r="O59" i="4"/>
  <c r="P59" i="4"/>
  <c r="S59" i="4"/>
  <c r="U65" i="4"/>
  <c r="T59" i="4"/>
  <c r="U59" i="4"/>
  <c r="U61" i="4"/>
  <c r="E61" i="4"/>
  <c r="C65" i="4"/>
  <c r="N65" i="4"/>
  <c r="V65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I48" i="3"/>
  <c r="J48" i="3"/>
  <c r="O48" i="3"/>
  <c r="P48" i="3"/>
  <c r="U48" i="3"/>
  <c r="V48" i="3"/>
  <c r="AA48" i="3"/>
  <c r="AB48" i="3"/>
  <c r="AU48" i="3"/>
  <c r="AW48" i="3"/>
  <c r="AY48" i="3"/>
  <c r="K49" i="3"/>
  <c r="Q49" i="3"/>
  <c r="W49" i="3"/>
  <c r="AC49" i="3"/>
  <c r="K50" i="3"/>
  <c r="Q50" i="3"/>
  <c r="W50" i="3"/>
  <c r="AC50" i="3"/>
</calcChain>
</file>

<file path=xl/connections.xml><?xml version="1.0" encoding="utf-8"?>
<connections xmlns="http://schemas.openxmlformats.org/spreadsheetml/2006/main">
  <connection id="1" keepAlive="1" name="Consulta - datasets_815268_1396036_Food_Production" description="Conexão com a consulta 'datasets_815268_1396036_Food_Production' na pasta de trabalho." type="5" refreshedVersion="4" background="1">
    <dbPr connection="Provider=Microsoft.Mashup.OleDb.1;Data Source=$Workbook$;Location=datasets_815268_1396036_Food_Production;Extended Properties=&quot;&quot;" command="SELECT * FROM [datasets_815268_1396036_Food_Production]"/>
  </connection>
  <connection id="2" keepAlive="1" name="Consulta - ghg-emissions" description="Conexão com a consulta 'ghg-emissions' na pasta de trabalho." type="5" refreshedVersion="4" background="1">
    <dbPr connection="Provider=Microsoft.Mashup.OleDb.1;Data Source=$Workbook$;Location=ghg-emissions;Extended Properties=&quot;&quot;" command="SELECT * FROM [ghg-emissions]"/>
  </connection>
  <connection id="3" keepAlive="1" name="Consulta - GHG-emissions-by-life-cycle-stage-OurWorldinData-upload" description="Conexão com a consulta 'GHG-emissions-by-life-cycle-stage-OurWorldinData-upload' na pasta de trabalho." type="5" refreshedVersion="4" background="1" saveData="1">
    <dbPr connection="Provider=Microsoft.Mashup.OleDb.1;Data Source=$Workbook$;Location=GHG-emissions-by-life-cycle-stage-OurWorldinData-upload;Extended Properties=&quot;&quot;" command="SELECT * FROM [GHG-emissions-by-life-cycle-stage-OurWorldinData-upload]"/>
  </connection>
</connections>
</file>

<file path=xl/sharedStrings.xml><?xml version="1.0" encoding="utf-8"?>
<sst xmlns="http://schemas.openxmlformats.org/spreadsheetml/2006/main" count="456" uniqueCount="152">
  <si>
    <t>Product</t>
  </si>
  <si>
    <t>Maize (Meal)</t>
  </si>
  <si>
    <t>Barley (Beer)</t>
  </si>
  <si>
    <t>Rice</t>
  </si>
  <si>
    <t>Potatoes</t>
  </si>
  <si>
    <t>Peas</t>
  </si>
  <si>
    <t>Nuts</t>
  </si>
  <si>
    <t>Groundnuts</t>
  </si>
  <si>
    <t>Tomatoes</t>
  </si>
  <si>
    <t>Root Vegetables</t>
  </si>
  <si>
    <t>Other Vegetables</t>
  </si>
  <si>
    <t>Citrus Fruit</t>
  </si>
  <si>
    <t>Bananas</t>
  </si>
  <si>
    <t>Apples</t>
  </si>
  <si>
    <t>Other Fruit</t>
  </si>
  <si>
    <t>Coffee</t>
  </si>
  <si>
    <t>Pig Meat</t>
  </si>
  <si>
    <t>Poultry Meat</t>
  </si>
  <si>
    <t>Milk</t>
  </si>
  <si>
    <t>Cheese</t>
  </si>
  <si>
    <t>Eggs</t>
  </si>
  <si>
    <t>Fish (farmed)</t>
  </si>
  <si>
    <t>Crustaceans (farmed)</t>
  </si>
  <si>
    <t>Mean</t>
  </si>
  <si>
    <t>Median</t>
  </si>
  <si>
    <t>5th pctl</t>
  </si>
  <si>
    <t>10th pctl</t>
  </si>
  <si>
    <t>90th pctl</t>
  </si>
  <si>
    <t>95th pctl</t>
  </si>
  <si>
    <t>Resampled, Randomized Data</t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</si>
  <si>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/FU)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</si>
  <si>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2007)</t>
    </r>
  </si>
  <si>
    <r>
      <rPr>
        <b/>
        <sz val="11"/>
        <color indexed="8"/>
        <rFont val="Calibri"/>
        <family val="2"/>
      </rPr>
      <t xml:space="preserve">Freshwater Withdrawals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</si>
  <si>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</si>
  <si>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indexed="8"/>
        <rFont val="Calibri"/>
        <family val="2"/>
      </rPr>
      <t>GHG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eq, IPCC 2013)</t>
    </r>
  </si>
  <si>
    <r>
      <rPr>
        <b/>
        <sz val="11"/>
        <color indexed="8"/>
        <rFont val="Calibri"/>
        <family val="2"/>
      </rPr>
      <t>Acid.</t>
    </r>
    <r>
      <rPr>
        <sz val="11"/>
        <color theme="1"/>
        <rFont val="Calibri"/>
        <family val="2"/>
        <scheme val="minor"/>
      </rPr>
      <t>(kg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eq)</t>
    </r>
  </si>
  <si>
    <r>
      <rPr>
        <b/>
        <sz val="11"/>
        <color indexed="8"/>
        <rFont val="Calibri"/>
        <family val="2"/>
      </rPr>
      <t>Eutr.</t>
    </r>
    <r>
      <rPr>
        <sz val="11"/>
        <color theme="1"/>
        <rFont val="Calibri"/>
        <family val="2"/>
        <scheme val="minor"/>
      </rPr>
      <t xml:space="preserve"> (kg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eq)</t>
    </r>
  </si>
  <si>
    <t>Oils Misc.</t>
  </si>
  <si>
    <t>Animal Fats</t>
  </si>
  <si>
    <t>Buffalo</t>
  </si>
  <si>
    <t>Butter, Cream &amp; Ghee</t>
  </si>
  <si>
    <r>
      <t xml:space="preserve">Food and Waste </t>
    </r>
    <r>
      <rPr>
        <sz val="11"/>
        <color theme="1"/>
        <rFont val="Calibri"/>
        <family val="2"/>
        <scheme val="minor"/>
      </rPr>
      <t>('000 t, 2009-11 avg.)</t>
    </r>
  </si>
  <si>
    <t>Arable</t>
  </si>
  <si>
    <t>Fallow</t>
  </si>
  <si>
    <t>Perm Past</t>
  </si>
  <si>
    <t>LUC</t>
  </si>
  <si>
    <t>Feed</t>
  </si>
  <si>
    <t>Farm</t>
  </si>
  <si>
    <t>Processing</t>
  </si>
  <si>
    <t>Packging</t>
  </si>
  <si>
    <t>Retail</t>
  </si>
  <si>
    <t>Transport</t>
  </si>
  <si>
    <t>Total</t>
  </si>
  <si>
    <r>
      <rPr>
        <b/>
        <sz val="11"/>
        <color indexed="8"/>
        <rFont val="Calibri"/>
        <family val="2"/>
      </rPr>
      <t>Freshwater</t>
    </r>
    <r>
      <rPr>
        <sz val="11"/>
        <color theme="1"/>
        <rFont val="Calibri"/>
        <family val="2"/>
        <scheme val="minor"/>
      </rPr>
      <t xml:space="preserve"> (L)</t>
    </r>
  </si>
  <si>
    <t>-</t>
  </si>
  <si>
    <t>Nutr. Units / FU</t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</si>
  <si>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IPCC 2013 incl CC feedbacks)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</si>
  <si>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IPCC 2007)</t>
    </r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</si>
  <si>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/nutritional unit)</t>
    </r>
  </si>
  <si>
    <r>
      <rPr>
        <b/>
        <sz val="11"/>
        <color indexed="8"/>
        <rFont val="Calibri"/>
        <family val="2"/>
      </rPr>
      <t>Acidifying Emissions</t>
    </r>
    <r>
      <rPr>
        <sz val="11"/>
        <color theme="1"/>
        <rFont val="Calibri"/>
        <family val="2"/>
        <scheme val="minor"/>
      </rPr>
      <t xml:space="preserve"> (g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CML2 Baseline)</t>
    </r>
  </si>
  <si>
    <r>
      <rPr>
        <b/>
        <sz val="11"/>
        <color indexed="8"/>
        <rFont val="Calibri"/>
        <family val="2"/>
      </rPr>
      <t>Eutrophying Emissions</t>
    </r>
    <r>
      <rPr>
        <sz val="11"/>
        <color theme="1"/>
        <rFont val="Calibri"/>
        <family val="2"/>
        <scheme val="minor"/>
      </rPr>
      <t xml:space="preserve"> (g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eq/NU, CML2 Baseline)</t>
    </r>
  </si>
  <si>
    <r>
      <rPr>
        <b/>
        <sz val="11"/>
        <color indexed="8"/>
        <rFont val="Calibri"/>
        <family val="2"/>
      </rPr>
      <t xml:space="preserve">Freshwater Withdrawals </t>
    </r>
    <r>
      <rPr>
        <sz val="11"/>
        <color theme="1"/>
        <rFont val="Calibri"/>
        <family val="2"/>
        <scheme val="minor"/>
      </rPr>
      <t>(L/NU)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</si>
  <si>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2013 incl. CC feedbacks)</t>
    </r>
  </si>
  <si>
    <t>Other Pulses</t>
  </si>
  <si>
    <t>Cane Sugar</t>
  </si>
  <si>
    <t>Beet Sugar</t>
  </si>
  <si>
    <t>N = observations</t>
  </si>
  <si>
    <t>LU / GHG</t>
  </si>
  <si>
    <t>Acid.</t>
  </si>
  <si>
    <t>Eutr.</t>
  </si>
  <si>
    <t>Freshwater</t>
  </si>
  <si>
    <t>Brassicas</t>
  </si>
  <si>
    <t>Lamb &amp; Mutton</t>
  </si>
  <si>
    <t>Bovine Meat (beef herd)</t>
  </si>
  <si>
    <t>Bovine Meat (dairy herd)</t>
  </si>
  <si>
    <r>
      <t xml:space="preserve">Food, Waste and Non-Food </t>
    </r>
    <r>
      <rPr>
        <sz val="11"/>
        <color theme="1"/>
        <rFont val="Calibri"/>
        <family val="2"/>
        <scheme val="minor"/>
      </rPr>
      <t>('000 t, 2009-11 avg.)</t>
    </r>
  </si>
  <si>
    <t>Impact / kg Food Balance Sheet functional unit (ex. waste)</t>
  </si>
  <si>
    <t>Impact / kg Food Balance Sheet functional unit (ex. waste and non-food allocations)</t>
  </si>
  <si>
    <t>N = farms or regional inventories</t>
  </si>
  <si>
    <t>Wheat, rye, barley, and oats</t>
  </si>
  <si>
    <t>Maize</t>
  </si>
  <si>
    <t>Sunflower and rapeseed</t>
  </si>
  <si>
    <t>Soybeans and groundnuts</t>
  </si>
  <si>
    <t>Beef and lamb</t>
  </si>
  <si>
    <t>Pork and poultry</t>
  </si>
  <si>
    <t>Aquaculture</t>
  </si>
  <si>
    <t>Product Group</t>
  </si>
  <si>
    <r>
      <t>R</t>
    </r>
    <r>
      <rPr>
        <b/>
        <vertAlign val="superscript"/>
        <sz val="11"/>
        <color indexed="8"/>
        <rFont val="Calibri"/>
        <family val="2"/>
      </rPr>
      <t>2</t>
    </r>
  </si>
  <si>
    <t>Soymilk</t>
  </si>
  <si>
    <t>Tofu</t>
  </si>
  <si>
    <t>Soybean Oil</t>
  </si>
  <si>
    <t>Palm Oil</t>
  </si>
  <si>
    <t>Sunflower Oil</t>
  </si>
  <si>
    <t>Rapeseed Oil</t>
  </si>
  <si>
    <t>Olive Oil</t>
  </si>
  <si>
    <t>Wheat &amp; Rye (Bread)</t>
  </si>
  <si>
    <t>Oatmeal</t>
  </si>
  <si>
    <t>Cassava</t>
  </si>
  <si>
    <t>Onions &amp; Leeks</t>
  </si>
  <si>
    <t>Berries &amp; Grapes</t>
  </si>
  <si>
    <t>Wine</t>
  </si>
  <si>
    <t>Dark Chocolate</t>
  </si>
  <si>
    <t>Land Use : GHG</t>
  </si>
  <si>
    <t>Land Use : Acidification</t>
  </si>
  <si>
    <t>Land Use : Eutrophication</t>
  </si>
  <si>
    <t>Northern European wheat</t>
  </si>
  <si>
    <t>Northern European barley</t>
  </si>
  <si>
    <t>Northern European potatoes</t>
  </si>
  <si>
    <t>Greenhouse tomatoes</t>
  </si>
  <si>
    <t>Grapes</t>
  </si>
  <si>
    <r>
      <rPr>
        <b/>
        <sz val="11"/>
        <color indexed="8"/>
        <rFont val="Calibri"/>
        <family val="2"/>
      </rPr>
      <t>Str-Wt WU</t>
    </r>
    <r>
      <rPr>
        <sz val="11"/>
        <color theme="1"/>
        <rFont val="Calibri"/>
        <family val="2"/>
        <scheme val="minor"/>
      </rPr>
      <t xml:space="preserve"> (L eq)</t>
    </r>
  </si>
  <si>
    <r>
      <rPr>
        <b/>
        <sz val="11"/>
        <color indexed="8"/>
        <rFont val="Calibri"/>
        <family val="2"/>
      </rPr>
      <t xml:space="preserve">Stress-Weighted Water Use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</si>
  <si>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 xml:space="preserve">Stress-Weighted Water Use </t>
    </r>
    <r>
      <rPr>
        <sz val="11"/>
        <color theme="1"/>
        <rFont val="Calibri"/>
        <family val="2"/>
        <scheme val="minor"/>
      </rPr>
      <t>(L/NU)</t>
    </r>
  </si>
  <si>
    <t>Min Animal Proteins</t>
  </si>
  <si>
    <t>Max. Average Veg. Protein</t>
  </si>
  <si>
    <t>Max. Av. Veg. Pr. (ex. nuts)</t>
  </si>
  <si>
    <t>Cereals &amp; Oilcrops Misc.</t>
  </si>
  <si>
    <t>Sweeteners &amp; Honey</t>
  </si>
  <si>
    <t>Stimulants &amp; Spices Misc.</t>
  </si>
  <si>
    <t>Aquatic Plants</t>
  </si>
  <si>
    <r>
      <t>Food Total</t>
    </r>
    <r>
      <rPr>
        <sz val="11"/>
        <color theme="1"/>
        <rFont val="Calibri"/>
        <family val="2"/>
        <scheme val="minor"/>
      </rPr>
      <t xml:space="preserve"> (M ha; Gg; km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)</t>
    </r>
  </si>
  <si>
    <t>GHG : 
Land Use</t>
  </si>
  <si>
    <t>GHG : 
Acid</t>
  </si>
  <si>
    <t>GHG : 
Eutr</t>
  </si>
  <si>
    <t>Acid : 
Eutr</t>
  </si>
  <si>
    <t>GHG : 
X1</t>
  </si>
  <si>
    <t>Acid : 
X1</t>
  </si>
  <si>
    <t>Eutr : 
X1</t>
  </si>
  <si>
    <t>GHG : 
X2</t>
  </si>
  <si>
    <t>Acid : 
X2</t>
  </si>
  <si>
    <t>Eutr : 
X2</t>
  </si>
  <si>
    <r>
      <rPr>
        <b/>
        <i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>-value on coefficient</t>
    </r>
  </si>
  <si>
    <r>
      <rPr>
        <b/>
        <i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>-value on quadratic term</t>
    </r>
  </si>
  <si>
    <t>ǂ polynomial regression used if p-value on quadratic term &gt; 0.05; ǂ p-value on quadratic term; see fig. S4 for additional details</t>
  </si>
  <si>
    <t>Adjusted Total</t>
  </si>
  <si>
    <t>FAOSTAT Pasture Area Difference (M ha)</t>
  </si>
  <si>
    <r>
      <t>FAOSTAT Savanna Burning (Gg CH</t>
    </r>
    <r>
      <rPr>
        <vertAlign val="subscript"/>
        <sz val="11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>, N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O)</t>
    </r>
  </si>
  <si>
    <r>
      <t>EDGAR Forest and Grassland Burning (Gg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, NH</t>
    </r>
    <r>
      <rPr>
        <vertAlign val="sub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indexed="8"/>
        <rFont val="Calibri"/>
        <family val="2"/>
      </rPr>
      <t>x</t>
    </r>
    <r>
      <rPr>
        <sz val="11"/>
        <color theme="1"/>
        <rFont val="Calibri"/>
        <family val="2"/>
        <scheme val="minor"/>
      </rPr>
      <t>)</t>
    </r>
  </si>
  <si>
    <t>Note: See ref. 129 for definitions of Food Balance Sheet functional units; table S2 for definitions of indicators; ref. 4 for FAOSTAT data; ref. 77 for EDGAR</t>
  </si>
  <si>
    <r>
      <rPr>
        <b/>
        <sz val="10"/>
        <color indexed="8"/>
        <rFont val="Calibri"/>
        <family val="2"/>
      </rPr>
      <t>S</t>
    </r>
    <r>
      <rPr>
        <b/>
        <i/>
        <sz val="10"/>
        <color indexed="8"/>
        <rFont val="Calibri"/>
        <family val="2"/>
      </rPr>
      <t>ee fig. S5 for additional details</t>
    </r>
  </si>
  <si>
    <t>Min</t>
  </si>
  <si>
    <t>Max</t>
  </si>
  <si>
    <t>Data Without Resampling or Randomization (original study data, after harmonizing methodology)</t>
  </si>
  <si>
    <r>
      <rPr>
        <b/>
        <sz val="11"/>
        <color indexed="8"/>
        <rFont val="Calibri"/>
        <family val="2"/>
      </rPr>
      <t xml:space="preserve">GHG </t>
    </r>
    <r>
      <rPr>
        <sz val="11"/>
        <color theme="1"/>
        <rFont val="Calibri"/>
        <family val="2"/>
        <scheme val="minor"/>
      </rPr>
      <t>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2013 incl. CC feedbacks)</t>
    </r>
  </si>
  <si>
    <r>
      <rPr>
        <b/>
        <sz val="11"/>
        <color indexed="8"/>
        <rFont val="Calibri"/>
        <family val="2"/>
      </rPr>
      <t>Acid.</t>
    </r>
    <r>
      <rPr>
        <sz val="11"/>
        <color theme="1"/>
        <rFont val="Calibri"/>
        <family val="2"/>
        <scheme val="minor"/>
      </rPr>
      <t xml:space="preserve"> (kg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</si>
  <si>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 xml:space="preserve">Fresh W.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</si>
  <si>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 xml:space="preserve">Strs. W. WU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</si>
  <si>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>Eutr.</t>
    </r>
    <r>
      <rPr>
        <sz val="11"/>
        <color theme="1"/>
        <rFont val="Calibri"/>
        <family val="2"/>
        <scheme val="minor"/>
      </rPr>
      <t xml:space="preserve"> (kg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</si>
  <si>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>Acidifying Emissions</t>
    </r>
    <r>
      <rPr>
        <sz val="11"/>
        <color theme="1"/>
        <rFont val="Calibri"/>
        <family val="2"/>
        <scheme val="minor"/>
      </rPr>
      <t xml:space="preserve"> (g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</si>
  <si>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>Eutrophying Emissions</t>
    </r>
    <r>
      <rPr>
        <sz val="11"/>
        <color theme="1"/>
        <rFont val="Calibri"/>
        <family val="2"/>
        <scheme val="minor"/>
      </rPr>
      <t xml:space="preserve"> (g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eq/FU, CML2 Baseline)</t>
    </r>
  </si>
  <si>
    <t>Note: See table S1 for definitions of retail weight functional units; table S2 for definitions of indicators; Materials and Methods Section 9 for a summary of the resampling and randomization; and 'LCA Meta-Analysis of Food Products - Full Model v0' available from the link in the manuscript</t>
  </si>
  <si>
    <t>Fish &amp; Crustaceans (capture)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</si>
</sst>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0" formatCode="0.0"/>
    <numFmt numFmtId="171" formatCode="0.000"/>
    <numFmt numFmtId="177" formatCode="[&lt;0.005]0.00E+00;0.000"/>
    <numFmt numFmtId="178" formatCode="0%&quot;ǂ&quot;"/>
    <numFmt numFmtId="179" formatCode="[&lt;0.005]0.00E+00&quot;ǂ&quot;;0.000&quot;ǂ&quot;"/>
    <numFmt numFmtId="180" formatCode="[&gt;9.5]0;[&lt;0.05]0.00;0.0"/>
    <numFmt numFmtId="182" formatCode="[&gt;9.5]0;[&lt;0.05]0.0;0"/>
  </numFmts>
  <fonts count="1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0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46">
    <xf numFmtId="0" fontId="0" fillId="0" borderId="0" xfId="0"/>
    <xf numFmtId="0" fontId="1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71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70" fontId="0" fillId="0" borderId="0" xfId="0" applyNumberFormat="1" applyBorder="1"/>
    <xf numFmtId="170" fontId="0" fillId="0" borderId="4" xfId="0" applyNumberFormat="1" applyBorder="1"/>
    <xf numFmtId="1" fontId="0" fillId="0" borderId="0" xfId="0" applyNumberFormat="1" applyBorder="1"/>
    <xf numFmtId="0" fontId="15" fillId="0" borderId="4" xfId="0" applyNumberFormat="1" applyFont="1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15" fillId="0" borderId="4" xfId="0" applyFont="1" applyBorder="1"/>
    <xf numFmtId="1" fontId="0" fillId="0" borderId="4" xfId="0" applyNumberFormat="1" applyBorder="1" applyAlignment="1">
      <alignment horizontal="right"/>
    </xf>
    <xf numFmtId="0" fontId="0" fillId="0" borderId="5" xfId="0" applyBorder="1" applyAlignment="1">
      <alignment vertical="center"/>
    </xf>
    <xf numFmtId="3" fontId="0" fillId="0" borderId="0" xfId="0" applyNumberFormat="1" applyAlignment="1">
      <alignment vertical="center"/>
    </xf>
    <xf numFmtId="170" fontId="0" fillId="0" borderId="6" xfId="0" applyNumberFormat="1" applyBorder="1" applyAlignment="1">
      <alignment vertical="center"/>
    </xf>
    <xf numFmtId="170" fontId="0" fillId="0" borderId="0" xfId="0" applyNumberFormat="1" applyBorder="1" applyAlignment="1">
      <alignment vertical="center"/>
    </xf>
    <xf numFmtId="170" fontId="0" fillId="0" borderId="4" xfId="0" applyNumberFormat="1" applyBorder="1" applyAlignment="1">
      <alignment vertical="center"/>
    </xf>
    <xf numFmtId="170" fontId="0" fillId="0" borderId="0" xfId="0" applyNumberFormat="1" applyAlignment="1">
      <alignment vertical="center"/>
    </xf>
    <xf numFmtId="171" fontId="0" fillId="0" borderId="7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14" fillId="0" borderId="8" xfId="0" applyFont="1" applyBorder="1" applyAlignment="1">
      <alignment vertical="center"/>
    </xf>
    <xf numFmtId="3" fontId="14" fillId="0" borderId="8" xfId="0" applyNumberFormat="1" applyFont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14" fillId="0" borderId="2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3" fontId="0" fillId="0" borderId="8" xfId="0" applyNumberFormat="1" applyBorder="1" applyAlignment="1">
      <alignment vertical="center"/>
    </xf>
    <xf numFmtId="3" fontId="0" fillId="0" borderId="1" xfId="0" applyNumberFormat="1" applyBorder="1"/>
    <xf numFmtId="3" fontId="0" fillId="0" borderId="9" xfId="0" applyNumberFormat="1" applyBorder="1" applyAlignment="1">
      <alignment vertical="center"/>
    </xf>
    <xf numFmtId="3" fontId="0" fillId="0" borderId="8" xfId="0" applyNumberFormat="1" applyBorder="1"/>
    <xf numFmtId="3" fontId="0" fillId="0" borderId="0" xfId="0" applyNumberFormat="1"/>
    <xf numFmtId="0" fontId="0" fillId="0" borderId="6" xfId="0" applyBorder="1"/>
    <xf numFmtId="0" fontId="0" fillId="0" borderId="0" xfId="0" applyBorder="1"/>
    <xf numFmtId="3" fontId="0" fillId="0" borderId="11" xfId="0" applyNumberFormat="1" applyBorder="1"/>
    <xf numFmtId="3" fontId="0" fillId="0" borderId="6" xfId="0" applyNumberFormat="1" applyBorder="1"/>
    <xf numFmtId="0" fontId="0" fillId="0" borderId="4" xfId="0" applyBorder="1" applyAlignment="1">
      <alignment vertical="center"/>
    </xf>
    <xf numFmtId="0" fontId="14" fillId="0" borderId="10" xfId="0" applyFont="1" applyBorder="1" applyAlignment="1">
      <alignment vertical="center"/>
    </xf>
    <xf numFmtId="3" fontId="14" fillId="0" borderId="10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3" fontId="14" fillId="0" borderId="5" xfId="0" applyNumberFormat="1" applyFont="1" applyBorder="1" applyAlignment="1">
      <alignment vertical="center"/>
    </xf>
    <xf numFmtId="0" fontId="14" fillId="0" borderId="8" xfId="0" applyFont="1" applyBorder="1"/>
    <xf numFmtId="3" fontId="14" fillId="0" borderId="8" xfId="0" applyNumberFormat="1" applyFont="1" applyBorder="1"/>
    <xf numFmtId="3" fontId="14" fillId="0" borderId="9" xfId="0" applyNumberFormat="1" applyFont="1" applyBorder="1"/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3" fontId="0" fillId="0" borderId="7" xfId="0" applyNumberForma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6" fillId="0" borderId="0" xfId="0" applyFont="1" applyBorder="1" applyAlignment="1">
      <alignment vertical="top" wrapText="1"/>
    </xf>
    <xf numFmtId="0" fontId="0" fillId="0" borderId="7" xfId="0" applyBorder="1"/>
    <xf numFmtId="0" fontId="14" fillId="0" borderId="1" xfId="0" applyFont="1" applyBorder="1" applyAlignment="1"/>
    <xf numFmtId="0" fontId="0" fillId="0" borderId="1" xfId="0" applyBorder="1"/>
    <xf numFmtId="0" fontId="16" fillId="0" borderId="0" xfId="0" applyFont="1" applyBorder="1" applyAlignment="1">
      <alignment vertical="top"/>
    </xf>
    <xf numFmtId="177" fontId="0" fillId="0" borderId="0" xfId="0" applyNumberFormat="1"/>
    <xf numFmtId="9" fontId="13" fillId="0" borderId="0" xfId="1" applyFont="1"/>
    <xf numFmtId="180" fontId="0" fillId="0" borderId="0" xfId="0" applyNumberFormat="1"/>
    <xf numFmtId="180" fontId="0" fillId="0" borderId="6" xfId="0" applyNumberFormat="1" applyBorder="1"/>
    <xf numFmtId="180" fontId="0" fillId="0" borderId="0" xfId="0" applyNumberFormat="1" applyBorder="1"/>
    <xf numFmtId="180" fontId="0" fillId="0" borderId="4" xfId="0" applyNumberFormat="1" applyBorder="1"/>
    <xf numFmtId="0" fontId="0" fillId="0" borderId="0" xfId="0" applyFont="1" applyAlignment="1">
      <alignment vertical="center"/>
    </xf>
    <xf numFmtId="0" fontId="0" fillId="0" borderId="0" xfId="0" applyFont="1"/>
    <xf numFmtId="0" fontId="14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70" fontId="0" fillId="0" borderId="0" xfId="0" applyNumberFormat="1" applyFont="1"/>
    <xf numFmtId="170" fontId="0" fillId="0" borderId="6" xfId="0" applyNumberFormat="1" applyFont="1" applyBorder="1"/>
    <xf numFmtId="170" fontId="0" fillId="0" borderId="0" xfId="0" applyNumberFormat="1" applyFont="1" applyBorder="1"/>
    <xf numFmtId="170" fontId="0" fillId="0" borderId="4" xfId="0" applyNumberFormat="1" applyFont="1" applyBorder="1"/>
    <xf numFmtId="1" fontId="0" fillId="0" borderId="0" xfId="0" applyNumberFormat="1" applyFont="1"/>
    <xf numFmtId="1" fontId="15" fillId="0" borderId="0" xfId="0" applyNumberFormat="1" applyFont="1"/>
    <xf numFmtId="0" fontId="0" fillId="0" borderId="1" xfId="0" applyFont="1" applyBorder="1" applyAlignment="1">
      <alignment horizontal="left" vertical="center"/>
    </xf>
    <xf numFmtId="1" fontId="0" fillId="0" borderId="6" xfId="0" applyNumberFormat="1" applyFont="1" applyBorder="1"/>
    <xf numFmtId="1" fontId="0" fillId="0" borderId="0" xfId="0" applyNumberFormat="1" applyFont="1" applyBorder="1"/>
    <xf numFmtId="1" fontId="15" fillId="0" borderId="0" xfId="0" applyNumberFormat="1" applyFont="1" applyBorder="1"/>
    <xf numFmtId="1" fontId="0" fillId="0" borderId="4" xfId="0" applyNumberFormat="1" applyFont="1" applyBorder="1"/>
    <xf numFmtId="0" fontId="0" fillId="0" borderId="12" xfId="0" applyBorder="1"/>
    <xf numFmtId="170" fontId="0" fillId="0" borderId="12" xfId="0" applyNumberFormat="1" applyBorder="1"/>
    <xf numFmtId="0" fontId="0" fillId="0" borderId="13" xfId="0" applyBorder="1"/>
    <xf numFmtId="170" fontId="0" fillId="0" borderId="13" xfId="0" applyNumberFormat="1" applyBorder="1"/>
    <xf numFmtId="0" fontId="0" fillId="0" borderId="14" xfId="0" applyBorder="1"/>
    <xf numFmtId="170" fontId="0" fillId="0" borderId="14" xfId="0" applyNumberFormat="1" applyBorder="1"/>
    <xf numFmtId="0" fontId="0" fillId="0" borderId="15" xfId="0" applyBorder="1"/>
    <xf numFmtId="170" fontId="0" fillId="0" borderId="15" xfId="0" applyNumberFormat="1" applyBorder="1"/>
    <xf numFmtId="170" fontId="0" fillId="0" borderId="0" xfId="0" applyNumberFormat="1"/>
    <xf numFmtId="182" fontId="0" fillId="0" borderId="6" xfId="0" applyNumberFormat="1" applyBorder="1"/>
    <xf numFmtId="182" fontId="0" fillId="0" borderId="0" xfId="0" applyNumberFormat="1" applyBorder="1"/>
    <xf numFmtId="182" fontId="0" fillId="0" borderId="0" xfId="0" applyNumberFormat="1"/>
    <xf numFmtId="3" fontId="0" fillId="0" borderId="0" xfId="0" applyNumberFormat="1" applyBorder="1"/>
    <xf numFmtId="3" fontId="0" fillId="0" borderId="4" xfId="0" applyNumberFormat="1" applyBorder="1"/>
    <xf numFmtId="170" fontId="0" fillId="0" borderId="0" xfId="0" applyNumberFormat="1" applyFont="1" applyFill="1"/>
    <xf numFmtId="0" fontId="6" fillId="0" borderId="16" xfId="0" applyFont="1" applyFill="1" applyBorder="1" applyAlignment="1">
      <alignment vertical="top"/>
    </xf>
    <xf numFmtId="0" fontId="0" fillId="0" borderId="16" xfId="0" applyFill="1" applyBorder="1"/>
    <xf numFmtId="3" fontId="0" fillId="0" borderId="0" xfId="0" applyNumberFormat="1" applyBorder="1" applyAlignment="1">
      <alignment wrapText="1"/>
    </xf>
    <xf numFmtId="3" fontId="14" fillId="0" borderId="0" xfId="0" applyNumberFormat="1" applyFont="1" applyBorder="1" applyAlignment="1">
      <alignment wrapText="1"/>
    </xf>
    <xf numFmtId="3" fontId="14" fillId="0" borderId="1" xfId="0" applyNumberFormat="1" applyFont="1" applyBorder="1" applyAlignment="1">
      <alignment wrapText="1"/>
    </xf>
    <xf numFmtId="0" fontId="14" fillId="0" borderId="0" xfId="0" applyFont="1" applyBorder="1"/>
    <xf numFmtId="3" fontId="0" fillId="0" borderId="6" xfId="0" applyNumberFormat="1" applyBorder="1" applyAlignment="1">
      <alignment wrapText="1"/>
    </xf>
    <xf numFmtId="3" fontId="0" fillId="0" borderId="4" xfId="0" applyNumberFormat="1" applyBorder="1" applyAlignment="1">
      <alignment wrapText="1"/>
    </xf>
    <xf numFmtId="9" fontId="13" fillId="0" borderId="0" xfId="1" applyFont="1" applyBorder="1"/>
    <xf numFmtId="178" fontId="13" fillId="0" borderId="0" xfId="1" applyNumberFormat="1" applyFont="1" applyBorder="1"/>
    <xf numFmtId="178" fontId="13" fillId="0" borderId="4" xfId="1" applyNumberFormat="1" applyFont="1" applyBorder="1"/>
    <xf numFmtId="9" fontId="13" fillId="0" borderId="4" xfId="1" applyFont="1" applyBorder="1"/>
    <xf numFmtId="177" fontId="0" fillId="0" borderId="0" xfId="0" applyNumberFormat="1" applyBorder="1"/>
    <xf numFmtId="179" fontId="0" fillId="0" borderId="0" xfId="0" applyNumberFormat="1" applyBorder="1"/>
    <xf numFmtId="179" fontId="0" fillId="0" borderId="4" xfId="0" applyNumberFormat="1" applyBorder="1"/>
    <xf numFmtId="177" fontId="0" fillId="0" borderId="4" xfId="0" applyNumberFormat="1" applyBorder="1"/>
    <xf numFmtId="177" fontId="0" fillId="0" borderId="17" xfId="0" applyNumberFormat="1" applyBorder="1"/>
    <xf numFmtId="9" fontId="13" fillId="0" borderId="17" xfId="1" applyFont="1" applyBorder="1"/>
    <xf numFmtId="178" fontId="13" fillId="0" borderId="17" xfId="1" applyNumberFormat="1" applyFont="1" applyBorder="1"/>
    <xf numFmtId="179" fontId="0" fillId="0" borderId="17" xfId="0" applyNumberFormat="1" applyBorder="1"/>
    <xf numFmtId="9" fontId="13" fillId="0" borderId="0" xfId="1" applyFont="1" applyFill="1" applyBorder="1"/>
    <xf numFmtId="3" fontId="14" fillId="0" borderId="6" xfId="0" applyNumberFormat="1" applyFont="1" applyBorder="1" applyAlignment="1">
      <alignment wrapText="1"/>
    </xf>
    <xf numFmtId="3" fontId="14" fillId="0" borderId="4" xfId="0" applyNumberFormat="1" applyFont="1" applyBorder="1" applyAlignment="1">
      <alignment wrapText="1"/>
    </xf>
    <xf numFmtId="0" fontId="0" fillId="0" borderId="1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/>
    <xf numFmtId="170" fontId="0" fillId="0" borderId="6" xfId="0" applyNumberFormat="1" applyFont="1" applyFill="1" applyBorder="1"/>
    <xf numFmtId="0" fontId="16" fillId="0" borderId="16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5" sqref="G15"/>
    </sheetView>
  </sheetViews>
  <sheetFormatPr defaultRowHeight="15" x14ac:dyDescent="0.25"/>
  <cols>
    <col min="1" max="1" width="27.5703125" style="67" bestFit="1" customWidth="1"/>
    <col min="2" max="16384" width="9.140625" style="67"/>
  </cols>
  <sheetData>
    <row r="1" spans="1:55" ht="18" customHeight="1" x14ac:dyDescent="0.25">
      <c r="A1" s="66"/>
      <c r="B1" s="68" t="s">
        <v>29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25" t="s">
        <v>142</v>
      </c>
      <c r="BC1" s="129"/>
    </row>
    <row r="2" spans="1:55" ht="18" x14ac:dyDescent="0.25">
      <c r="A2" s="66"/>
      <c r="B2" s="123" t="s">
        <v>30</v>
      </c>
      <c r="C2" s="123"/>
      <c r="D2" s="123"/>
      <c r="E2" s="123"/>
      <c r="F2" s="123"/>
      <c r="G2" s="123"/>
      <c r="H2" s="125" t="s">
        <v>62</v>
      </c>
      <c r="I2" s="123"/>
      <c r="J2" s="123"/>
      <c r="K2" s="123"/>
      <c r="L2" s="123"/>
      <c r="M2" s="124"/>
      <c r="N2" s="123" t="s">
        <v>31</v>
      </c>
      <c r="O2" s="123"/>
      <c r="P2" s="123"/>
      <c r="Q2" s="123"/>
      <c r="R2" s="123"/>
      <c r="S2" s="123"/>
      <c r="T2" s="125" t="s">
        <v>148</v>
      </c>
      <c r="U2" s="123"/>
      <c r="V2" s="123"/>
      <c r="W2" s="123"/>
      <c r="X2" s="123"/>
      <c r="Y2" s="124"/>
      <c r="Z2" s="125" t="s">
        <v>149</v>
      </c>
      <c r="AA2" s="123"/>
      <c r="AB2" s="123"/>
      <c r="AC2" s="123"/>
      <c r="AD2" s="123"/>
      <c r="AE2" s="124"/>
      <c r="AF2" s="123" t="s">
        <v>32</v>
      </c>
      <c r="AG2" s="123"/>
      <c r="AH2" s="123"/>
      <c r="AI2" s="123"/>
      <c r="AJ2" s="123"/>
      <c r="AK2" s="123"/>
      <c r="AL2" s="125" t="s">
        <v>111</v>
      </c>
      <c r="AM2" s="123"/>
      <c r="AN2" s="123"/>
      <c r="AO2" s="123"/>
      <c r="AP2" s="123"/>
      <c r="AQ2" s="124"/>
      <c r="AR2" s="128" t="s">
        <v>30</v>
      </c>
      <c r="AS2" s="124"/>
      <c r="AT2" s="125" t="s">
        <v>143</v>
      </c>
      <c r="AU2" s="124"/>
      <c r="AV2" s="125" t="s">
        <v>144</v>
      </c>
      <c r="AW2" s="124"/>
      <c r="AX2" s="125" t="s">
        <v>147</v>
      </c>
      <c r="AY2" s="124"/>
      <c r="AZ2" s="125" t="s">
        <v>145</v>
      </c>
      <c r="BA2" s="124"/>
      <c r="BB2" s="125" t="s">
        <v>146</v>
      </c>
      <c r="BC2" s="124"/>
    </row>
    <row r="3" spans="1:55" ht="15" customHeight="1" x14ac:dyDescent="0.25">
      <c r="A3" s="68" t="s">
        <v>0</v>
      </c>
      <c r="B3" s="69" t="s">
        <v>25</v>
      </c>
      <c r="C3" s="69" t="s">
        <v>26</v>
      </c>
      <c r="D3" s="69" t="s">
        <v>23</v>
      </c>
      <c r="E3" s="69" t="s">
        <v>24</v>
      </c>
      <c r="F3" s="69" t="s">
        <v>27</v>
      </c>
      <c r="G3" s="69" t="s">
        <v>28</v>
      </c>
      <c r="H3" s="70" t="s">
        <v>25</v>
      </c>
      <c r="I3" s="69" t="s">
        <v>26</v>
      </c>
      <c r="J3" s="69" t="s">
        <v>23</v>
      </c>
      <c r="K3" s="69" t="s">
        <v>24</v>
      </c>
      <c r="L3" s="69" t="s">
        <v>27</v>
      </c>
      <c r="M3" s="71" t="s">
        <v>28</v>
      </c>
      <c r="N3" s="69" t="s">
        <v>25</v>
      </c>
      <c r="O3" s="69" t="s">
        <v>26</v>
      </c>
      <c r="P3" s="69" t="s">
        <v>23</v>
      </c>
      <c r="Q3" s="69" t="s">
        <v>24</v>
      </c>
      <c r="R3" s="69" t="s">
        <v>27</v>
      </c>
      <c r="S3" s="69" t="s">
        <v>28</v>
      </c>
      <c r="T3" s="70" t="s">
        <v>25</v>
      </c>
      <c r="U3" s="69" t="s">
        <v>26</v>
      </c>
      <c r="V3" s="69" t="s">
        <v>23</v>
      </c>
      <c r="W3" s="69" t="s">
        <v>24</v>
      </c>
      <c r="X3" s="69" t="s">
        <v>27</v>
      </c>
      <c r="Y3" s="71" t="s">
        <v>28</v>
      </c>
      <c r="Z3" s="70" t="s">
        <v>25</v>
      </c>
      <c r="AA3" s="69" t="s">
        <v>26</v>
      </c>
      <c r="AB3" s="69" t="s">
        <v>23</v>
      </c>
      <c r="AC3" s="69" t="s">
        <v>24</v>
      </c>
      <c r="AD3" s="69" t="s">
        <v>27</v>
      </c>
      <c r="AE3" s="71" t="s">
        <v>28</v>
      </c>
      <c r="AF3" s="69" t="s">
        <v>25</v>
      </c>
      <c r="AG3" s="69" t="s">
        <v>26</v>
      </c>
      <c r="AH3" s="69" t="s">
        <v>23</v>
      </c>
      <c r="AI3" s="69" t="s">
        <v>24</v>
      </c>
      <c r="AJ3" s="69" t="s">
        <v>27</v>
      </c>
      <c r="AK3" s="69" t="s">
        <v>28</v>
      </c>
      <c r="AL3" s="70" t="s">
        <v>25</v>
      </c>
      <c r="AM3" s="78" t="s">
        <v>26</v>
      </c>
      <c r="AN3" s="78" t="s">
        <v>23</v>
      </c>
      <c r="AO3" s="78" t="s">
        <v>24</v>
      </c>
      <c r="AP3" s="78" t="s">
        <v>27</v>
      </c>
      <c r="AQ3" s="71" t="s">
        <v>28</v>
      </c>
      <c r="AR3" s="122" t="s">
        <v>140</v>
      </c>
      <c r="AS3" s="121" t="s">
        <v>141</v>
      </c>
      <c r="AT3" s="122" t="s">
        <v>140</v>
      </c>
      <c r="AU3" s="121" t="s">
        <v>141</v>
      </c>
      <c r="AV3" s="122" t="s">
        <v>140</v>
      </c>
      <c r="AW3" s="121" t="s">
        <v>141</v>
      </c>
      <c r="AX3" s="122" t="s">
        <v>140</v>
      </c>
      <c r="AY3" s="121" t="s">
        <v>141</v>
      </c>
      <c r="AZ3" s="122" t="s">
        <v>140</v>
      </c>
      <c r="BA3" s="121" t="s">
        <v>141</v>
      </c>
      <c r="BB3" s="122" t="s">
        <v>140</v>
      </c>
      <c r="BC3" s="121" t="s">
        <v>141</v>
      </c>
    </row>
    <row r="4" spans="1:55" x14ac:dyDescent="0.25">
      <c r="A4" s="67" t="s">
        <v>95</v>
      </c>
      <c r="B4" s="72">
        <v>0.98</v>
      </c>
      <c r="C4" s="72">
        <v>1.1100000000000001</v>
      </c>
      <c r="D4" s="72">
        <v>3.85</v>
      </c>
      <c r="E4" s="72">
        <v>2.7</v>
      </c>
      <c r="F4" s="72">
        <v>7.87</v>
      </c>
      <c r="G4" s="72">
        <v>9.9600000000000009</v>
      </c>
      <c r="H4" s="73">
        <v>0.71</v>
      </c>
      <c r="I4" s="74">
        <v>0.79</v>
      </c>
      <c r="J4" s="74">
        <v>1.57</v>
      </c>
      <c r="K4" s="74">
        <v>1.27</v>
      </c>
      <c r="L4" s="74">
        <v>2.31</v>
      </c>
      <c r="M4" s="75">
        <v>3.07</v>
      </c>
      <c r="N4" s="97">
        <v>0.72</v>
      </c>
      <c r="O4" s="97">
        <v>0.79</v>
      </c>
      <c r="P4" s="97">
        <v>1.58</v>
      </c>
      <c r="Q4" s="97">
        <v>1.28</v>
      </c>
      <c r="R4" s="97">
        <v>2.38</v>
      </c>
      <c r="S4" s="97">
        <v>3.11</v>
      </c>
      <c r="T4" s="73">
        <v>5.85</v>
      </c>
      <c r="U4" s="74">
        <v>6.68</v>
      </c>
      <c r="V4" s="74">
        <v>13.35</v>
      </c>
      <c r="W4" s="74">
        <v>13.28</v>
      </c>
      <c r="X4" s="74">
        <v>20.239999999999998</v>
      </c>
      <c r="Y4" s="75">
        <v>25.03</v>
      </c>
      <c r="Z4" s="73">
        <v>1.02</v>
      </c>
      <c r="AA4" s="74">
        <v>2.27</v>
      </c>
      <c r="AB4" s="74">
        <v>7.16</v>
      </c>
      <c r="AC4" s="74">
        <v>5.37</v>
      </c>
      <c r="AD4" s="74">
        <v>13.41</v>
      </c>
      <c r="AE4" s="75">
        <v>18.149999999999999</v>
      </c>
      <c r="AF4" s="76">
        <v>2.2000000000000002</v>
      </c>
      <c r="AG4" s="76">
        <v>2.2000000000000002</v>
      </c>
      <c r="AH4" s="76">
        <v>647.5</v>
      </c>
      <c r="AI4" s="77">
        <v>419.2</v>
      </c>
      <c r="AJ4" s="76">
        <v>1081</v>
      </c>
      <c r="AK4" s="76">
        <v>3368.5</v>
      </c>
      <c r="AL4" s="79">
        <v>2.7</v>
      </c>
      <c r="AM4" s="80">
        <v>4.5</v>
      </c>
      <c r="AN4" s="80">
        <v>33385.599999999999</v>
      </c>
      <c r="AO4" s="81">
        <v>12821.7</v>
      </c>
      <c r="AP4" s="80">
        <v>54985.7</v>
      </c>
      <c r="AQ4" s="82">
        <v>225767.7</v>
      </c>
      <c r="AR4" s="72">
        <v>0.41294257740213169</v>
      </c>
      <c r="AS4" s="72">
        <v>36.493263078698234</v>
      </c>
      <c r="AT4" s="73">
        <v>0.41709830944680648</v>
      </c>
      <c r="AU4" s="75">
        <v>56.043626716409911</v>
      </c>
      <c r="AV4" s="73">
        <v>3.4078759199968349</v>
      </c>
      <c r="AW4" s="75">
        <v>33.477291825193795</v>
      </c>
      <c r="AX4" s="73">
        <v>0.16894966939813705</v>
      </c>
      <c r="AY4" s="75">
        <v>77.37729058072658</v>
      </c>
      <c r="AZ4" s="76">
        <v>1.1407022998366929</v>
      </c>
      <c r="BA4" s="76">
        <v>8675.3590470282543</v>
      </c>
      <c r="BB4" s="79">
        <v>1.3950223095807839</v>
      </c>
      <c r="BC4" s="82">
        <v>333260.43622838199</v>
      </c>
    </row>
    <row r="5" spans="1:55" x14ac:dyDescent="0.25">
      <c r="A5" s="67" t="s">
        <v>1</v>
      </c>
      <c r="B5" s="72">
        <v>0.99</v>
      </c>
      <c r="C5" s="72">
        <v>1.1399999999999999</v>
      </c>
      <c r="D5" s="72">
        <v>2.94</v>
      </c>
      <c r="E5" s="72">
        <v>1.84</v>
      </c>
      <c r="F5" s="72">
        <v>5.7</v>
      </c>
      <c r="G5" s="72">
        <v>9.01</v>
      </c>
      <c r="H5" s="73">
        <v>0.66</v>
      </c>
      <c r="I5" s="74">
        <v>0.73</v>
      </c>
      <c r="J5" s="74">
        <v>1.7</v>
      </c>
      <c r="K5" s="74">
        <v>1.18</v>
      </c>
      <c r="L5" s="74">
        <v>2.31</v>
      </c>
      <c r="M5" s="75">
        <v>3.52</v>
      </c>
      <c r="N5" s="97">
        <v>0.67</v>
      </c>
      <c r="O5" s="97">
        <v>0.74</v>
      </c>
      <c r="P5" s="97">
        <v>1.68</v>
      </c>
      <c r="Q5" s="97">
        <v>1.19</v>
      </c>
      <c r="R5" s="97">
        <v>2.2999999999999998</v>
      </c>
      <c r="S5" s="97">
        <v>3.53</v>
      </c>
      <c r="T5" s="73">
        <v>5.63</v>
      </c>
      <c r="U5" s="74">
        <v>5.93</v>
      </c>
      <c r="V5" s="74">
        <v>11.68</v>
      </c>
      <c r="W5" s="74">
        <v>10.15</v>
      </c>
      <c r="X5" s="74">
        <v>20.89</v>
      </c>
      <c r="Y5" s="75">
        <v>22.83</v>
      </c>
      <c r="Z5" s="73">
        <v>1.2</v>
      </c>
      <c r="AA5" s="74">
        <v>1.31</v>
      </c>
      <c r="AB5" s="74">
        <v>4.03</v>
      </c>
      <c r="AC5" s="74">
        <v>2.4</v>
      </c>
      <c r="AD5" s="74">
        <v>8.1199999999999992</v>
      </c>
      <c r="AE5" s="75">
        <v>12.58</v>
      </c>
      <c r="AF5" s="76">
        <v>0</v>
      </c>
      <c r="AG5" s="76">
        <v>0</v>
      </c>
      <c r="AH5" s="76">
        <v>215.7</v>
      </c>
      <c r="AI5" s="77">
        <v>43.9</v>
      </c>
      <c r="AJ5" s="76">
        <v>530.79999999999995</v>
      </c>
      <c r="AK5" s="76">
        <v>598.29999999999995</v>
      </c>
      <c r="AL5" s="79">
        <v>0</v>
      </c>
      <c r="AM5" s="80">
        <v>0</v>
      </c>
      <c r="AN5" s="80">
        <v>10863.3</v>
      </c>
      <c r="AO5" s="81">
        <v>349.6</v>
      </c>
      <c r="AP5" s="80">
        <v>24375.4</v>
      </c>
      <c r="AQ5" s="82">
        <v>28214.7</v>
      </c>
      <c r="AR5" s="72">
        <v>0.49281442481956184</v>
      </c>
      <c r="AS5" s="72">
        <v>28.949667827804493</v>
      </c>
      <c r="AT5" s="73">
        <v>0.45381407133822582</v>
      </c>
      <c r="AU5" s="75">
        <v>72.276384575593667</v>
      </c>
      <c r="AV5" s="73">
        <v>2.9238072034251754</v>
      </c>
      <c r="AW5" s="75">
        <v>25.476466677270203</v>
      </c>
      <c r="AX5" s="73">
        <v>0.78014684618801233</v>
      </c>
      <c r="AY5" s="75">
        <v>20.807681051584375</v>
      </c>
      <c r="AZ5" s="76">
        <v>0</v>
      </c>
      <c r="BA5" s="76">
        <v>7190.9487671748584</v>
      </c>
      <c r="BB5" s="79">
        <v>0</v>
      </c>
      <c r="BC5" s="82">
        <v>461216.16413703095</v>
      </c>
    </row>
    <row r="6" spans="1:55" x14ac:dyDescent="0.25">
      <c r="A6" s="67" t="s">
        <v>2</v>
      </c>
      <c r="B6" s="72">
        <v>0.21</v>
      </c>
      <c r="C6" s="72">
        <v>0.26</v>
      </c>
      <c r="D6" s="72">
        <v>1.1100000000000001</v>
      </c>
      <c r="E6" s="72">
        <v>0.88</v>
      </c>
      <c r="F6" s="72">
        <v>2.37</v>
      </c>
      <c r="G6" s="72">
        <v>2.87</v>
      </c>
      <c r="H6" s="73">
        <v>0.59</v>
      </c>
      <c r="I6" s="74">
        <v>0.7</v>
      </c>
      <c r="J6" s="74">
        <v>1.18</v>
      </c>
      <c r="K6" s="74">
        <v>1.18</v>
      </c>
      <c r="L6" s="74">
        <v>1.64</v>
      </c>
      <c r="M6" s="75">
        <v>1.77</v>
      </c>
      <c r="N6" s="97">
        <v>0.59</v>
      </c>
      <c r="O6" s="97">
        <v>0.7</v>
      </c>
      <c r="P6" s="97">
        <v>1.18</v>
      </c>
      <c r="Q6" s="97">
        <v>1.17</v>
      </c>
      <c r="R6" s="97">
        <v>1.64</v>
      </c>
      <c r="S6" s="97">
        <v>1.78</v>
      </c>
      <c r="T6" s="73">
        <v>5.22</v>
      </c>
      <c r="U6" s="74">
        <v>5.36</v>
      </c>
      <c r="V6" s="74">
        <v>6.59</v>
      </c>
      <c r="W6" s="74">
        <v>6.06</v>
      </c>
      <c r="X6" s="74">
        <v>7.45</v>
      </c>
      <c r="Y6" s="75">
        <v>8.17</v>
      </c>
      <c r="Z6" s="73">
        <v>1.07</v>
      </c>
      <c r="AA6" s="74">
        <v>1.18</v>
      </c>
      <c r="AB6" s="74">
        <v>2.33</v>
      </c>
      <c r="AC6" s="74">
        <v>1.83</v>
      </c>
      <c r="AD6" s="74">
        <v>3.75</v>
      </c>
      <c r="AE6" s="75">
        <v>4.82</v>
      </c>
      <c r="AF6" s="76">
        <v>6.2</v>
      </c>
      <c r="AG6" s="76">
        <v>7</v>
      </c>
      <c r="AH6" s="76">
        <v>17.100000000000001</v>
      </c>
      <c r="AI6" s="77">
        <v>7</v>
      </c>
      <c r="AJ6" s="76">
        <v>11.2</v>
      </c>
      <c r="AK6" s="76">
        <v>47.8</v>
      </c>
      <c r="AL6" s="79">
        <v>7.7</v>
      </c>
      <c r="AM6" s="80">
        <v>9.8000000000000007</v>
      </c>
      <c r="AN6" s="80">
        <v>696.4</v>
      </c>
      <c r="AO6" s="81">
        <v>27.3</v>
      </c>
      <c r="AP6" s="80">
        <v>290.8</v>
      </c>
      <c r="AQ6" s="82">
        <v>1620.9</v>
      </c>
      <c r="AR6" s="72">
        <v>0.21482822071042915</v>
      </c>
      <c r="AS6" s="72">
        <v>3.7571767920719563</v>
      </c>
      <c r="AT6" s="73">
        <v>0.43919714980806346</v>
      </c>
      <c r="AU6" s="75">
        <v>2.6392851197437448</v>
      </c>
      <c r="AV6" s="73">
        <v>4.8229386428958039</v>
      </c>
      <c r="AW6" s="75">
        <v>38.361276778358118</v>
      </c>
      <c r="AX6" s="73">
        <v>1.0448543747156038</v>
      </c>
      <c r="AY6" s="75">
        <v>12.371996871739171</v>
      </c>
      <c r="AZ6" s="76">
        <v>6.2300918820861675</v>
      </c>
      <c r="BA6" s="76">
        <v>568.8049179648832</v>
      </c>
      <c r="BB6" s="79">
        <v>4.4227043108442192</v>
      </c>
      <c r="BC6" s="82">
        <v>41483.803982226607</v>
      </c>
    </row>
    <row r="7" spans="1:55" x14ac:dyDescent="0.25">
      <c r="A7" s="67" t="s">
        <v>96</v>
      </c>
      <c r="B7" s="72">
        <v>2.64</v>
      </c>
      <c r="C7" s="72">
        <v>2.85</v>
      </c>
      <c r="D7" s="72">
        <v>7.6</v>
      </c>
      <c r="E7" s="72">
        <v>7.72</v>
      </c>
      <c r="F7" s="72">
        <v>12.88</v>
      </c>
      <c r="G7" s="72">
        <v>13.98</v>
      </c>
      <c r="H7" s="73">
        <v>0.8</v>
      </c>
      <c r="I7" s="74">
        <v>0.85</v>
      </c>
      <c r="J7" s="74">
        <v>2.48</v>
      </c>
      <c r="K7" s="74">
        <v>2.59</v>
      </c>
      <c r="L7" s="74">
        <v>4.08</v>
      </c>
      <c r="M7" s="75">
        <v>4.3</v>
      </c>
      <c r="N7" s="97">
        <v>0.79</v>
      </c>
      <c r="O7" s="97">
        <v>0.85</v>
      </c>
      <c r="P7" s="97">
        <v>2.4700000000000002</v>
      </c>
      <c r="Q7" s="97">
        <v>2.58</v>
      </c>
      <c r="R7" s="97">
        <v>4.0999999999999996</v>
      </c>
      <c r="S7" s="97">
        <v>4.32</v>
      </c>
      <c r="T7" s="73">
        <v>6.16</v>
      </c>
      <c r="U7" s="74">
        <v>7.52</v>
      </c>
      <c r="V7" s="74">
        <v>10.68</v>
      </c>
      <c r="W7" s="74">
        <v>9.61</v>
      </c>
      <c r="X7" s="74">
        <v>14.83</v>
      </c>
      <c r="Y7" s="75">
        <v>17.36</v>
      </c>
      <c r="Z7" s="73">
        <v>5.78</v>
      </c>
      <c r="AA7" s="74">
        <v>6.67</v>
      </c>
      <c r="AB7" s="74">
        <v>11.23</v>
      </c>
      <c r="AC7" s="74">
        <v>10.06</v>
      </c>
      <c r="AD7" s="74">
        <v>16.260000000000002</v>
      </c>
      <c r="AE7" s="75">
        <v>24.25</v>
      </c>
      <c r="AF7" s="76">
        <v>0</v>
      </c>
      <c r="AG7" s="76">
        <v>0</v>
      </c>
      <c r="AH7" s="76">
        <v>482.4</v>
      </c>
      <c r="AI7" s="76">
        <v>670.3</v>
      </c>
      <c r="AJ7" s="76">
        <v>804.4</v>
      </c>
      <c r="AK7" s="76">
        <v>850</v>
      </c>
      <c r="AL7" s="79">
        <v>0</v>
      </c>
      <c r="AM7" s="80">
        <v>0</v>
      </c>
      <c r="AN7" s="80">
        <v>18786.2</v>
      </c>
      <c r="AO7" s="80">
        <v>24456.3</v>
      </c>
      <c r="AP7" s="80">
        <v>29352.2</v>
      </c>
      <c r="AQ7" s="82">
        <v>31014.5</v>
      </c>
      <c r="AR7" s="72">
        <v>2.6484516528219322</v>
      </c>
      <c r="AS7" s="72">
        <v>12.392199952339945</v>
      </c>
      <c r="AT7" s="73">
        <v>0.76892095937141491</v>
      </c>
      <c r="AU7" s="75">
        <v>4.2639158946928424</v>
      </c>
      <c r="AV7" s="73">
        <v>4.7734920755473116</v>
      </c>
      <c r="AW7" s="75">
        <v>28.592330667640486</v>
      </c>
      <c r="AX7" s="73">
        <v>3.4029888295444954</v>
      </c>
      <c r="AY7" s="75">
        <v>25.382344479668987</v>
      </c>
      <c r="AZ7" s="76">
        <v>0</v>
      </c>
      <c r="BA7" s="76">
        <v>1791.1004657552355</v>
      </c>
      <c r="BB7" s="79">
        <v>0</v>
      </c>
      <c r="BC7" s="82">
        <v>105303.86519606838</v>
      </c>
    </row>
    <row r="8" spans="1:55" x14ac:dyDescent="0.25">
      <c r="A8" s="67" t="s">
        <v>3</v>
      </c>
      <c r="B8" s="72">
        <v>0.99</v>
      </c>
      <c r="C8" s="72">
        <v>1.1000000000000001</v>
      </c>
      <c r="D8" s="72">
        <v>2.8</v>
      </c>
      <c r="E8" s="72">
        <v>2.15</v>
      </c>
      <c r="F8" s="72">
        <v>6.21</v>
      </c>
      <c r="G8" s="72">
        <v>7.21</v>
      </c>
      <c r="H8" s="73">
        <v>1.1499999999999999</v>
      </c>
      <c r="I8" s="74">
        <v>1.46</v>
      </c>
      <c r="J8" s="74">
        <v>4.45</v>
      </c>
      <c r="K8" s="74">
        <v>3.73</v>
      </c>
      <c r="L8" s="74">
        <v>8.77</v>
      </c>
      <c r="M8" s="75">
        <v>10.26</v>
      </c>
      <c r="N8" s="97">
        <v>1.05</v>
      </c>
      <c r="O8" s="97">
        <v>1.28</v>
      </c>
      <c r="P8" s="97">
        <v>3.81</v>
      </c>
      <c r="Q8" s="97">
        <v>3.14</v>
      </c>
      <c r="R8" s="97">
        <v>7.39</v>
      </c>
      <c r="S8" s="97">
        <v>8.51</v>
      </c>
      <c r="T8" s="73">
        <v>8.83</v>
      </c>
      <c r="U8" s="74">
        <v>9.7799999999999994</v>
      </c>
      <c r="V8" s="74">
        <v>27.19</v>
      </c>
      <c r="W8" s="74">
        <v>18.579999999999998</v>
      </c>
      <c r="X8" s="74">
        <v>62.84</v>
      </c>
      <c r="Y8" s="75">
        <v>75.03</v>
      </c>
      <c r="Z8" s="73">
        <v>2.86</v>
      </c>
      <c r="AA8" s="74">
        <v>3.38</v>
      </c>
      <c r="AB8" s="74">
        <v>35.07</v>
      </c>
      <c r="AC8" s="74">
        <v>9.33</v>
      </c>
      <c r="AD8" s="74">
        <v>135.79</v>
      </c>
      <c r="AE8" s="75">
        <v>156.01</v>
      </c>
      <c r="AF8" s="76">
        <v>0</v>
      </c>
      <c r="AG8" s="76">
        <v>0.2</v>
      </c>
      <c r="AH8" s="76">
        <v>2248.4</v>
      </c>
      <c r="AI8" s="76">
        <v>1574.9</v>
      </c>
      <c r="AJ8" s="76">
        <v>3936.1</v>
      </c>
      <c r="AK8" s="76">
        <v>10573.8</v>
      </c>
      <c r="AL8" s="79">
        <v>0</v>
      </c>
      <c r="AM8" s="80">
        <v>1.5</v>
      </c>
      <c r="AN8" s="80">
        <v>49576.3</v>
      </c>
      <c r="AO8" s="80">
        <v>4625.6000000000004</v>
      </c>
      <c r="AP8" s="80">
        <v>115317.4</v>
      </c>
      <c r="AQ8" s="82">
        <v>191274.2</v>
      </c>
      <c r="AR8" s="72">
        <v>0.9998590680482432</v>
      </c>
      <c r="AS8" s="72">
        <v>8.0947062835682395</v>
      </c>
      <c r="AT8" s="73">
        <v>1.1272043185506968</v>
      </c>
      <c r="AU8" s="75">
        <v>14.394758108264828</v>
      </c>
      <c r="AV8" s="73">
        <v>5.8642252815880651</v>
      </c>
      <c r="AW8" s="75">
        <v>88.874014685477079</v>
      </c>
      <c r="AX8" s="73">
        <v>2.0894423060599863</v>
      </c>
      <c r="AY8" s="75">
        <v>172.10296221785819</v>
      </c>
      <c r="AZ8" s="76">
        <v>0</v>
      </c>
      <c r="BA8" s="76">
        <v>12406.611091569914</v>
      </c>
      <c r="BB8" s="79">
        <v>0</v>
      </c>
      <c r="BC8" s="82">
        <v>832397.38712136482</v>
      </c>
    </row>
    <row r="9" spans="1:55" x14ac:dyDescent="0.25">
      <c r="A9" s="67" t="s">
        <v>4</v>
      </c>
      <c r="B9" s="72">
        <v>0.37</v>
      </c>
      <c r="C9" s="72">
        <v>0.44</v>
      </c>
      <c r="D9" s="72">
        <v>0.88</v>
      </c>
      <c r="E9" s="72">
        <v>0.82</v>
      </c>
      <c r="F9" s="72">
        <v>1.4</v>
      </c>
      <c r="G9" s="72">
        <v>1.66</v>
      </c>
      <c r="H9" s="73">
        <v>0.09</v>
      </c>
      <c r="I9" s="74">
        <v>0.16</v>
      </c>
      <c r="J9" s="74">
        <v>0.46</v>
      </c>
      <c r="K9" s="74">
        <v>0.47</v>
      </c>
      <c r="L9" s="74">
        <v>0.63</v>
      </c>
      <c r="M9" s="75">
        <v>0.7</v>
      </c>
      <c r="N9" s="97">
        <v>0.08</v>
      </c>
      <c r="O9" s="97">
        <v>0.15</v>
      </c>
      <c r="P9" s="97">
        <v>0.45</v>
      </c>
      <c r="Q9" s="97">
        <v>0.47</v>
      </c>
      <c r="R9" s="97">
        <v>0.63</v>
      </c>
      <c r="S9" s="97">
        <v>0.69</v>
      </c>
      <c r="T9" s="73">
        <v>2.33</v>
      </c>
      <c r="U9" s="74">
        <v>2.5499999999999998</v>
      </c>
      <c r="V9" s="74">
        <v>3.87</v>
      </c>
      <c r="W9" s="74">
        <v>3.6</v>
      </c>
      <c r="X9" s="74">
        <v>5.33</v>
      </c>
      <c r="Y9" s="75">
        <v>6.89</v>
      </c>
      <c r="Z9" s="73">
        <v>0.62</v>
      </c>
      <c r="AA9" s="74">
        <v>0.64</v>
      </c>
      <c r="AB9" s="74">
        <v>3.48</v>
      </c>
      <c r="AC9" s="74">
        <v>4.43</v>
      </c>
      <c r="AD9" s="74">
        <v>6.13</v>
      </c>
      <c r="AE9" s="75">
        <v>6.17</v>
      </c>
      <c r="AF9" s="76">
        <v>0</v>
      </c>
      <c r="AG9" s="76">
        <v>0.9</v>
      </c>
      <c r="AH9" s="76">
        <v>59.1</v>
      </c>
      <c r="AI9" s="76">
        <v>2.6</v>
      </c>
      <c r="AJ9" s="76">
        <v>133.4</v>
      </c>
      <c r="AK9" s="76">
        <v>235.8</v>
      </c>
      <c r="AL9" s="79">
        <v>0</v>
      </c>
      <c r="AM9" s="80">
        <v>8.4</v>
      </c>
      <c r="AN9" s="80">
        <v>2754.2</v>
      </c>
      <c r="AO9" s="80">
        <v>78.3</v>
      </c>
      <c r="AP9" s="80">
        <v>8909.9</v>
      </c>
      <c r="AQ9" s="82">
        <v>8977.9</v>
      </c>
      <c r="AR9" s="72">
        <v>0.20254874527910663</v>
      </c>
      <c r="AS9" s="72">
        <v>4.0456018267904081</v>
      </c>
      <c r="AT9" s="73">
        <v>9.9775301862639942E-2</v>
      </c>
      <c r="AU9" s="75">
        <v>1.6273269539588973</v>
      </c>
      <c r="AV9" s="73">
        <v>2.0579999999999998</v>
      </c>
      <c r="AW9" s="75">
        <v>10.932167149124643</v>
      </c>
      <c r="AX9" s="73">
        <v>0.63382518432295876</v>
      </c>
      <c r="AY9" s="75">
        <v>12.056213329180505</v>
      </c>
      <c r="AZ9" s="76">
        <v>0</v>
      </c>
      <c r="BA9" s="76">
        <v>834.3651645543971</v>
      </c>
      <c r="BB9" s="79">
        <v>0</v>
      </c>
      <c r="BC9" s="82">
        <v>40553.996359674544</v>
      </c>
    </row>
    <row r="10" spans="1:55" x14ac:dyDescent="0.25">
      <c r="A10" s="67" t="s">
        <v>97</v>
      </c>
      <c r="B10" s="72">
        <v>0.73</v>
      </c>
      <c r="C10" s="72">
        <v>0.76</v>
      </c>
      <c r="D10" s="72">
        <v>1.81</v>
      </c>
      <c r="E10" s="72">
        <v>1.32</v>
      </c>
      <c r="F10" s="72">
        <v>3.19</v>
      </c>
      <c r="G10" s="72">
        <v>3.28</v>
      </c>
      <c r="H10" s="73">
        <v>0.26</v>
      </c>
      <c r="I10" s="74">
        <v>0.35</v>
      </c>
      <c r="J10" s="74">
        <v>1.32</v>
      </c>
      <c r="K10" s="74">
        <v>1.05</v>
      </c>
      <c r="L10" s="74">
        <v>2.11</v>
      </c>
      <c r="M10" s="75">
        <v>2.2400000000000002</v>
      </c>
      <c r="N10" s="97">
        <v>0.25</v>
      </c>
      <c r="O10" s="97">
        <v>0.34</v>
      </c>
      <c r="P10" s="97">
        <v>1.3</v>
      </c>
      <c r="Q10" s="97">
        <v>1.01</v>
      </c>
      <c r="R10" s="97">
        <v>2.09</v>
      </c>
      <c r="S10" s="97">
        <v>2.2000000000000002</v>
      </c>
      <c r="T10" s="73">
        <v>2.57</v>
      </c>
      <c r="U10" s="74">
        <v>2.69</v>
      </c>
      <c r="V10" s="74">
        <v>3.42</v>
      </c>
      <c r="W10" s="74">
        <v>3.16</v>
      </c>
      <c r="X10" s="74">
        <v>4.79</v>
      </c>
      <c r="Y10" s="75">
        <v>5.05</v>
      </c>
      <c r="Z10" s="73">
        <v>0.45</v>
      </c>
      <c r="AA10" s="74">
        <v>0.47</v>
      </c>
      <c r="AB10" s="74">
        <v>0.69</v>
      </c>
      <c r="AC10" s="74">
        <v>0.7</v>
      </c>
      <c r="AD10" s="74">
        <v>0.95</v>
      </c>
      <c r="AE10" s="75">
        <v>0.99</v>
      </c>
      <c r="AF10" s="76">
        <v>0</v>
      </c>
      <c r="AG10" s="76">
        <v>0</v>
      </c>
      <c r="AH10" s="76">
        <v>0</v>
      </c>
      <c r="AI10" s="76">
        <v>0</v>
      </c>
      <c r="AJ10" s="76">
        <v>0</v>
      </c>
      <c r="AK10" s="76">
        <v>0</v>
      </c>
      <c r="AL10" s="79">
        <v>0</v>
      </c>
      <c r="AM10" s="80">
        <v>0</v>
      </c>
      <c r="AN10" s="80">
        <v>0</v>
      </c>
      <c r="AO10" s="80">
        <v>0</v>
      </c>
      <c r="AP10" s="80">
        <v>0</v>
      </c>
      <c r="AQ10" s="82">
        <v>0</v>
      </c>
      <c r="AR10" s="72">
        <v>0.3464116555667302</v>
      </c>
      <c r="AS10" s="72">
        <v>9.2582193787505549</v>
      </c>
      <c r="AT10" s="73">
        <v>0.21423918531933051</v>
      </c>
      <c r="AU10" s="75">
        <v>36.181401661792755</v>
      </c>
      <c r="AV10" s="73">
        <v>2.6417205551751923</v>
      </c>
      <c r="AW10" s="75">
        <v>5.818416208052378</v>
      </c>
      <c r="AX10" s="73">
        <v>0.4947590624569258</v>
      </c>
      <c r="AY10" s="75">
        <v>0.83421900645753677</v>
      </c>
      <c r="AZ10" s="76">
        <v>0</v>
      </c>
      <c r="BA10" s="76">
        <v>0</v>
      </c>
      <c r="BB10" s="79">
        <v>0</v>
      </c>
      <c r="BC10" s="82">
        <v>0</v>
      </c>
    </row>
    <row r="11" spans="1:55" x14ac:dyDescent="0.25">
      <c r="A11" s="67" t="s">
        <v>64</v>
      </c>
      <c r="B11" s="72">
        <v>1.1399999999999999</v>
      </c>
      <c r="C11" s="72">
        <v>1.17</v>
      </c>
      <c r="D11" s="72">
        <v>2.04</v>
      </c>
      <c r="E11" s="72">
        <v>1.78</v>
      </c>
      <c r="F11" s="72">
        <v>3.11</v>
      </c>
      <c r="G11" s="72">
        <v>3.53</v>
      </c>
      <c r="H11" s="73">
        <v>0.62</v>
      </c>
      <c r="I11" s="74">
        <v>0.92</v>
      </c>
      <c r="J11" s="74">
        <v>3.2</v>
      </c>
      <c r="K11" s="74">
        <v>3.17</v>
      </c>
      <c r="L11" s="74">
        <v>5.0999999999999996</v>
      </c>
      <c r="M11" s="75">
        <v>5.59</v>
      </c>
      <c r="N11" s="97">
        <v>0.63</v>
      </c>
      <c r="O11" s="97">
        <v>0.92</v>
      </c>
      <c r="P11" s="97">
        <v>3.16</v>
      </c>
      <c r="Q11" s="97">
        <v>3.21</v>
      </c>
      <c r="R11" s="97">
        <v>5.05</v>
      </c>
      <c r="S11" s="97">
        <v>5.57</v>
      </c>
      <c r="T11" s="73">
        <v>5.35</v>
      </c>
      <c r="U11" s="74">
        <v>7.85</v>
      </c>
      <c r="V11" s="74">
        <v>18.02</v>
      </c>
      <c r="W11" s="74">
        <v>18.03</v>
      </c>
      <c r="X11" s="74">
        <v>28.07</v>
      </c>
      <c r="Y11" s="75">
        <v>30.83</v>
      </c>
      <c r="Z11" s="73">
        <v>3.26</v>
      </c>
      <c r="AA11" s="74">
        <v>4.0199999999999996</v>
      </c>
      <c r="AB11" s="74">
        <v>16.920000000000002</v>
      </c>
      <c r="AC11" s="74">
        <v>11.18</v>
      </c>
      <c r="AD11" s="74">
        <v>40.86</v>
      </c>
      <c r="AE11" s="75">
        <v>42.24</v>
      </c>
      <c r="AF11" s="76">
        <v>7.2</v>
      </c>
      <c r="AG11" s="76">
        <v>8.1</v>
      </c>
      <c r="AH11" s="76">
        <v>620.1</v>
      </c>
      <c r="AI11" s="76">
        <v>8.1</v>
      </c>
      <c r="AJ11" s="76">
        <v>2519.6999999999998</v>
      </c>
      <c r="AK11" s="76">
        <v>3567.1</v>
      </c>
      <c r="AL11" s="79">
        <v>13.5</v>
      </c>
      <c r="AM11" s="80">
        <v>15.3</v>
      </c>
      <c r="AN11" s="80">
        <v>16438.599999999999</v>
      </c>
      <c r="AO11" s="80">
        <v>15.3</v>
      </c>
      <c r="AP11" s="80">
        <v>34108.199999999997</v>
      </c>
      <c r="AQ11" s="82">
        <v>34890.800000000003</v>
      </c>
      <c r="AR11" s="72">
        <v>0.79382154126450977</v>
      </c>
      <c r="AS11" s="72">
        <v>34.822320207731046</v>
      </c>
      <c r="AT11" s="73">
        <v>0.55104693460054632</v>
      </c>
      <c r="AU11" s="75">
        <v>47.581662794441371</v>
      </c>
      <c r="AV11" s="73">
        <v>4.9830170161425213</v>
      </c>
      <c r="AW11" s="75">
        <v>38.031183724031564</v>
      </c>
      <c r="AX11" s="73">
        <v>2.4752570404724339</v>
      </c>
      <c r="AY11" s="75">
        <v>133.72891535034626</v>
      </c>
      <c r="AZ11" s="76">
        <v>7.1645307414631327</v>
      </c>
      <c r="BA11" s="76">
        <v>7770.0994139386567</v>
      </c>
      <c r="BB11" s="79">
        <v>8.5161511898450524</v>
      </c>
      <c r="BC11" s="82">
        <v>359239.12218514545</v>
      </c>
    </row>
    <row r="12" spans="1:55" x14ac:dyDescent="0.25">
      <c r="A12" s="67" t="s">
        <v>65</v>
      </c>
      <c r="B12" s="72">
        <v>1.1100000000000001</v>
      </c>
      <c r="C12" s="72">
        <v>1.19</v>
      </c>
      <c r="D12" s="72">
        <v>1.83</v>
      </c>
      <c r="E12" s="72">
        <v>1.52</v>
      </c>
      <c r="F12" s="72">
        <v>3.09</v>
      </c>
      <c r="G12" s="72">
        <v>3.29</v>
      </c>
      <c r="H12" s="73">
        <v>1.01</v>
      </c>
      <c r="I12" s="74">
        <v>1.21</v>
      </c>
      <c r="J12" s="74">
        <v>1.81</v>
      </c>
      <c r="K12" s="74">
        <v>1.76</v>
      </c>
      <c r="L12" s="74">
        <v>2.42</v>
      </c>
      <c r="M12" s="75">
        <v>2.64</v>
      </c>
      <c r="N12" s="97">
        <v>1.04</v>
      </c>
      <c r="O12" s="97">
        <v>1.2</v>
      </c>
      <c r="P12" s="97">
        <v>1.8</v>
      </c>
      <c r="Q12" s="97">
        <v>1.75</v>
      </c>
      <c r="R12" s="97">
        <v>2.41</v>
      </c>
      <c r="S12" s="97">
        <v>2.65</v>
      </c>
      <c r="T12" s="73">
        <v>4.38</v>
      </c>
      <c r="U12" s="74">
        <v>4.38</v>
      </c>
      <c r="V12" s="74">
        <v>12.62</v>
      </c>
      <c r="W12" s="74">
        <v>12.37</v>
      </c>
      <c r="X12" s="74">
        <v>18.32</v>
      </c>
      <c r="Y12" s="75">
        <v>20.55</v>
      </c>
      <c r="Z12" s="73">
        <v>2.1</v>
      </c>
      <c r="AA12" s="74">
        <v>2.1</v>
      </c>
      <c r="AB12" s="74">
        <v>5.41</v>
      </c>
      <c r="AC12" s="74">
        <v>4.33</v>
      </c>
      <c r="AD12" s="74">
        <v>14.11</v>
      </c>
      <c r="AE12" s="75">
        <v>16.850000000000001</v>
      </c>
      <c r="AF12" s="76">
        <v>10.3</v>
      </c>
      <c r="AG12" s="76">
        <v>12.1</v>
      </c>
      <c r="AH12" s="76">
        <v>217.7</v>
      </c>
      <c r="AI12" s="76">
        <v>12.1</v>
      </c>
      <c r="AJ12" s="76">
        <v>506</v>
      </c>
      <c r="AK12" s="76">
        <v>1655.5</v>
      </c>
      <c r="AL12" s="79">
        <v>12.2</v>
      </c>
      <c r="AM12" s="80">
        <v>15</v>
      </c>
      <c r="AN12" s="80">
        <v>9493.2999999999993</v>
      </c>
      <c r="AO12" s="80">
        <v>115.1</v>
      </c>
      <c r="AP12" s="80">
        <v>22816</v>
      </c>
      <c r="AQ12" s="82">
        <v>76242.2</v>
      </c>
      <c r="AR12" s="72">
        <v>0.7335238584815581</v>
      </c>
      <c r="AS12" s="72">
        <v>4.4972695180034039</v>
      </c>
      <c r="AT12" s="73">
        <v>0.93415270836832887</v>
      </c>
      <c r="AU12" s="75">
        <v>3.4645630122284006</v>
      </c>
      <c r="AV12" s="73">
        <v>4.4097124913915993</v>
      </c>
      <c r="AW12" s="75">
        <v>68.591620372658639</v>
      </c>
      <c r="AX12" s="73">
        <v>2.1057771733632595</v>
      </c>
      <c r="AY12" s="75">
        <v>16.578184127322015</v>
      </c>
      <c r="AZ12" s="76">
        <v>10.281536801866771</v>
      </c>
      <c r="BA12" s="76">
        <v>1900.0626299255714</v>
      </c>
      <c r="BB12" s="79">
        <v>9.9348675727591207</v>
      </c>
      <c r="BC12" s="82">
        <v>87128.546101702988</v>
      </c>
    </row>
    <row r="13" spans="1:55" x14ac:dyDescent="0.25">
      <c r="A13" s="67" t="s">
        <v>63</v>
      </c>
      <c r="B13" s="72">
        <v>4.08</v>
      </c>
      <c r="C13" s="72">
        <v>9.93</v>
      </c>
      <c r="D13" s="72">
        <v>15.57</v>
      </c>
      <c r="E13" s="72">
        <v>12.24</v>
      </c>
      <c r="F13" s="72">
        <v>41.25</v>
      </c>
      <c r="G13" s="72">
        <v>41.87</v>
      </c>
      <c r="H13" s="73">
        <v>0.89</v>
      </c>
      <c r="I13" s="74">
        <v>0.98</v>
      </c>
      <c r="J13" s="74">
        <v>1.79</v>
      </c>
      <c r="K13" s="74">
        <v>1.39</v>
      </c>
      <c r="L13" s="74">
        <v>3.75</v>
      </c>
      <c r="M13" s="75">
        <v>4</v>
      </c>
      <c r="N13" s="97">
        <v>0.9</v>
      </c>
      <c r="O13" s="97">
        <v>0.98</v>
      </c>
      <c r="P13" s="97">
        <v>1.79</v>
      </c>
      <c r="Q13" s="97">
        <v>1.39</v>
      </c>
      <c r="R13" s="97">
        <v>3.72</v>
      </c>
      <c r="S13" s="97">
        <v>4</v>
      </c>
      <c r="T13" s="73">
        <v>5.67</v>
      </c>
      <c r="U13" s="74">
        <v>10.86</v>
      </c>
      <c r="V13" s="74">
        <v>22.07</v>
      </c>
      <c r="W13" s="74">
        <v>19</v>
      </c>
      <c r="X13" s="74">
        <v>33.799999999999997</v>
      </c>
      <c r="Y13" s="75">
        <v>36.68</v>
      </c>
      <c r="Z13" s="73">
        <v>1.57</v>
      </c>
      <c r="AA13" s="74">
        <v>1.64</v>
      </c>
      <c r="AB13" s="74">
        <v>17.079999999999998</v>
      </c>
      <c r="AC13" s="74">
        <v>13.77</v>
      </c>
      <c r="AD13" s="74">
        <v>46.64</v>
      </c>
      <c r="AE13" s="75">
        <v>50.24</v>
      </c>
      <c r="AF13" s="76">
        <v>0</v>
      </c>
      <c r="AG13" s="76">
        <v>0</v>
      </c>
      <c r="AH13" s="76">
        <v>435.7</v>
      </c>
      <c r="AI13" s="76">
        <v>0</v>
      </c>
      <c r="AJ13" s="76">
        <v>1250.0999999999999</v>
      </c>
      <c r="AK13" s="76">
        <v>2201.1</v>
      </c>
      <c r="AL13" s="79">
        <v>0</v>
      </c>
      <c r="AM13" s="80">
        <v>0</v>
      </c>
      <c r="AN13" s="80">
        <v>22477.4</v>
      </c>
      <c r="AO13" s="80">
        <v>0</v>
      </c>
      <c r="AP13" s="80">
        <v>45615.199999999997</v>
      </c>
      <c r="AQ13" s="82">
        <v>106154.3</v>
      </c>
      <c r="AR13" s="72">
        <v>1.0477957025125475</v>
      </c>
      <c r="AS13" s="72">
        <v>41.717653436698107</v>
      </c>
      <c r="AT13" s="73">
        <v>0.66567946464516214</v>
      </c>
      <c r="AU13" s="75">
        <v>5.2655050742181686</v>
      </c>
      <c r="AV13" s="73">
        <v>3.9337942988267289</v>
      </c>
      <c r="AW13" s="75">
        <v>36.788665820159252</v>
      </c>
      <c r="AX13" s="73">
        <v>0.77660970650296535</v>
      </c>
      <c r="AY13" s="75">
        <v>48.944425958481624</v>
      </c>
      <c r="AZ13" s="76">
        <v>0</v>
      </c>
      <c r="BA13" s="76">
        <v>7538.2721034742717</v>
      </c>
      <c r="BB13" s="79">
        <v>0</v>
      </c>
      <c r="BC13" s="82">
        <v>432637.41715524788</v>
      </c>
    </row>
    <row r="14" spans="1:55" x14ac:dyDescent="0.25">
      <c r="A14" s="67" t="s">
        <v>5</v>
      </c>
      <c r="B14" s="72">
        <v>2.2799999999999998</v>
      </c>
      <c r="C14" s="72">
        <v>2.77</v>
      </c>
      <c r="D14" s="72">
        <v>7.46</v>
      </c>
      <c r="E14" s="72">
        <v>6.73</v>
      </c>
      <c r="F14" s="72">
        <v>14.19</v>
      </c>
      <c r="G14" s="72">
        <v>20.47</v>
      </c>
      <c r="H14" s="73">
        <v>0.51</v>
      </c>
      <c r="I14" s="74">
        <v>0.56000000000000005</v>
      </c>
      <c r="J14" s="74">
        <v>0.98</v>
      </c>
      <c r="K14" s="74">
        <v>0.8</v>
      </c>
      <c r="L14" s="74">
        <v>1.67</v>
      </c>
      <c r="M14" s="75">
        <v>1.87</v>
      </c>
      <c r="N14" s="97">
        <v>0.51</v>
      </c>
      <c r="O14" s="97">
        <v>0.56000000000000005</v>
      </c>
      <c r="P14" s="97">
        <v>0.97</v>
      </c>
      <c r="Q14" s="97">
        <v>0.8</v>
      </c>
      <c r="R14" s="97">
        <v>1.67</v>
      </c>
      <c r="S14" s="97">
        <v>1.87</v>
      </c>
      <c r="T14" s="73">
        <v>3.21</v>
      </c>
      <c r="U14" s="74">
        <v>3.6</v>
      </c>
      <c r="V14" s="74">
        <v>8.49</v>
      </c>
      <c r="W14" s="74">
        <v>10.28</v>
      </c>
      <c r="X14" s="74">
        <v>10.87</v>
      </c>
      <c r="Y14" s="75">
        <v>11.06</v>
      </c>
      <c r="Z14" s="73">
        <v>0.74</v>
      </c>
      <c r="AA14" s="74">
        <v>0.75</v>
      </c>
      <c r="AB14" s="74">
        <v>7.52</v>
      </c>
      <c r="AC14" s="74">
        <v>1.68</v>
      </c>
      <c r="AD14" s="74">
        <v>33.619999999999997</v>
      </c>
      <c r="AE14" s="75">
        <v>33.659999999999997</v>
      </c>
      <c r="AF14" s="76">
        <v>0</v>
      </c>
      <c r="AG14" s="76">
        <v>0</v>
      </c>
      <c r="AH14" s="76">
        <v>396.6</v>
      </c>
      <c r="AI14" s="76">
        <v>0</v>
      </c>
      <c r="AJ14" s="76">
        <v>3099.8</v>
      </c>
      <c r="AK14" s="76">
        <v>3584</v>
      </c>
      <c r="AL14" s="79">
        <v>0</v>
      </c>
      <c r="AM14" s="80">
        <v>0</v>
      </c>
      <c r="AN14" s="80">
        <v>27948.2</v>
      </c>
      <c r="AO14" s="80">
        <v>0</v>
      </c>
      <c r="AP14" s="80">
        <v>228332.1</v>
      </c>
      <c r="AQ14" s="82">
        <v>263996.7</v>
      </c>
      <c r="AR14" s="72">
        <v>1.8145963114431283</v>
      </c>
      <c r="AS14" s="72">
        <v>21.905805626794262</v>
      </c>
      <c r="AT14" s="73">
        <v>0.44835933409291079</v>
      </c>
      <c r="AU14" s="75">
        <v>2.2947121977445648</v>
      </c>
      <c r="AV14" s="73">
        <v>3.1100626814907866</v>
      </c>
      <c r="AW14" s="75">
        <v>20.622532899612196</v>
      </c>
      <c r="AX14" s="73">
        <v>0.78724054127795673</v>
      </c>
      <c r="AY14" s="75">
        <v>33.643860726717215</v>
      </c>
      <c r="AZ14" s="76">
        <v>0</v>
      </c>
      <c r="BA14" s="76">
        <v>4050.6467779480399</v>
      </c>
      <c r="BB14" s="79">
        <v>0</v>
      </c>
      <c r="BC14" s="82">
        <v>302949.73582025181</v>
      </c>
    </row>
    <row r="15" spans="1:55" x14ac:dyDescent="0.25">
      <c r="A15" s="67" t="s">
        <v>6</v>
      </c>
      <c r="B15" s="72">
        <v>4.1500000000000004</v>
      </c>
      <c r="C15" s="72">
        <v>4.49</v>
      </c>
      <c r="D15" s="72">
        <v>12.96</v>
      </c>
      <c r="E15" s="72">
        <v>8.73</v>
      </c>
      <c r="F15" s="72">
        <v>26.59</v>
      </c>
      <c r="G15" s="72">
        <v>26.59</v>
      </c>
      <c r="H15" s="73">
        <v>-4.0199999999999996</v>
      </c>
      <c r="I15" s="74">
        <v>-3.65</v>
      </c>
      <c r="J15" s="74">
        <v>0.43</v>
      </c>
      <c r="K15" s="74">
        <v>-1.33</v>
      </c>
      <c r="L15" s="74">
        <v>3.84</v>
      </c>
      <c r="M15" s="75">
        <v>10.79</v>
      </c>
      <c r="N15" s="97">
        <v>-3.99</v>
      </c>
      <c r="O15" s="97">
        <v>-3.68</v>
      </c>
      <c r="P15" s="97">
        <v>0.37</v>
      </c>
      <c r="Q15" s="97">
        <v>-1.32</v>
      </c>
      <c r="R15" s="97">
        <v>3.84</v>
      </c>
      <c r="S15" s="97">
        <v>10.199999999999999</v>
      </c>
      <c r="T15" s="73">
        <v>19.05</v>
      </c>
      <c r="U15" s="74">
        <v>20.55</v>
      </c>
      <c r="V15" s="74">
        <v>45.15</v>
      </c>
      <c r="W15" s="74">
        <v>35.03</v>
      </c>
      <c r="X15" s="74">
        <v>66.959999999999994</v>
      </c>
      <c r="Y15" s="75">
        <v>95.9</v>
      </c>
      <c r="Z15" s="73">
        <v>6.64</v>
      </c>
      <c r="AA15" s="74">
        <v>7.99</v>
      </c>
      <c r="AB15" s="74">
        <v>19.149999999999999</v>
      </c>
      <c r="AC15" s="74">
        <v>14.47</v>
      </c>
      <c r="AD15" s="74">
        <v>40.03</v>
      </c>
      <c r="AE15" s="75">
        <v>47.15</v>
      </c>
      <c r="AF15" s="76">
        <v>0</v>
      </c>
      <c r="AG15" s="76">
        <v>0</v>
      </c>
      <c r="AH15" s="76">
        <v>4133.8</v>
      </c>
      <c r="AI15" s="76">
        <v>1823.3</v>
      </c>
      <c r="AJ15" s="76">
        <v>9106.9</v>
      </c>
      <c r="AK15" s="76">
        <v>11383.5</v>
      </c>
      <c r="AL15" s="79">
        <v>0</v>
      </c>
      <c r="AM15" s="80">
        <v>0</v>
      </c>
      <c r="AN15" s="80">
        <v>229889.8</v>
      </c>
      <c r="AO15" s="80">
        <v>129364.3</v>
      </c>
      <c r="AP15" s="80">
        <v>646134.5</v>
      </c>
      <c r="AQ15" s="82">
        <v>807659.3</v>
      </c>
      <c r="AR15" s="72">
        <v>3.7817563768920213</v>
      </c>
      <c r="AS15" s="72">
        <v>46.009635907945892</v>
      </c>
      <c r="AT15" s="73">
        <v>-8.0883594471929516</v>
      </c>
      <c r="AU15" s="75">
        <v>23.67720297994784</v>
      </c>
      <c r="AV15" s="73">
        <v>10.926169930097524</v>
      </c>
      <c r="AW15" s="75">
        <v>119.1750416558604</v>
      </c>
      <c r="AX15" s="73">
        <v>5.3442894687501248</v>
      </c>
      <c r="AY15" s="75">
        <v>90.74157573790886</v>
      </c>
      <c r="AZ15" s="76">
        <v>0</v>
      </c>
      <c r="BA15" s="76">
        <v>11383.532966399714</v>
      </c>
      <c r="BB15" s="79">
        <v>0</v>
      </c>
      <c r="BC15" s="82">
        <v>807659.27342413669</v>
      </c>
    </row>
    <row r="16" spans="1:55" x14ac:dyDescent="0.25">
      <c r="A16" s="67" t="s">
        <v>7</v>
      </c>
      <c r="B16" s="72">
        <v>4.22</v>
      </c>
      <c r="C16" s="72">
        <v>4.67</v>
      </c>
      <c r="D16" s="72">
        <v>9.11</v>
      </c>
      <c r="E16" s="72">
        <v>7.87</v>
      </c>
      <c r="F16" s="72">
        <v>15.38</v>
      </c>
      <c r="G16" s="72">
        <v>15.38</v>
      </c>
      <c r="H16" s="73">
        <v>1.42</v>
      </c>
      <c r="I16" s="74">
        <v>1.63</v>
      </c>
      <c r="J16" s="74">
        <v>3.23</v>
      </c>
      <c r="K16" s="74">
        <v>3.29</v>
      </c>
      <c r="L16" s="74">
        <v>5.81</v>
      </c>
      <c r="M16" s="75">
        <v>6.15</v>
      </c>
      <c r="N16" s="97">
        <v>1.41</v>
      </c>
      <c r="O16" s="97">
        <v>1.62</v>
      </c>
      <c r="P16" s="97">
        <v>3.18</v>
      </c>
      <c r="Q16" s="97">
        <v>3.26</v>
      </c>
      <c r="R16" s="97">
        <v>5.78</v>
      </c>
      <c r="S16" s="97">
        <v>6.11</v>
      </c>
      <c r="T16" s="73">
        <v>10.08</v>
      </c>
      <c r="U16" s="74">
        <v>10.43</v>
      </c>
      <c r="V16" s="74">
        <v>22.62</v>
      </c>
      <c r="W16" s="74">
        <v>16.440000000000001</v>
      </c>
      <c r="X16" s="74">
        <v>55.66</v>
      </c>
      <c r="Y16" s="75">
        <v>56.84</v>
      </c>
      <c r="Z16" s="73">
        <v>5.73</v>
      </c>
      <c r="AA16" s="74">
        <v>5.77</v>
      </c>
      <c r="AB16" s="74">
        <v>14.14</v>
      </c>
      <c r="AC16" s="74">
        <v>17.13</v>
      </c>
      <c r="AD16" s="74">
        <v>19.72</v>
      </c>
      <c r="AE16" s="75">
        <v>20.96</v>
      </c>
      <c r="AF16" s="76">
        <v>54.3</v>
      </c>
      <c r="AG16" s="76">
        <v>694.1</v>
      </c>
      <c r="AH16" s="76">
        <v>1852.3</v>
      </c>
      <c r="AI16" s="76">
        <v>900.2</v>
      </c>
      <c r="AJ16" s="76">
        <v>6524.7</v>
      </c>
      <c r="AK16" s="76">
        <v>6524.7</v>
      </c>
      <c r="AL16" s="79">
        <v>2377.3000000000002</v>
      </c>
      <c r="AM16" s="80">
        <v>2434.9</v>
      </c>
      <c r="AN16" s="80">
        <v>61797.9</v>
      </c>
      <c r="AO16" s="80">
        <v>44352.1</v>
      </c>
      <c r="AP16" s="80">
        <v>195134.9</v>
      </c>
      <c r="AQ16" s="82">
        <v>195134.9</v>
      </c>
      <c r="AR16" s="72">
        <v>4.2132161369557117</v>
      </c>
      <c r="AS16" s="72">
        <v>15.378861377936854</v>
      </c>
      <c r="AT16" s="73">
        <v>1.2804648067358444</v>
      </c>
      <c r="AU16" s="75">
        <v>6.1804637482520892</v>
      </c>
      <c r="AV16" s="73">
        <v>9.2337080301556433</v>
      </c>
      <c r="AW16" s="75">
        <v>57.026161856842094</v>
      </c>
      <c r="AX16" s="73">
        <v>5.0864384274283667</v>
      </c>
      <c r="AY16" s="75">
        <v>19.669687339140967</v>
      </c>
      <c r="AZ16" s="76">
        <v>0</v>
      </c>
      <c r="BA16" s="76">
        <v>6524.6804828773911</v>
      </c>
      <c r="BB16" s="79">
        <v>0</v>
      </c>
      <c r="BC16" s="82">
        <v>195134.85889070592</v>
      </c>
    </row>
    <row r="17" spans="1:55" x14ac:dyDescent="0.25">
      <c r="A17" s="67" t="s">
        <v>88</v>
      </c>
      <c r="B17" s="72">
        <v>0.3</v>
      </c>
      <c r="C17" s="72">
        <v>0.34</v>
      </c>
      <c r="D17" s="72">
        <v>0.66</v>
      </c>
      <c r="E17" s="72">
        <v>0.64</v>
      </c>
      <c r="F17" s="72">
        <v>0.92</v>
      </c>
      <c r="G17" s="72">
        <v>1.07</v>
      </c>
      <c r="H17" s="73">
        <v>0.51</v>
      </c>
      <c r="I17" s="74">
        <v>0.57999999999999996</v>
      </c>
      <c r="J17" s="74">
        <v>0.98</v>
      </c>
      <c r="K17" s="74">
        <v>0.91</v>
      </c>
      <c r="L17" s="74">
        <v>1.47</v>
      </c>
      <c r="M17" s="75">
        <v>1.74</v>
      </c>
      <c r="N17" s="97">
        <v>0.51</v>
      </c>
      <c r="O17" s="97">
        <v>0.57999999999999996</v>
      </c>
      <c r="P17" s="97">
        <v>0.97</v>
      </c>
      <c r="Q17" s="97">
        <v>0.9</v>
      </c>
      <c r="R17" s="97">
        <v>1.47</v>
      </c>
      <c r="S17" s="97">
        <v>1.73</v>
      </c>
      <c r="T17" s="73">
        <v>2.0699999999999998</v>
      </c>
      <c r="U17" s="74">
        <v>2.15</v>
      </c>
      <c r="V17" s="74">
        <v>2.6</v>
      </c>
      <c r="W17" s="74">
        <v>2.54</v>
      </c>
      <c r="X17" s="74">
        <v>3.11</v>
      </c>
      <c r="Y17" s="75">
        <v>3.3</v>
      </c>
      <c r="Z17" s="73">
        <v>0.47</v>
      </c>
      <c r="AA17" s="74">
        <v>0.49</v>
      </c>
      <c r="AB17" s="74">
        <v>1.06</v>
      </c>
      <c r="AC17" s="74">
        <v>1.2</v>
      </c>
      <c r="AD17" s="74">
        <v>1.57</v>
      </c>
      <c r="AE17" s="75">
        <v>1.64</v>
      </c>
      <c r="AF17" s="76">
        <v>1.2</v>
      </c>
      <c r="AG17" s="76">
        <v>1.2</v>
      </c>
      <c r="AH17" s="76">
        <v>27.8</v>
      </c>
      <c r="AI17" s="76">
        <v>1.3</v>
      </c>
      <c r="AJ17" s="76">
        <v>146.19999999999999</v>
      </c>
      <c r="AK17" s="76">
        <v>158.9</v>
      </c>
      <c r="AL17" s="79">
        <v>2.4</v>
      </c>
      <c r="AM17" s="80">
        <v>2.4</v>
      </c>
      <c r="AN17" s="80">
        <v>955.6</v>
      </c>
      <c r="AO17" s="80">
        <v>6.2</v>
      </c>
      <c r="AP17" s="80">
        <v>5300.7</v>
      </c>
      <c r="AQ17" s="82">
        <v>5768.6</v>
      </c>
      <c r="AR17" s="72">
        <v>0.28032292117071461</v>
      </c>
      <c r="AS17" s="72">
        <v>1.6824512548590231</v>
      </c>
      <c r="AT17" s="73">
        <v>0.70082475823280699</v>
      </c>
      <c r="AU17" s="75">
        <v>1.88988125491186</v>
      </c>
      <c r="AV17" s="73">
        <v>3.1822349687698015</v>
      </c>
      <c r="AW17" s="75">
        <v>4.7821946526281911</v>
      </c>
      <c r="AX17" s="73">
        <v>0.51628211010661718</v>
      </c>
      <c r="AY17" s="75">
        <v>4.2800180603279028</v>
      </c>
      <c r="AZ17" s="76">
        <v>1.1592827098130885</v>
      </c>
      <c r="BA17" s="76">
        <v>209.07938552317941</v>
      </c>
      <c r="BB17" s="79">
        <v>1.002279221976718</v>
      </c>
      <c r="BC17" s="82">
        <v>19424.656132540484</v>
      </c>
    </row>
    <row r="18" spans="1:55" x14ac:dyDescent="0.25">
      <c r="A18" s="67" t="s">
        <v>89</v>
      </c>
      <c r="B18" s="72">
        <v>1.57</v>
      </c>
      <c r="C18" s="72">
        <v>1.77</v>
      </c>
      <c r="D18" s="72">
        <v>3.52</v>
      </c>
      <c r="E18" s="72">
        <v>3.41</v>
      </c>
      <c r="F18" s="72">
        <v>4.9400000000000004</v>
      </c>
      <c r="G18" s="72">
        <v>5.87</v>
      </c>
      <c r="H18" s="73">
        <v>1.41</v>
      </c>
      <c r="I18" s="74">
        <v>1.6</v>
      </c>
      <c r="J18" s="74">
        <v>3.16</v>
      </c>
      <c r="K18" s="74">
        <v>2.58</v>
      </c>
      <c r="L18" s="74">
        <v>5.55</v>
      </c>
      <c r="M18" s="75">
        <v>7.27</v>
      </c>
      <c r="N18" s="97">
        <v>1.39</v>
      </c>
      <c r="O18" s="97">
        <v>1.6</v>
      </c>
      <c r="P18" s="97">
        <v>3.14</v>
      </c>
      <c r="Q18" s="97">
        <v>2.57</v>
      </c>
      <c r="R18" s="97">
        <v>5.47</v>
      </c>
      <c r="S18" s="97">
        <v>7.19</v>
      </c>
      <c r="T18" s="73">
        <v>4.99</v>
      </c>
      <c r="U18" s="74">
        <v>5.13</v>
      </c>
      <c r="V18" s="74">
        <v>6.7</v>
      </c>
      <c r="W18" s="74">
        <v>6</v>
      </c>
      <c r="X18" s="74">
        <v>9.0399999999999991</v>
      </c>
      <c r="Y18" s="75">
        <v>9.85</v>
      </c>
      <c r="Z18" s="73">
        <v>2.9</v>
      </c>
      <c r="AA18" s="74">
        <v>2.92</v>
      </c>
      <c r="AB18" s="74">
        <v>6.16</v>
      </c>
      <c r="AC18" s="74">
        <v>6.64</v>
      </c>
      <c r="AD18" s="74">
        <v>9.09</v>
      </c>
      <c r="AE18" s="75">
        <v>10.32</v>
      </c>
      <c r="AF18" s="76">
        <v>6.1</v>
      </c>
      <c r="AG18" s="76">
        <v>6.3</v>
      </c>
      <c r="AH18" s="76">
        <v>148.6</v>
      </c>
      <c r="AI18" s="76">
        <v>6.6</v>
      </c>
      <c r="AJ18" s="76">
        <v>777.7</v>
      </c>
      <c r="AK18" s="76">
        <v>864.4</v>
      </c>
      <c r="AL18" s="79">
        <v>12.4</v>
      </c>
      <c r="AM18" s="80">
        <v>12.4</v>
      </c>
      <c r="AN18" s="80">
        <v>5113.2</v>
      </c>
      <c r="AO18" s="80">
        <v>32.4</v>
      </c>
      <c r="AP18" s="80">
        <v>28226.9</v>
      </c>
      <c r="AQ18" s="82">
        <v>31483.9</v>
      </c>
      <c r="AR18" s="72">
        <v>1.5072768358318205</v>
      </c>
      <c r="AS18" s="72">
        <v>9.04642329380132</v>
      </c>
      <c r="AT18" s="73">
        <v>1.7052295847576353</v>
      </c>
      <c r="AU18" s="75">
        <v>8.0742699200599048</v>
      </c>
      <c r="AV18" s="73">
        <v>8.8320820685975381</v>
      </c>
      <c r="AW18" s="75">
        <v>17.431620741315751</v>
      </c>
      <c r="AX18" s="73">
        <v>2.934620757719367</v>
      </c>
      <c r="AY18" s="75">
        <v>23.118954337770742</v>
      </c>
      <c r="AZ18" s="76">
        <v>6.0199696291810953</v>
      </c>
      <c r="BA18" s="76">
        <v>1123.9709659222933</v>
      </c>
      <c r="BB18" s="79">
        <v>5.204675637085896</v>
      </c>
      <c r="BC18" s="82">
        <v>104435.41406732696</v>
      </c>
    </row>
    <row r="19" spans="1:55" x14ac:dyDescent="0.25">
      <c r="A19" s="67" t="s">
        <v>90</v>
      </c>
      <c r="B19" s="72">
        <v>4.7699999999999996</v>
      </c>
      <c r="C19" s="72">
        <v>5.25</v>
      </c>
      <c r="D19" s="72">
        <v>10.52</v>
      </c>
      <c r="E19" s="72">
        <v>9.61</v>
      </c>
      <c r="F19" s="72">
        <v>14.64</v>
      </c>
      <c r="G19" s="72">
        <v>17.47</v>
      </c>
      <c r="H19" s="73">
        <v>2.16</v>
      </c>
      <c r="I19" s="74">
        <v>2.4300000000000002</v>
      </c>
      <c r="J19" s="74">
        <v>6.32</v>
      </c>
      <c r="K19" s="74">
        <v>3.87</v>
      </c>
      <c r="L19" s="74">
        <v>13.44</v>
      </c>
      <c r="M19" s="75">
        <v>18.8</v>
      </c>
      <c r="N19" s="97">
        <v>2.15</v>
      </c>
      <c r="O19" s="97">
        <v>2.38</v>
      </c>
      <c r="P19" s="97">
        <v>6.15</v>
      </c>
      <c r="Q19" s="97">
        <v>3.83</v>
      </c>
      <c r="R19" s="97">
        <v>12.76</v>
      </c>
      <c r="S19" s="97">
        <v>18.55</v>
      </c>
      <c r="T19" s="73">
        <v>11.19</v>
      </c>
      <c r="U19" s="74">
        <v>11.59</v>
      </c>
      <c r="V19" s="74">
        <v>15.67</v>
      </c>
      <c r="W19" s="74">
        <v>15.03</v>
      </c>
      <c r="X19" s="74">
        <v>20.38</v>
      </c>
      <c r="Y19" s="75">
        <v>22.98</v>
      </c>
      <c r="Z19" s="73">
        <v>2.61</v>
      </c>
      <c r="AA19" s="74">
        <v>2.61</v>
      </c>
      <c r="AB19" s="74">
        <v>11.69</v>
      </c>
      <c r="AC19" s="74">
        <v>14.38</v>
      </c>
      <c r="AD19" s="74">
        <v>20.23</v>
      </c>
      <c r="AE19" s="75">
        <v>20.87</v>
      </c>
      <c r="AF19" s="76">
        <v>1.5</v>
      </c>
      <c r="AG19" s="76">
        <v>1.5</v>
      </c>
      <c r="AH19" s="76">
        <v>414.6</v>
      </c>
      <c r="AI19" s="76">
        <v>1.6</v>
      </c>
      <c r="AJ19" s="76">
        <v>2244.5</v>
      </c>
      <c r="AK19" s="76">
        <v>2486.8000000000002</v>
      </c>
      <c r="AL19" s="79">
        <v>3</v>
      </c>
      <c r="AM19" s="80">
        <v>3</v>
      </c>
      <c r="AN19" s="80">
        <v>14888.2</v>
      </c>
      <c r="AO19" s="80">
        <v>7.8</v>
      </c>
      <c r="AP19" s="80">
        <v>81881.3</v>
      </c>
      <c r="AQ19" s="82">
        <v>90940.7</v>
      </c>
      <c r="AR19" s="72">
        <v>4.3502151137445209</v>
      </c>
      <c r="AS19" s="72">
        <v>135.05104796544035</v>
      </c>
      <c r="AT19" s="73">
        <v>2.1627779761321957</v>
      </c>
      <c r="AU19" s="75">
        <v>21.308473343966028</v>
      </c>
      <c r="AV19" s="73">
        <v>11.418939351425044</v>
      </c>
      <c r="AW19" s="75">
        <v>36.181485304727381</v>
      </c>
      <c r="AX19" s="73">
        <v>2.612738943400589</v>
      </c>
      <c r="AY19" s="75">
        <v>61.125944410584282</v>
      </c>
      <c r="AZ19" s="76">
        <v>1.4421942487075401</v>
      </c>
      <c r="BA19" s="76">
        <v>3294.3841767824952</v>
      </c>
      <c r="BB19" s="79">
        <v>1.2468756044562641</v>
      </c>
      <c r="BC19" s="82">
        <v>307031.50113046879</v>
      </c>
    </row>
    <row r="20" spans="1:55" x14ac:dyDescent="0.25">
      <c r="A20" s="67" t="s">
        <v>91</v>
      </c>
      <c r="B20" s="72">
        <v>1.37</v>
      </c>
      <c r="C20" s="72">
        <v>1.67</v>
      </c>
      <c r="D20" s="72">
        <v>2.42</v>
      </c>
      <c r="E20" s="72">
        <v>2.39</v>
      </c>
      <c r="F20" s="72">
        <v>2.99</v>
      </c>
      <c r="G20" s="72">
        <v>3.29</v>
      </c>
      <c r="H20" s="73">
        <v>2.78</v>
      </c>
      <c r="I20" s="74">
        <v>3.61</v>
      </c>
      <c r="J20" s="74">
        <v>7.32</v>
      </c>
      <c r="K20" s="74">
        <v>7.19</v>
      </c>
      <c r="L20" s="74">
        <v>12.04</v>
      </c>
      <c r="M20" s="75">
        <v>13.07</v>
      </c>
      <c r="N20" s="97">
        <v>2.42</v>
      </c>
      <c r="O20" s="97">
        <v>3.44</v>
      </c>
      <c r="P20" s="97">
        <v>7.16</v>
      </c>
      <c r="Q20" s="97">
        <v>6.97</v>
      </c>
      <c r="R20" s="97">
        <v>11.99</v>
      </c>
      <c r="S20" s="97">
        <v>12.97</v>
      </c>
      <c r="T20" s="73">
        <v>7.48</v>
      </c>
      <c r="U20" s="74">
        <v>14.59</v>
      </c>
      <c r="V20" s="74">
        <v>17.52</v>
      </c>
      <c r="W20" s="74">
        <v>17.73</v>
      </c>
      <c r="X20" s="74">
        <v>22.12</v>
      </c>
      <c r="Y20" s="75">
        <v>22.86</v>
      </c>
      <c r="Z20" s="73">
        <v>1.97</v>
      </c>
      <c r="AA20" s="74">
        <v>5.23</v>
      </c>
      <c r="AB20" s="74">
        <v>10.67</v>
      </c>
      <c r="AC20" s="74">
        <v>10.25</v>
      </c>
      <c r="AD20" s="74">
        <v>17.100000000000001</v>
      </c>
      <c r="AE20" s="75">
        <v>17.100000000000001</v>
      </c>
      <c r="AF20" s="76">
        <v>5.9</v>
      </c>
      <c r="AG20" s="76">
        <v>6.4</v>
      </c>
      <c r="AH20" s="76">
        <v>6.4</v>
      </c>
      <c r="AI20" s="76">
        <v>6.4</v>
      </c>
      <c r="AJ20" s="76">
        <v>6.4</v>
      </c>
      <c r="AK20" s="76">
        <v>7.4</v>
      </c>
      <c r="AL20" s="79">
        <v>3.7</v>
      </c>
      <c r="AM20" s="80">
        <v>3.8</v>
      </c>
      <c r="AN20" s="80">
        <v>36.200000000000003</v>
      </c>
      <c r="AO20" s="80">
        <v>34.799999999999997</v>
      </c>
      <c r="AP20" s="80">
        <v>67.2</v>
      </c>
      <c r="AQ20" s="82">
        <v>67.2</v>
      </c>
      <c r="AR20" s="72">
        <v>1.3711817845520426</v>
      </c>
      <c r="AS20" s="72">
        <v>4.7166938911375329</v>
      </c>
      <c r="AT20" s="73">
        <v>-0.26688347074165708</v>
      </c>
      <c r="AU20" s="75">
        <v>14.173020550804662</v>
      </c>
      <c r="AV20" s="73">
        <v>6.8113803490974671</v>
      </c>
      <c r="AW20" s="75">
        <v>22.546243061316897</v>
      </c>
      <c r="AX20" s="73">
        <v>1.8984563236869791</v>
      </c>
      <c r="AY20" s="75">
        <v>17.10005461911377</v>
      </c>
      <c r="AZ20" s="76">
        <v>5.876380915388812</v>
      </c>
      <c r="BA20" s="76">
        <v>7.4131454287672733</v>
      </c>
      <c r="BB20" s="79">
        <v>3.6824668550646313</v>
      </c>
      <c r="BC20" s="82">
        <v>67.222092997123085</v>
      </c>
    </row>
    <row r="21" spans="1:55" x14ac:dyDescent="0.25">
      <c r="A21" s="67" t="s">
        <v>92</v>
      </c>
      <c r="B21" s="72">
        <v>7.5</v>
      </c>
      <c r="C21" s="72">
        <v>8.3699999999999992</v>
      </c>
      <c r="D21" s="72">
        <v>17.66</v>
      </c>
      <c r="E21" s="72">
        <v>16.3</v>
      </c>
      <c r="F21" s="72">
        <v>27.04</v>
      </c>
      <c r="G21" s="72">
        <v>29.69</v>
      </c>
      <c r="H21" s="73">
        <v>2.17</v>
      </c>
      <c r="I21" s="74">
        <v>2.46</v>
      </c>
      <c r="J21" s="74">
        <v>3.6</v>
      </c>
      <c r="K21" s="74">
        <v>3.53</v>
      </c>
      <c r="L21" s="74">
        <v>4.58</v>
      </c>
      <c r="M21" s="75">
        <v>4.9400000000000004</v>
      </c>
      <c r="N21" s="97">
        <v>2.16</v>
      </c>
      <c r="O21" s="97">
        <v>2.4300000000000002</v>
      </c>
      <c r="P21" s="97">
        <v>3.59</v>
      </c>
      <c r="Q21" s="97">
        <v>3.54</v>
      </c>
      <c r="R21" s="97">
        <v>4.6100000000000003</v>
      </c>
      <c r="S21" s="97">
        <v>4.9400000000000004</v>
      </c>
      <c r="T21" s="73">
        <v>10.44</v>
      </c>
      <c r="U21" s="74">
        <v>10.82</v>
      </c>
      <c r="V21" s="74">
        <v>27.96</v>
      </c>
      <c r="W21" s="74">
        <v>19.29</v>
      </c>
      <c r="X21" s="74">
        <v>61.2</v>
      </c>
      <c r="Y21" s="75">
        <v>67.23</v>
      </c>
      <c r="Z21" s="73">
        <v>10.06</v>
      </c>
      <c r="AA21" s="74">
        <v>11.72</v>
      </c>
      <c r="AB21" s="74">
        <v>50.66</v>
      </c>
      <c r="AC21" s="74">
        <v>18.91</v>
      </c>
      <c r="AD21" s="74">
        <v>175.68</v>
      </c>
      <c r="AE21" s="75">
        <v>175.68</v>
      </c>
      <c r="AF21" s="76">
        <v>2.9</v>
      </c>
      <c r="AG21" s="76">
        <v>2.9</v>
      </c>
      <c r="AH21" s="76">
        <v>1007.9</v>
      </c>
      <c r="AI21" s="76">
        <v>10.199999999999999</v>
      </c>
      <c r="AJ21" s="76">
        <v>3841.4</v>
      </c>
      <c r="AK21" s="76">
        <v>4036.8</v>
      </c>
      <c r="AL21" s="79">
        <v>2.4</v>
      </c>
      <c r="AM21" s="80">
        <v>6.3</v>
      </c>
      <c r="AN21" s="80">
        <v>36369.4</v>
      </c>
      <c r="AO21" s="80">
        <v>236.7</v>
      </c>
      <c r="AP21" s="80">
        <v>158307.5</v>
      </c>
      <c r="AQ21" s="82">
        <v>178518.6</v>
      </c>
      <c r="AR21" s="72">
        <v>6.3261996713832467</v>
      </c>
      <c r="AS21" s="72">
        <v>70.017972591165218</v>
      </c>
      <c r="AT21" s="73">
        <v>2.138707460570668</v>
      </c>
      <c r="AU21" s="75">
        <v>7.7348565172006625</v>
      </c>
      <c r="AV21" s="73">
        <v>8.7105709457072908</v>
      </c>
      <c r="AW21" s="75">
        <v>66.320864217884477</v>
      </c>
      <c r="AX21" s="73">
        <v>7.5469451508776713</v>
      </c>
      <c r="AY21" s="75">
        <v>175.68543531923277</v>
      </c>
      <c r="AZ21" s="76">
        <v>2.7270668044077135</v>
      </c>
      <c r="BA21" s="76">
        <v>5977.1600437780589</v>
      </c>
      <c r="BB21" s="79">
        <v>2.3577358411918228</v>
      </c>
      <c r="BC21" s="82">
        <v>519840.66103701788</v>
      </c>
    </row>
    <row r="22" spans="1:55" x14ac:dyDescent="0.25">
      <c r="A22" s="67" t="s">
        <v>93</v>
      </c>
      <c r="B22" s="72">
        <v>5.01</v>
      </c>
      <c r="C22" s="72">
        <v>5.22</v>
      </c>
      <c r="D22" s="72">
        <v>10.63</v>
      </c>
      <c r="E22" s="72">
        <v>9.42</v>
      </c>
      <c r="F22" s="72">
        <v>19.04</v>
      </c>
      <c r="G22" s="72">
        <v>20.97</v>
      </c>
      <c r="H22" s="73">
        <v>2.23</v>
      </c>
      <c r="I22" s="74">
        <v>2.5</v>
      </c>
      <c r="J22" s="74">
        <v>3.77</v>
      </c>
      <c r="K22" s="74">
        <v>3.52</v>
      </c>
      <c r="L22" s="74">
        <v>4.6399999999999997</v>
      </c>
      <c r="M22" s="75">
        <v>7.18</v>
      </c>
      <c r="N22" s="97">
        <v>2.2400000000000002</v>
      </c>
      <c r="O22" s="97">
        <v>2.4900000000000002</v>
      </c>
      <c r="P22" s="97">
        <v>3.76</v>
      </c>
      <c r="Q22" s="97">
        <v>3.53</v>
      </c>
      <c r="R22" s="97">
        <v>4.7</v>
      </c>
      <c r="S22" s="97">
        <v>7.48</v>
      </c>
      <c r="T22" s="73">
        <v>14.65</v>
      </c>
      <c r="U22" s="74">
        <v>15.09</v>
      </c>
      <c r="V22" s="74">
        <v>28.51</v>
      </c>
      <c r="W22" s="74">
        <v>23.19</v>
      </c>
      <c r="X22" s="74">
        <v>49.5</v>
      </c>
      <c r="Y22" s="75">
        <v>61.1</v>
      </c>
      <c r="Z22" s="73">
        <v>6.42</v>
      </c>
      <c r="AA22" s="74">
        <v>7.17</v>
      </c>
      <c r="AB22" s="74">
        <v>19.190000000000001</v>
      </c>
      <c r="AC22" s="74">
        <v>16.36</v>
      </c>
      <c r="AD22" s="74">
        <v>35.450000000000003</v>
      </c>
      <c r="AE22" s="75">
        <v>55.74</v>
      </c>
      <c r="AF22" s="76">
        <v>1.4</v>
      </c>
      <c r="AG22" s="76">
        <v>1.4</v>
      </c>
      <c r="AH22" s="76">
        <v>237.7</v>
      </c>
      <c r="AI22" s="76">
        <v>1.4</v>
      </c>
      <c r="AJ22" s="76">
        <v>763.7</v>
      </c>
      <c r="AK22" s="76">
        <v>777.6</v>
      </c>
      <c r="AL22" s="79">
        <v>1.8</v>
      </c>
      <c r="AM22" s="80">
        <v>2.8</v>
      </c>
      <c r="AN22" s="80">
        <v>10593.7</v>
      </c>
      <c r="AO22" s="80">
        <v>13.6</v>
      </c>
      <c r="AP22" s="80">
        <v>34754.9</v>
      </c>
      <c r="AQ22" s="82">
        <v>35400.400000000001</v>
      </c>
      <c r="AR22" s="72">
        <v>4.6605513050390375</v>
      </c>
      <c r="AS22" s="72">
        <v>64.029095439675928</v>
      </c>
      <c r="AT22" s="73">
        <v>1.9521563377057782</v>
      </c>
      <c r="AU22" s="75">
        <v>13.638055057707335</v>
      </c>
      <c r="AV22" s="73">
        <v>11.979826791283122</v>
      </c>
      <c r="AW22" s="75">
        <v>190.76054646329263</v>
      </c>
      <c r="AX22" s="73">
        <v>3.3307604463438043</v>
      </c>
      <c r="AY22" s="75">
        <v>66.646627453840679</v>
      </c>
      <c r="AZ22" s="76">
        <v>1.3611062887208467</v>
      </c>
      <c r="BA22" s="76">
        <v>12110.249509793861</v>
      </c>
      <c r="BB22" s="79">
        <v>0.91080934610813635</v>
      </c>
      <c r="BC22" s="82">
        <v>1044364.8664537773</v>
      </c>
    </row>
    <row r="23" spans="1:55" x14ac:dyDescent="0.25">
      <c r="A23" s="67" t="s">
        <v>94</v>
      </c>
      <c r="B23" s="72">
        <v>7.85</v>
      </c>
      <c r="C23" s="72">
        <v>7.85</v>
      </c>
      <c r="D23" s="72">
        <v>26.31</v>
      </c>
      <c r="E23" s="72">
        <v>17.29</v>
      </c>
      <c r="F23" s="72">
        <v>36.32</v>
      </c>
      <c r="G23" s="72">
        <v>36.32</v>
      </c>
      <c r="H23" s="73">
        <v>2.13</v>
      </c>
      <c r="I23" s="74">
        <v>2.86</v>
      </c>
      <c r="J23" s="74">
        <v>5.42</v>
      </c>
      <c r="K23" s="74">
        <v>5.09</v>
      </c>
      <c r="L23" s="74">
        <v>7.63</v>
      </c>
      <c r="M23" s="75">
        <v>10.79</v>
      </c>
      <c r="N23" s="97">
        <v>2.14</v>
      </c>
      <c r="O23" s="97">
        <v>2.88</v>
      </c>
      <c r="P23" s="97">
        <v>5.25</v>
      </c>
      <c r="Q23" s="97">
        <v>5.04</v>
      </c>
      <c r="R23" s="97">
        <v>7.72</v>
      </c>
      <c r="S23" s="97">
        <v>10.7</v>
      </c>
      <c r="T23" s="73">
        <v>18.78</v>
      </c>
      <c r="U23" s="74">
        <v>27.47</v>
      </c>
      <c r="V23" s="74">
        <v>37.58</v>
      </c>
      <c r="W23" s="74">
        <v>33.89</v>
      </c>
      <c r="X23" s="74">
        <v>57.92</v>
      </c>
      <c r="Y23" s="75">
        <v>61.96</v>
      </c>
      <c r="Z23" s="73">
        <v>5.78</v>
      </c>
      <c r="AA23" s="74">
        <v>17.09</v>
      </c>
      <c r="AB23" s="74">
        <v>37.26</v>
      </c>
      <c r="AC23" s="74">
        <v>39.11</v>
      </c>
      <c r="AD23" s="74">
        <v>56.34</v>
      </c>
      <c r="AE23" s="75">
        <v>61.19</v>
      </c>
      <c r="AF23" s="76">
        <v>8.5</v>
      </c>
      <c r="AG23" s="76">
        <v>8.5</v>
      </c>
      <c r="AH23" s="76">
        <v>2141.8000000000002</v>
      </c>
      <c r="AI23" s="76">
        <v>317.89999999999998</v>
      </c>
      <c r="AJ23" s="76">
        <v>6907.5</v>
      </c>
      <c r="AK23" s="76">
        <v>6907.5</v>
      </c>
      <c r="AL23" s="79">
        <v>130.4</v>
      </c>
      <c r="AM23" s="80">
        <v>130.4</v>
      </c>
      <c r="AN23" s="80">
        <v>177480.2</v>
      </c>
      <c r="AO23" s="80">
        <v>24395.7</v>
      </c>
      <c r="AP23" s="80">
        <v>621151.5</v>
      </c>
      <c r="AQ23" s="82">
        <v>621151.5</v>
      </c>
      <c r="AR23" s="72">
        <v>5.78891064479141</v>
      </c>
      <c r="AS23" s="72">
        <v>233.25565635920429</v>
      </c>
      <c r="AT23" s="73">
        <v>1.8857383020474843</v>
      </c>
      <c r="AU23" s="75">
        <v>20.27398509757289</v>
      </c>
      <c r="AV23" s="73">
        <v>9.8292394267193561</v>
      </c>
      <c r="AW23" s="75">
        <v>111.77532660435874</v>
      </c>
      <c r="AX23" s="73">
        <v>3.2068234699843159</v>
      </c>
      <c r="AY23" s="75">
        <v>63.740773939495554</v>
      </c>
      <c r="AZ23" s="76">
        <v>3.2137777214458989</v>
      </c>
      <c r="BA23" s="76">
        <v>6907.5054899973547</v>
      </c>
      <c r="BB23" s="79">
        <v>130.31637962273484</v>
      </c>
      <c r="BC23" s="82">
        <v>621151.52708332392</v>
      </c>
    </row>
    <row r="24" spans="1:55" x14ac:dyDescent="0.25">
      <c r="A24" s="67" t="s">
        <v>8</v>
      </c>
      <c r="B24" s="72">
        <v>7.0000000000000007E-2</v>
      </c>
      <c r="C24" s="72">
        <v>0.09</v>
      </c>
      <c r="D24" s="72">
        <v>0.8</v>
      </c>
      <c r="E24" s="72">
        <v>0.17</v>
      </c>
      <c r="F24" s="72">
        <v>0.93</v>
      </c>
      <c r="G24" s="72">
        <v>5.62</v>
      </c>
      <c r="H24" s="73">
        <v>0.37</v>
      </c>
      <c r="I24" s="74">
        <v>0.39</v>
      </c>
      <c r="J24" s="74">
        <v>2.09</v>
      </c>
      <c r="K24" s="74">
        <v>0.65</v>
      </c>
      <c r="L24" s="74">
        <v>5.95</v>
      </c>
      <c r="M24" s="75">
        <v>12.62</v>
      </c>
      <c r="N24" s="97">
        <v>0.37</v>
      </c>
      <c r="O24" s="97">
        <v>0.39</v>
      </c>
      <c r="P24" s="97">
        <v>2.0099999999999998</v>
      </c>
      <c r="Q24" s="97">
        <v>0.65</v>
      </c>
      <c r="R24" s="97">
        <v>5.17</v>
      </c>
      <c r="S24" s="97">
        <v>12.28</v>
      </c>
      <c r="T24" s="73">
        <v>2.89</v>
      </c>
      <c r="U24" s="74">
        <v>3.21</v>
      </c>
      <c r="V24" s="74">
        <v>17.21</v>
      </c>
      <c r="W24" s="74">
        <v>5.21</v>
      </c>
      <c r="X24" s="74">
        <v>67.95</v>
      </c>
      <c r="Y24" s="75">
        <v>83.38</v>
      </c>
      <c r="Z24" s="73">
        <v>0.62</v>
      </c>
      <c r="AA24" s="74">
        <v>0.78</v>
      </c>
      <c r="AB24" s="74">
        <v>7.51</v>
      </c>
      <c r="AC24" s="74">
        <v>1.92</v>
      </c>
      <c r="AD24" s="74">
        <v>32.1</v>
      </c>
      <c r="AE24" s="75">
        <v>39.51</v>
      </c>
      <c r="AF24" s="76">
        <v>32.6</v>
      </c>
      <c r="AG24" s="76">
        <v>48.3</v>
      </c>
      <c r="AH24" s="76">
        <v>369.8</v>
      </c>
      <c r="AI24" s="76">
        <v>77</v>
      </c>
      <c r="AJ24" s="76">
        <v>1333.9</v>
      </c>
      <c r="AK24" s="76">
        <v>1993.9</v>
      </c>
      <c r="AL24" s="79">
        <v>270.39999999999998</v>
      </c>
      <c r="AM24" s="80">
        <v>384.7</v>
      </c>
      <c r="AN24" s="80">
        <v>5335.7</v>
      </c>
      <c r="AO24" s="80">
        <v>4480.7</v>
      </c>
      <c r="AP24" s="80">
        <v>8959.4</v>
      </c>
      <c r="AQ24" s="82">
        <v>11842</v>
      </c>
      <c r="AR24" s="72">
        <v>1.8661952382445189E-2</v>
      </c>
      <c r="AS24" s="72">
        <v>13.813756515291935</v>
      </c>
      <c r="AT24" s="73">
        <v>0.2228988359494242</v>
      </c>
      <c r="AU24" s="75">
        <v>28.9617601509986</v>
      </c>
      <c r="AV24" s="73">
        <v>2.9379247557416543</v>
      </c>
      <c r="AW24" s="75">
        <v>240.62377311060399</v>
      </c>
      <c r="AX24" s="73">
        <v>0.25097344442087433</v>
      </c>
      <c r="AY24" s="75">
        <v>116.25013555142327</v>
      </c>
      <c r="AZ24" s="76">
        <v>3.9099050260190942</v>
      </c>
      <c r="BA24" s="76">
        <v>4542.2770373985932</v>
      </c>
      <c r="BB24" s="79">
        <v>12.814870118978622</v>
      </c>
      <c r="BC24" s="82">
        <v>24103.463802002068</v>
      </c>
    </row>
    <row r="25" spans="1:55" x14ac:dyDescent="0.25">
      <c r="A25" s="67" t="s">
        <v>98</v>
      </c>
      <c r="B25" s="72">
        <v>0.1</v>
      </c>
      <c r="C25" s="72">
        <v>0.1</v>
      </c>
      <c r="D25" s="72">
        <v>0.39</v>
      </c>
      <c r="E25" s="72">
        <v>0.3</v>
      </c>
      <c r="F25" s="72">
        <v>0.62</v>
      </c>
      <c r="G25" s="72">
        <v>0.62</v>
      </c>
      <c r="H25" s="73">
        <v>0.28000000000000003</v>
      </c>
      <c r="I25" s="74">
        <v>0.3</v>
      </c>
      <c r="J25" s="74">
        <v>0.5</v>
      </c>
      <c r="K25" s="74">
        <v>0.41</v>
      </c>
      <c r="L25" s="74">
        <v>0.79</v>
      </c>
      <c r="M25" s="75">
        <v>0.82</v>
      </c>
      <c r="N25" s="97">
        <v>0.27</v>
      </c>
      <c r="O25" s="97">
        <v>0.3</v>
      </c>
      <c r="P25" s="97">
        <v>0.5</v>
      </c>
      <c r="Q25" s="97">
        <v>0.41</v>
      </c>
      <c r="R25" s="97">
        <v>0.79</v>
      </c>
      <c r="S25" s="97">
        <v>0.82</v>
      </c>
      <c r="T25" s="73">
        <v>2.65</v>
      </c>
      <c r="U25" s="74">
        <v>2.76</v>
      </c>
      <c r="V25" s="74">
        <v>3.63</v>
      </c>
      <c r="W25" s="74">
        <v>3.27</v>
      </c>
      <c r="X25" s="74">
        <v>4.87</v>
      </c>
      <c r="Y25" s="75">
        <v>5</v>
      </c>
      <c r="Z25" s="73">
        <v>0.95</v>
      </c>
      <c r="AA25" s="74">
        <v>1.47</v>
      </c>
      <c r="AB25" s="74">
        <v>3.24</v>
      </c>
      <c r="AC25" s="74">
        <v>1.58</v>
      </c>
      <c r="AD25" s="74">
        <v>7.45</v>
      </c>
      <c r="AE25" s="75">
        <v>7.47</v>
      </c>
      <c r="AF25" s="76">
        <v>1.1000000000000001</v>
      </c>
      <c r="AG25" s="76">
        <v>1.1000000000000001</v>
      </c>
      <c r="AH25" s="76">
        <v>14.3</v>
      </c>
      <c r="AI25" s="76">
        <v>1.9</v>
      </c>
      <c r="AJ25" s="76">
        <v>72.400000000000006</v>
      </c>
      <c r="AK25" s="76">
        <v>75.5</v>
      </c>
      <c r="AL25" s="79">
        <v>48.2</v>
      </c>
      <c r="AM25" s="80">
        <v>48.2</v>
      </c>
      <c r="AN25" s="80">
        <v>932</v>
      </c>
      <c r="AO25" s="80">
        <v>57</v>
      </c>
      <c r="AP25" s="80">
        <v>5007</v>
      </c>
      <c r="AQ25" s="82">
        <v>5221.7</v>
      </c>
      <c r="AR25" s="72">
        <v>9.8753598687853467E-2</v>
      </c>
      <c r="AS25" s="72">
        <v>1.3826755985693249</v>
      </c>
      <c r="AT25" s="73">
        <v>0.17561220644567499</v>
      </c>
      <c r="AU25" s="75">
        <v>0.85726561326252682</v>
      </c>
      <c r="AV25" s="73">
        <v>2.4546067048561007</v>
      </c>
      <c r="AW25" s="75">
        <v>4.7847321460889614</v>
      </c>
      <c r="AX25" s="73">
        <v>0.65727146860198438</v>
      </c>
      <c r="AY25" s="75">
        <v>7.4400240592929157</v>
      </c>
      <c r="AZ25" s="76">
        <v>0</v>
      </c>
      <c r="BA25" s="76">
        <v>75.468854608736635</v>
      </c>
      <c r="BB25" s="79">
        <v>0</v>
      </c>
      <c r="BC25" s="82">
        <v>5222.1836166876283</v>
      </c>
    </row>
    <row r="26" spans="1:55" x14ac:dyDescent="0.25">
      <c r="A26" s="67" t="s">
        <v>9</v>
      </c>
      <c r="B26" s="72">
        <v>0.16</v>
      </c>
      <c r="C26" s="72">
        <v>0.17</v>
      </c>
      <c r="D26" s="72">
        <v>0.33</v>
      </c>
      <c r="E26" s="72">
        <v>0.27</v>
      </c>
      <c r="F26" s="72">
        <v>0.32</v>
      </c>
      <c r="G26" s="72">
        <v>0.45</v>
      </c>
      <c r="H26" s="73">
        <v>0.21</v>
      </c>
      <c r="I26" s="74">
        <v>0.24</v>
      </c>
      <c r="J26" s="74">
        <v>0.43</v>
      </c>
      <c r="K26" s="74">
        <v>0.4</v>
      </c>
      <c r="L26" s="74">
        <v>0.56000000000000005</v>
      </c>
      <c r="M26" s="75">
        <v>0.61</v>
      </c>
      <c r="N26" s="97">
        <v>0.21</v>
      </c>
      <c r="O26" s="97">
        <v>0.24</v>
      </c>
      <c r="P26" s="97">
        <v>0.43</v>
      </c>
      <c r="Q26" s="97">
        <v>0.4</v>
      </c>
      <c r="R26" s="97">
        <v>0.56000000000000005</v>
      </c>
      <c r="S26" s="97">
        <v>0.61</v>
      </c>
      <c r="T26" s="73">
        <v>2.17</v>
      </c>
      <c r="U26" s="74">
        <v>2.37</v>
      </c>
      <c r="V26" s="74">
        <v>2.9</v>
      </c>
      <c r="W26" s="74">
        <v>2.93</v>
      </c>
      <c r="X26" s="74">
        <v>3.33</v>
      </c>
      <c r="Y26" s="75">
        <v>3.43</v>
      </c>
      <c r="Z26" s="73">
        <v>0.45</v>
      </c>
      <c r="AA26" s="74">
        <v>0.47</v>
      </c>
      <c r="AB26" s="74">
        <v>1.61</v>
      </c>
      <c r="AC26" s="74">
        <v>0.95</v>
      </c>
      <c r="AD26" s="74">
        <v>2.48</v>
      </c>
      <c r="AE26" s="75">
        <v>9.31</v>
      </c>
      <c r="AF26" s="76">
        <v>0</v>
      </c>
      <c r="AG26" s="76">
        <v>0</v>
      </c>
      <c r="AH26" s="76">
        <v>28.4</v>
      </c>
      <c r="AI26" s="76">
        <v>9.9</v>
      </c>
      <c r="AJ26" s="76">
        <v>92.1</v>
      </c>
      <c r="AK26" s="76">
        <v>92.7</v>
      </c>
      <c r="AL26" s="79">
        <v>0</v>
      </c>
      <c r="AM26" s="80">
        <v>0</v>
      </c>
      <c r="AN26" s="80">
        <v>929.2</v>
      </c>
      <c r="AO26" s="80">
        <v>37.9</v>
      </c>
      <c r="AP26" s="80">
        <v>6785.4</v>
      </c>
      <c r="AQ26" s="82">
        <v>6825.5</v>
      </c>
      <c r="AR26" s="72">
        <v>0.16302348020886898</v>
      </c>
      <c r="AS26" s="72">
        <v>2.4097013571727146</v>
      </c>
      <c r="AT26" s="73">
        <v>0.16944526318917197</v>
      </c>
      <c r="AU26" s="75">
        <v>1.4738900521546259</v>
      </c>
      <c r="AV26" s="73">
        <v>2.3457773047397241</v>
      </c>
      <c r="AW26" s="75">
        <v>4.2619057934647362</v>
      </c>
      <c r="AX26" s="73">
        <v>0.49468190855686672</v>
      </c>
      <c r="AY26" s="75">
        <v>9.8922921451533448</v>
      </c>
      <c r="AZ26" s="76">
        <v>0</v>
      </c>
      <c r="BA26" s="76">
        <v>92.536119859191899</v>
      </c>
      <c r="BB26" s="79">
        <v>0</v>
      </c>
      <c r="BC26" s="82">
        <v>6816.2346482192388</v>
      </c>
    </row>
    <row r="27" spans="1:55" x14ac:dyDescent="0.25">
      <c r="A27" s="67" t="s">
        <v>71</v>
      </c>
      <c r="B27" s="72">
        <v>0.19</v>
      </c>
      <c r="C27" s="72">
        <v>0.19</v>
      </c>
      <c r="D27" s="72">
        <v>0.55000000000000004</v>
      </c>
      <c r="E27" s="72">
        <v>0.34</v>
      </c>
      <c r="F27" s="72">
        <v>0.8</v>
      </c>
      <c r="G27" s="72">
        <v>2.2999999999999998</v>
      </c>
      <c r="H27" s="73">
        <v>0.21</v>
      </c>
      <c r="I27" s="74">
        <v>0.23</v>
      </c>
      <c r="J27" s="74">
        <v>0.51</v>
      </c>
      <c r="K27" s="74">
        <v>0.35</v>
      </c>
      <c r="L27" s="74">
        <v>0.97</v>
      </c>
      <c r="M27" s="75">
        <v>1.24</v>
      </c>
      <c r="N27" s="97">
        <v>0.2</v>
      </c>
      <c r="O27" s="97">
        <v>0.23</v>
      </c>
      <c r="P27" s="97">
        <v>0.51</v>
      </c>
      <c r="Q27" s="97">
        <v>0.35</v>
      </c>
      <c r="R27" s="97">
        <v>0.97</v>
      </c>
      <c r="S27" s="97">
        <v>1.24</v>
      </c>
      <c r="T27" s="73">
        <v>3.91</v>
      </c>
      <c r="U27" s="74">
        <v>4.53</v>
      </c>
      <c r="V27" s="74">
        <v>8.2100000000000009</v>
      </c>
      <c r="W27" s="74">
        <v>8.77</v>
      </c>
      <c r="X27" s="74">
        <v>10.76</v>
      </c>
      <c r="Y27" s="75">
        <v>11.33</v>
      </c>
      <c r="Z27" s="73">
        <v>1.22</v>
      </c>
      <c r="AA27" s="74">
        <v>1.55</v>
      </c>
      <c r="AB27" s="74">
        <v>5.01</v>
      </c>
      <c r="AC27" s="74">
        <v>5.66</v>
      </c>
      <c r="AD27" s="74">
        <v>7.78</v>
      </c>
      <c r="AE27" s="75">
        <v>8.11</v>
      </c>
      <c r="AF27" s="76">
        <v>0</v>
      </c>
      <c r="AG27" s="76">
        <v>0</v>
      </c>
      <c r="AH27" s="76">
        <v>119.4</v>
      </c>
      <c r="AI27" s="76">
        <v>54.5</v>
      </c>
      <c r="AJ27" s="76">
        <v>253.2</v>
      </c>
      <c r="AK27" s="76">
        <v>641.6</v>
      </c>
      <c r="AL27" s="79">
        <v>0</v>
      </c>
      <c r="AM27" s="80">
        <v>0</v>
      </c>
      <c r="AN27" s="80">
        <v>8455.1</v>
      </c>
      <c r="AO27" s="80">
        <v>2483.4</v>
      </c>
      <c r="AP27" s="80">
        <v>19799.099999999999</v>
      </c>
      <c r="AQ27" s="82">
        <v>60920.7</v>
      </c>
      <c r="AR27" s="72">
        <v>0.12864020730058584</v>
      </c>
      <c r="AS27" s="72">
        <v>4.0127892633236133</v>
      </c>
      <c r="AT27" s="73">
        <v>0.21730530348654931</v>
      </c>
      <c r="AU27" s="75">
        <v>2.3624366527646981</v>
      </c>
      <c r="AV27" s="73">
        <v>1.9303533865713307</v>
      </c>
      <c r="AW27" s="75">
        <v>10.612752757151688</v>
      </c>
      <c r="AX27" s="73">
        <v>0.93522248206916436</v>
      </c>
      <c r="AY27" s="75">
        <v>6.6440207804638156</v>
      </c>
      <c r="AZ27" s="76">
        <v>0</v>
      </c>
      <c r="BA27" s="76">
        <v>656.45888635406277</v>
      </c>
      <c r="BB27" s="79">
        <v>0</v>
      </c>
      <c r="BC27" s="82">
        <v>62328.696849237371</v>
      </c>
    </row>
    <row r="28" spans="1:55" x14ac:dyDescent="0.25">
      <c r="A28" s="67" t="s">
        <v>10</v>
      </c>
      <c r="B28" s="72">
        <v>0.17</v>
      </c>
      <c r="C28" s="72">
        <v>0.17</v>
      </c>
      <c r="D28" s="72">
        <v>0.38</v>
      </c>
      <c r="E28" s="72">
        <v>0.19</v>
      </c>
      <c r="F28" s="72">
        <v>0.77</v>
      </c>
      <c r="G28" s="72">
        <v>1.07</v>
      </c>
      <c r="H28" s="73">
        <v>0.21</v>
      </c>
      <c r="I28" s="74">
        <v>0.23</v>
      </c>
      <c r="J28" s="74">
        <v>0.53</v>
      </c>
      <c r="K28" s="74">
        <v>0.42</v>
      </c>
      <c r="L28" s="74">
        <v>0.97</v>
      </c>
      <c r="M28" s="75">
        <v>1.1299999999999999</v>
      </c>
      <c r="N28" s="97">
        <v>0.21</v>
      </c>
      <c r="O28" s="97">
        <v>0.24</v>
      </c>
      <c r="P28" s="97">
        <v>0.53</v>
      </c>
      <c r="Q28" s="97">
        <v>0.42</v>
      </c>
      <c r="R28" s="97">
        <v>0.98</v>
      </c>
      <c r="S28" s="97">
        <v>1.1399999999999999</v>
      </c>
      <c r="T28" s="73">
        <v>2.64</v>
      </c>
      <c r="U28" s="74">
        <v>2.88</v>
      </c>
      <c r="V28" s="74">
        <v>6.41</v>
      </c>
      <c r="W28" s="74">
        <v>3.69</v>
      </c>
      <c r="X28" s="74">
        <v>6.62</v>
      </c>
      <c r="Y28" s="75">
        <v>9.69</v>
      </c>
      <c r="Z28" s="73">
        <v>0.86</v>
      </c>
      <c r="AA28" s="74">
        <v>1.07</v>
      </c>
      <c r="AB28" s="74">
        <v>2.27</v>
      </c>
      <c r="AC28" s="74">
        <v>1.8</v>
      </c>
      <c r="AD28" s="74">
        <v>2.4700000000000002</v>
      </c>
      <c r="AE28" s="75">
        <v>4.93</v>
      </c>
      <c r="AF28" s="76">
        <v>56.4</v>
      </c>
      <c r="AG28" s="76">
        <v>56.4</v>
      </c>
      <c r="AH28" s="76">
        <v>102.5</v>
      </c>
      <c r="AI28" s="76">
        <v>81.3</v>
      </c>
      <c r="AJ28" s="76">
        <v>168.2</v>
      </c>
      <c r="AK28" s="76">
        <v>359.6</v>
      </c>
      <c r="AL28" s="79">
        <v>899.6</v>
      </c>
      <c r="AM28" s="80">
        <v>2568.1999999999998</v>
      </c>
      <c r="AN28" s="80">
        <v>4911.3999999999996</v>
      </c>
      <c r="AO28" s="80">
        <v>2939.5</v>
      </c>
      <c r="AP28" s="80">
        <v>11097.8</v>
      </c>
      <c r="AQ28" s="82">
        <v>14549.2</v>
      </c>
      <c r="AR28" s="72">
        <v>2.5423835878073314E-2</v>
      </c>
      <c r="AS28" s="72">
        <v>3.6997813792869336</v>
      </c>
      <c r="AT28" s="73">
        <v>9.1809675985724301E-2</v>
      </c>
      <c r="AU28" s="75">
        <v>12.348197387836102</v>
      </c>
      <c r="AV28" s="73">
        <v>1.4571939858628233</v>
      </c>
      <c r="AW28" s="75">
        <v>62.911646586345391</v>
      </c>
      <c r="AX28" s="73">
        <v>0.28279513974305626</v>
      </c>
      <c r="AY28" s="75">
        <v>15.51305220883534</v>
      </c>
      <c r="AZ28" s="76">
        <v>0.40816326530612246</v>
      </c>
      <c r="BA28" s="76">
        <v>1435.8185826572917</v>
      </c>
      <c r="BB28" s="79">
        <v>0.3794163265306123</v>
      </c>
      <c r="BC28" s="82">
        <v>78311.648189232437</v>
      </c>
    </row>
    <row r="29" spans="1:55" x14ac:dyDescent="0.25">
      <c r="A29" s="67" t="s">
        <v>11</v>
      </c>
      <c r="B29" s="72">
        <v>0.28999999999999998</v>
      </c>
      <c r="C29" s="72">
        <v>0.35</v>
      </c>
      <c r="D29" s="72">
        <v>0.86</v>
      </c>
      <c r="E29" s="72">
        <v>0.68</v>
      </c>
      <c r="F29" s="72">
        <v>1.75</v>
      </c>
      <c r="G29" s="72">
        <v>1.75</v>
      </c>
      <c r="H29" s="73">
        <v>0.01</v>
      </c>
      <c r="I29" s="74">
        <v>0.08</v>
      </c>
      <c r="J29" s="74">
        <v>0.39</v>
      </c>
      <c r="K29" s="74">
        <v>0.34</v>
      </c>
      <c r="L29" s="74">
        <v>0.56000000000000005</v>
      </c>
      <c r="M29" s="75">
        <v>0.66</v>
      </c>
      <c r="N29" s="97">
        <v>0.01</v>
      </c>
      <c r="O29" s="97">
        <v>0.08</v>
      </c>
      <c r="P29" s="97">
        <v>0.37</v>
      </c>
      <c r="Q29" s="97">
        <v>0.34</v>
      </c>
      <c r="R29" s="97">
        <v>0.56999999999999995</v>
      </c>
      <c r="S29" s="97">
        <v>0.67</v>
      </c>
      <c r="T29" s="73">
        <v>2.19</v>
      </c>
      <c r="U29" s="74">
        <v>2.62</v>
      </c>
      <c r="V29" s="74">
        <v>4.04</v>
      </c>
      <c r="W29" s="74">
        <v>3.75</v>
      </c>
      <c r="X29" s="74">
        <v>6.01</v>
      </c>
      <c r="Y29" s="75">
        <v>6.19</v>
      </c>
      <c r="Z29" s="73">
        <v>0.31</v>
      </c>
      <c r="AA29" s="74">
        <v>0.33</v>
      </c>
      <c r="AB29" s="74">
        <v>2.2400000000000002</v>
      </c>
      <c r="AC29" s="74">
        <v>1.72</v>
      </c>
      <c r="AD29" s="74">
        <v>6.48</v>
      </c>
      <c r="AE29" s="75">
        <v>6.48</v>
      </c>
      <c r="AF29" s="76">
        <v>0</v>
      </c>
      <c r="AG29" s="76">
        <v>0</v>
      </c>
      <c r="AH29" s="76">
        <v>82.7</v>
      </c>
      <c r="AI29" s="76">
        <v>37.4</v>
      </c>
      <c r="AJ29" s="76">
        <v>185.3</v>
      </c>
      <c r="AK29" s="76">
        <v>244.7</v>
      </c>
      <c r="AL29" s="79">
        <v>0</v>
      </c>
      <c r="AM29" s="80">
        <v>0</v>
      </c>
      <c r="AN29" s="80">
        <v>4662.7</v>
      </c>
      <c r="AO29" s="80">
        <v>1345.5</v>
      </c>
      <c r="AP29" s="80">
        <v>17560.599999999999</v>
      </c>
      <c r="AQ29" s="82">
        <v>21646.7</v>
      </c>
      <c r="AR29" s="72">
        <v>0.29198024018215629</v>
      </c>
      <c r="AS29" s="72">
        <v>1.7539119301734973</v>
      </c>
      <c r="AT29" s="73">
        <v>1.9095701994994E-2</v>
      </c>
      <c r="AU29" s="75">
        <v>2.6558107137625773</v>
      </c>
      <c r="AV29" s="73">
        <v>1.7278127704093849</v>
      </c>
      <c r="AW29" s="75">
        <v>6.4273270890527385</v>
      </c>
      <c r="AX29" s="73">
        <v>0.250664021014117</v>
      </c>
      <c r="AY29" s="75">
        <v>6.4786918801222013</v>
      </c>
      <c r="AZ29" s="76">
        <v>0</v>
      </c>
      <c r="BA29" s="76">
        <v>517.82556078545633</v>
      </c>
      <c r="BB29" s="79">
        <v>0</v>
      </c>
      <c r="BC29" s="82">
        <v>46578.86971500465</v>
      </c>
    </row>
    <row r="30" spans="1:55" x14ac:dyDescent="0.25">
      <c r="A30" s="67" t="s">
        <v>12</v>
      </c>
      <c r="B30" s="72">
        <v>0.22</v>
      </c>
      <c r="C30" s="72">
        <v>0.28000000000000003</v>
      </c>
      <c r="D30" s="72">
        <v>1.93</v>
      </c>
      <c r="E30" s="72">
        <v>1.39</v>
      </c>
      <c r="F30" s="72">
        <v>2.99</v>
      </c>
      <c r="G30" s="72">
        <v>9.44</v>
      </c>
      <c r="H30" s="73">
        <v>0.56000000000000005</v>
      </c>
      <c r="I30" s="74">
        <v>0.61</v>
      </c>
      <c r="J30" s="74">
        <v>0.86</v>
      </c>
      <c r="K30" s="74">
        <v>0.83</v>
      </c>
      <c r="L30" s="74">
        <v>1.18</v>
      </c>
      <c r="M30" s="75">
        <v>1.3</v>
      </c>
      <c r="N30" s="97">
        <v>0.55000000000000004</v>
      </c>
      <c r="O30" s="97">
        <v>0.61</v>
      </c>
      <c r="P30" s="97">
        <v>0.86</v>
      </c>
      <c r="Q30" s="97">
        <v>0.83</v>
      </c>
      <c r="R30" s="97">
        <v>1.19</v>
      </c>
      <c r="S30" s="97">
        <v>1.3</v>
      </c>
      <c r="T30" s="73">
        <v>4.0999999999999996</v>
      </c>
      <c r="U30" s="74">
        <v>4.4800000000000004</v>
      </c>
      <c r="V30" s="74">
        <v>6.35</v>
      </c>
      <c r="W30" s="74">
        <v>6.09</v>
      </c>
      <c r="X30" s="74">
        <v>8.56</v>
      </c>
      <c r="Y30" s="75">
        <v>9.9600000000000009</v>
      </c>
      <c r="Z30" s="73">
        <v>1.54</v>
      </c>
      <c r="AA30" s="74">
        <v>1.72</v>
      </c>
      <c r="AB30" s="74">
        <v>3.29</v>
      </c>
      <c r="AC30" s="74">
        <v>2.13</v>
      </c>
      <c r="AD30" s="74">
        <v>5.84</v>
      </c>
      <c r="AE30" s="75">
        <v>6.43</v>
      </c>
      <c r="AF30" s="76">
        <v>0</v>
      </c>
      <c r="AG30" s="76">
        <v>0.4</v>
      </c>
      <c r="AH30" s="76">
        <v>114.5</v>
      </c>
      <c r="AI30" s="76">
        <v>1</v>
      </c>
      <c r="AJ30" s="76">
        <v>320.2</v>
      </c>
      <c r="AK30" s="76">
        <v>376.2</v>
      </c>
      <c r="AL30" s="79">
        <v>0</v>
      </c>
      <c r="AM30" s="80">
        <v>0.6</v>
      </c>
      <c r="AN30" s="80">
        <v>661.9</v>
      </c>
      <c r="AO30" s="80">
        <v>31.3</v>
      </c>
      <c r="AP30" s="80">
        <v>1479.6</v>
      </c>
      <c r="AQ30" s="82">
        <v>4675.5</v>
      </c>
      <c r="AR30" s="72">
        <v>0.2177455874022699</v>
      </c>
      <c r="AS30" s="72">
        <v>17.63677006408701</v>
      </c>
      <c r="AT30" s="73">
        <v>0.48892643919056805</v>
      </c>
      <c r="AU30" s="75">
        <v>1.6188313934739207</v>
      </c>
      <c r="AV30" s="73">
        <v>3.3601847134598941</v>
      </c>
      <c r="AW30" s="75">
        <v>13.771747111655991</v>
      </c>
      <c r="AX30" s="73">
        <v>1.5373901850921197</v>
      </c>
      <c r="AY30" s="75">
        <v>37.368541087038167</v>
      </c>
      <c r="AZ30" s="76">
        <v>0</v>
      </c>
      <c r="BA30" s="76">
        <v>854.67619417557432</v>
      </c>
      <c r="BB30" s="79">
        <v>0</v>
      </c>
      <c r="BC30" s="82">
        <v>6147.1388719406332</v>
      </c>
    </row>
    <row r="31" spans="1:55" x14ac:dyDescent="0.25">
      <c r="A31" s="67" t="s">
        <v>13</v>
      </c>
      <c r="B31" s="72">
        <v>0.3</v>
      </c>
      <c r="C31" s="72">
        <v>0.31</v>
      </c>
      <c r="D31" s="72">
        <v>0.63</v>
      </c>
      <c r="E31" s="72">
        <v>0.51</v>
      </c>
      <c r="F31" s="72">
        <v>0.99</v>
      </c>
      <c r="G31" s="72">
        <v>1.02</v>
      </c>
      <c r="H31" s="73">
        <v>0.26</v>
      </c>
      <c r="I31" s="74">
        <v>0.28999999999999998</v>
      </c>
      <c r="J31" s="74">
        <v>0.43</v>
      </c>
      <c r="K31" s="74">
        <v>0.42</v>
      </c>
      <c r="L31" s="74">
        <v>0.56999999999999995</v>
      </c>
      <c r="M31" s="75">
        <v>0.6</v>
      </c>
      <c r="N31" s="97">
        <v>0.26</v>
      </c>
      <c r="O31" s="97">
        <v>0.28999999999999998</v>
      </c>
      <c r="P31" s="97">
        <v>0.42</v>
      </c>
      <c r="Q31" s="97">
        <v>0.41</v>
      </c>
      <c r="R31" s="97">
        <v>0.56000000000000005</v>
      </c>
      <c r="S31" s="97">
        <v>0.59</v>
      </c>
      <c r="T31" s="73">
        <v>1.81</v>
      </c>
      <c r="U31" s="74">
        <v>2.0499999999999998</v>
      </c>
      <c r="V31" s="74">
        <v>3.52</v>
      </c>
      <c r="W31" s="74">
        <v>3.96</v>
      </c>
      <c r="X31" s="74">
        <v>4.47</v>
      </c>
      <c r="Y31" s="75">
        <v>4.59</v>
      </c>
      <c r="Z31" s="73">
        <v>0.38</v>
      </c>
      <c r="AA31" s="74">
        <v>0.47</v>
      </c>
      <c r="AB31" s="74">
        <v>1.45</v>
      </c>
      <c r="AC31" s="74">
        <v>1.96</v>
      </c>
      <c r="AD31" s="74">
        <v>2.0299999999999998</v>
      </c>
      <c r="AE31" s="75">
        <v>2.0499999999999998</v>
      </c>
      <c r="AF31" s="76">
        <v>0</v>
      </c>
      <c r="AG31" s="76">
        <v>0.7</v>
      </c>
      <c r="AH31" s="76">
        <v>180.1</v>
      </c>
      <c r="AI31" s="76">
        <v>114.5</v>
      </c>
      <c r="AJ31" s="76">
        <v>584.79999999999995</v>
      </c>
      <c r="AK31" s="76">
        <v>584.79999999999995</v>
      </c>
      <c r="AL31" s="79">
        <v>0</v>
      </c>
      <c r="AM31" s="80">
        <v>26.4</v>
      </c>
      <c r="AN31" s="80">
        <v>12948.6</v>
      </c>
      <c r="AO31" s="80">
        <v>1024.7</v>
      </c>
      <c r="AP31" s="80">
        <v>52971.7</v>
      </c>
      <c r="AQ31" s="82">
        <v>52971.7</v>
      </c>
      <c r="AR31" s="72">
        <v>0.18943382898090264</v>
      </c>
      <c r="AS31" s="72">
        <v>1.513457296407255</v>
      </c>
      <c r="AT31" s="73">
        <v>0.16629167127121389</v>
      </c>
      <c r="AU31" s="75">
        <v>1.202193384061693</v>
      </c>
      <c r="AV31" s="73">
        <v>1.4651313506477364</v>
      </c>
      <c r="AW31" s="75">
        <v>5.5303677077229949</v>
      </c>
      <c r="AX31" s="73">
        <v>0.20496223551346693</v>
      </c>
      <c r="AY31" s="75">
        <v>4.2389716738050058</v>
      </c>
      <c r="AZ31" s="76">
        <v>0</v>
      </c>
      <c r="BA31" s="76">
        <v>1775.6314322144067</v>
      </c>
      <c r="BB31" s="79">
        <v>0</v>
      </c>
      <c r="BC31" s="82">
        <v>52971.736354323824</v>
      </c>
    </row>
    <row r="32" spans="1:55" x14ac:dyDescent="0.25">
      <c r="A32" s="67" t="s">
        <v>99</v>
      </c>
      <c r="B32" s="72">
        <v>0.23</v>
      </c>
      <c r="C32" s="72">
        <v>0.25</v>
      </c>
      <c r="D32" s="72">
        <v>2.41</v>
      </c>
      <c r="E32" s="72">
        <v>2.58</v>
      </c>
      <c r="F32" s="72">
        <v>6.85</v>
      </c>
      <c r="G32" s="72">
        <v>6.86</v>
      </c>
      <c r="H32" s="73">
        <v>0.64</v>
      </c>
      <c r="I32" s="74">
        <v>0.77</v>
      </c>
      <c r="J32" s="74">
        <v>1.53</v>
      </c>
      <c r="K32" s="74">
        <v>1.39</v>
      </c>
      <c r="L32" s="74">
        <v>2.67</v>
      </c>
      <c r="M32" s="75">
        <v>2.91</v>
      </c>
      <c r="N32" s="97">
        <v>0.65</v>
      </c>
      <c r="O32" s="97">
        <v>0.78</v>
      </c>
      <c r="P32" s="97">
        <v>1.52</v>
      </c>
      <c r="Q32" s="97">
        <v>1.39</v>
      </c>
      <c r="R32" s="97">
        <v>2.67</v>
      </c>
      <c r="S32" s="97">
        <v>2.89</v>
      </c>
      <c r="T32" s="73">
        <v>4.13</v>
      </c>
      <c r="U32" s="74">
        <v>4.76</v>
      </c>
      <c r="V32" s="74">
        <v>12.29</v>
      </c>
      <c r="W32" s="74">
        <v>6.94</v>
      </c>
      <c r="X32" s="74">
        <v>38.74</v>
      </c>
      <c r="Y32" s="75">
        <v>39.380000000000003</v>
      </c>
      <c r="Z32" s="73">
        <v>0.62</v>
      </c>
      <c r="AA32" s="74">
        <v>0.67</v>
      </c>
      <c r="AB32" s="74">
        <v>6.12</v>
      </c>
      <c r="AC32" s="74">
        <v>0.95</v>
      </c>
      <c r="AD32" s="74">
        <v>17.420000000000002</v>
      </c>
      <c r="AE32" s="75">
        <v>17.420000000000002</v>
      </c>
      <c r="AF32" s="76">
        <v>133.80000000000001</v>
      </c>
      <c r="AG32" s="76">
        <v>133.80000000000001</v>
      </c>
      <c r="AH32" s="76">
        <v>419.6</v>
      </c>
      <c r="AI32" s="76">
        <v>403.5</v>
      </c>
      <c r="AJ32" s="76">
        <v>1026.5999999999999</v>
      </c>
      <c r="AK32" s="76">
        <v>1026.7</v>
      </c>
      <c r="AL32" s="79">
        <v>325.2</v>
      </c>
      <c r="AM32" s="80">
        <v>7866.5</v>
      </c>
      <c r="AN32" s="80">
        <v>21162.1</v>
      </c>
      <c r="AO32" s="80">
        <v>16245.1</v>
      </c>
      <c r="AP32" s="80">
        <v>43004.5</v>
      </c>
      <c r="AQ32" s="82">
        <v>43006.5</v>
      </c>
      <c r="AR32" s="72">
        <v>0.22701008813984253</v>
      </c>
      <c r="AS32" s="72">
        <v>6.8552055339630904</v>
      </c>
      <c r="AT32" s="73">
        <v>0.43120423349701315</v>
      </c>
      <c r="AU32" s="75">
        <v>8.4085360709457468</v>
      </c>
      <c r="AV32" s="73">
        <v>2.8387244982817332</v>
      </c>
      <c r="AW32" s="75">
        <v>87.722396328561132</v>
      </c>
      <c r="AX32" s="73">
        <v>0.55642127530939745</v>
      </c>
      <c r="AY32" s="75">
        <v>17.421519369700931</v>
      </c>
      <c r="AZ32" s="76">
        <v>10.949293848365425</v>
      </c>
      <c r="BA32" s="76">
        <v>1026.6879958099505</v>
      </c>
      <c r="BB32" s="79">
        <v>20.232866759684281</v>
      </c>
      <c r="BC32" s="82">
        <v>43007.422551945332</v>
      </c>
    </row>
    <row r="33" spans="1:55" x14ac:dyDescent="0.25">
      <c r="A33" s="67" t="s">
        <v>100</v>
      </c>
      <c r="B33" s="72">
        <v>0.86</v>
      </c>
      <c r="C33" s="72">
        <v>0.86</v>
      </c>
      <c r="D33" s="72">
        <v>1.78</v>
      </c>
      <c r="E33" s="72">
        <v>1.64</v>
      </c>
      <c r="F33" s="72">
        <v>2.76</v>
      </c>
      <c r="G33" s="72">
        <v>3.48</v>
      </c>
      <c r="H33" s="73">
        <v>0.74</v>
      </c>
      <c r="I33" s="74">
        <v>0.91</v>
      </c>
      <c r="J33" s="74">
        <v>1.79</v>
      </c>
      <c r="K33" s="74">
        <v>1.59</v>
      </c>
      <c r="L33" s="74">
        <v>2.65</v>
      </c>
      <c r="M33" s="75">
        <v>4.68</v>
      </c>
      <c r="N33" s="97">
        <v>0.66</v>
      </c>
      <c r="O33" s="97">
        <v>0.84</v>
      </c>
      <c r="P33" s="97">
        <v>1.76</v>
      </c>
      <c r="Q33" s="97">
        <v>1.57</v>
      </c>
      <c r="R33" s="97">
        <v>2.65</v>
      </c>
      <c r="S33" s="97">
        <v>4.68</v>
      </c>
      <c r="T33" s="73">
        <v>8.7799999999999994</v>
      </c>
      <c r="U33" s="74">
        <v>9.02</v>
      </c>
      <c r="V33" s="74">
        <v>12.76</v>
      </c>
      <c r="W33" s="74">
        <v>10.86</v>
      </c>
      <c r="X33" s="74">
        <v>23.91</v>
      </c>
      <c r="Y33" s="75">
        <v>32.04</v>
      </c>
      <c r="Z33" s="73">
        <v>0.48</v>
      </c>
      <c r="AA33" s="74">
        <v>2.2200000000000002</v>
      </c>
      <c r="AB33" s="74">
        <v>4.57</v>
      </c>
      <c r="AC33" s="74">
        <v>3.75</v>
      </c>
      <c r="AD33" s="74">
        <v>10.27</v>
      </c>
      <c r="AE33" s="75">
        <v>12.38</v>
      </c>
      <c r="AF33" s="76">
        <v>1.6</v>
      </c>
      <c r="AG33" s="76">
        <v>1.6</v>
      </c>
      <c r="AH33" s="76">
        <v>78.900000000000006</v>
      </c>
      <c r="AI33" s="76">
        <v>4.5</v>
      </c>
      <c r="AJ33" s="76">
        <v>327.60000000000002</v>
      </c>
      <c r="AK33" s="76">
        <v>349.2</v>
      </c>
      <c r="AL33" s="79">
        <v>6.8</v>
      </c>
      <c r="AM33" s="80">
        <v>29</v>
      </c>
      <c r="AN33" s="80">
        <v>1149.3</v>
      </c>
      <c r="AO33" s="80">
        <v>60.4</v>
      </c>
      <c r="AP33" s="80">
        <v>1739.3</v>
      </c>
      <c r="AQ33" s="82">
        <v>1865.2</v>
      </c>
      <c r="AR33" s="72">
        <v>1.0455730940865966</v>
      </c>
      <c r="AS33" s="72">
        <v>4.4636935300635194</v>
      </c>
      <c r="AT33" s="73">
        <v>0.96861992846437039</v>
      </c>
      <c r="AU33" s="75">
        <v>4.7011814508875771</v>
      </c>
      <c r="AV33" s="73">
        <v>5.6129871306919554</v>
      </c>
      <c r="AW33" s="75">
        <v>35.684354251506456</v>
      </c>
      <c r="AX33" s="73">
        <v>0.44617905283908055</v>
      </c>
      <c r="AY33" s="75">
        <v>12.430860270667157</v>
      </c>
      <c r="AZ33" s="76">
        <v>1.6331569664902998</v>
      </c>
      <c r="BA33" s="76">
        <v>593.86934444935457</v>
      </c>
      <c r="BB33" s="79">
        <v>1.3413771428571428</v>
      </c>
      <c r="BC33" s="82">
        <v>36973.401554795084</v>
      </c>
    </row>
    <row r="34" spans="1:55" x14ac:dyDescent="0.25">
      <c r="A34" s="67" t="s">
        <v>14</v>
      </c>
      <c r="B34" s="72">
        <v>0.21</v>
      </c>
      <c r="C34" s="72">
        <v>0.21</v>
      </c>
      <c r="D34" s="72">
        <v>0.89</v>
      </c>
      <c r="E34" s="72">
        <v>0.92</v>
      </c>
      <c r="F34" s="72">
        <v>1.42</v>
      </c>
      <c r="G34" s="72">
        <v>1.85</v>
      </c>
      <c r="H34" s="73">
        <v>0.27</v>
      </c>
      <c r="I34" s="74">
        <v>0.35</v>
      </c>
      <c r="J34" s="74">
        <v>1.05</v>
      </c>
      <c r="K34" s="74">
        <v>0.72</v>
      </c>
      <c r="L34" s="74">
        <v>2.93</v>
      </c>
      <c r="M34" s="75">
        <v>2.96</v>
      </c>
      <c r="N34" s="97">
        <v>0.27</v>
      </c>
      <c r="O34" s="97">
        <v>0.34</v>
      </c>
      <c r="P34" s="97">
        <v>1.06</v>
      </c>
      <c r="Q34" s="97">
        <v>0.72</v>
      </c>
      <c r="R34" s="97">
        <v>2.91</v>
      </c>
      <c r="S34" s="97">
        <v>2.93</v>
      </c>
      <c r="T34" s="73">
        <v>3.22</v>
      </c>
      <c r="U34" s="74">
        <v>3.58</v>
      </c>
      <c r="V34" s="74">
        <v>5.78</v>
      </c>
      <c r="W34" s="74">
        <v>5.36</v>
      </c>
      <c r="X34" s="74">
        <v>8.11</v>
      </c>
      <c r="Y34" s="75">
        <v>9.02</v>
      </c>
      <c r="Z34" s="73">
        <v>0.83</v>
      </c>
      <c r="AA34" s="74">
        <v>1.03</v>
      </c>
      <c r="AB34" s="74">
        <v>2.4300000000000002</v>
      </c>
      <c r="AC34" s="74">
        <v>2.0499999999999998</v>
      </c>
      <c r="AD34" s="74">
        <v>4.24</v>
      </c>
      <c r="AE34" s="75">
        <v>5.17</v>
      </c>
      <c r="AF34" s="76">
        <v>0</v>
      </c>
      <c r="AG34" s="76">
        <v>0</v>
      </c>
      <c r="AH34" s="76">
        <v>153.5</v>
      </c>
      <c r="AI34" s="76">
        <v>3.5</v>
      </c>
      <c r="AJ34" s="76">
        <v>701</v>
      </c>
      <c r="AK34" s="76">
        <v>797.6</v>
      </c>
      <c r="AL34" s="79">
        <v>0</v>
      </c>
      <c r="AM34" s="80">
        <v>0</v>
      </c>
      <c r="AN34" s="80">
        <v>9533.1</v>
      </c>
      <c r="AO34" s="80">
        <v>4.7</v>
      </c>
      <c r="AP34" s="80">
        <v>19158.3</v>
      </c>
      <c r="AQ34" s="82">
        <v>76052.399999999994</v>
      </c>
      <c r="AR34" s="72">
        <v>0.20542463986221368</v>
      </c>
      <c r="AS34" s="72">
        <v>6.8765635096535576</v>
      </c>
      <c r="AT34" s="73">
        <v>3.2884868149859831E-2</v>
      </c>
      <c r="AU34" s="75">
        <v>4.8987873798868069</v>
      </c>
      <c r="AV34" s="73">
        <v>3.1183677739814706</v>
      </c>
      <c r="AW34" s="75">
        <v>22.114820736839885</v>
      </c>
      <c r="AX34" s="73">
        <v>0.66518640287759745</v>
      </c>
      <c r="AY34" s="75">
        <v>20.08536531742509</v>
      </c>
      <c r="AZ34" s="76">
        <v>0</v>
      </c>
      <c r="BA34" s="76">
        <v>2506.6282908470685</v>
      </c>
      <c r="BB34" s="79">
        <v>0</v>
      </c>
      <c r="BC34" s="82">
        <v>142268.55245029874</v>
      </c>
    </row>
    <row r="35" spans="1:55" x14ac:dyDescent="0.25">
      <c r="A35" s="67" t="s">
        <v>15</v>
      </c>
      <c r="B35" s="72">
        <v>8.3000000000000007</v>
      </c>
      <c r="C35" s="72">
        <v>8.44</v>
      </c>
      <c r="D35" s="72">
        <v>21.62</v>
      </c>
      <c r="E35" s="72">
        <v>11.9</v>
      </c>
      <c r="F35" s="72">
        <v>40.28</v>
      </c>
      <c r="G35" s="72">
        <v>40.659999999999997</v>
      </c>
      <c r="H35" s="73">
        <v>4.3499999999999996</v>
      </c>
      <c r="I35" s="74">
        <v>5.2</v>
      </c>
      <c r="J35" s="74">
        <v>28.53</v>
      </c>
      <c r="K35" s="74">
        <v>8.15</v>
      </c>
      <c r="L35" s="74">
        <v>84.85</v>
      </c>
      <c r="M35" s="75">
        <v>85.74</v>
      </c>
      <c r="N35" s="97">
        <v>4.47</v>
      </c>
      <c r="O35" s="97">
        <v>5.2</v>
      </c>
      <c r="P35" s="97">
        <v>27.65</v>
      </c>
      <c r="Q35" s="97">
        <v>8.17</v>
      </c>
      <c r="R35" s="97">
        <v>83.99</v>
      </c>
      <c r="S35" s="97">
        <v>84.82</v>
      </c>
      <c r="T35" s="73">
        <v>52.08</v>
      </c>
      <c r="U35" s="74">
        <v>52.68</v>
      </c>
      <c r="V35" s="74">
        <v>83.14</v>
      </c>
      <c r="W35" s="74">
        <v>87.24</v>
      </c>
      <c r="X35" s="74">
        <v>105.67</v>
      </c>
      <c r="Y35" s="75">
        <v>106.4</v>
      </c>
      <c r="Z35" s="73">
        <v>40.590000000000003</v>
      </c>
      <c r="AA35" s="74">
        <v>41.11</v>
      </c>
      <c r="AB35" s="74">
        <v>110.52</v>
      </c>
      <c r="AC35" s="74">
        <v>49.89</v>
      </c>
      <c r="AD35" s="74">
        <v>270.26</v>
      </c>
      <c r="AE35" s="75">
        <v>272.24</v>
      </c>
      <c r="AF35" s="76">
        <v>10.4</v>
      </c>
      <c r="AG35" s="76">
        <v>10.4</v>
      </c>
      <c r="AH35" s="76">
        <v>25.9</v>
      </c>
      <c r="AI35" s="76">
        <v>33.299999999999997</v>
      </c>
      <c r="AJ35" s="76">
        <v>38.4</v>
      </c>
      <c r="AK35" s="76">
        <v>38.6</v>
      </c>
      <c r="AL35" s="79">
        <v>8</v>
      </c>
      <c r="AM35" s="80">
        <v>8</v>
      </c>
      <c r="AN35" s="80">
        <v>337</v>
      </c>
      <c r="AO35" s="80">
        <v>340.7</v>
      </c>
      <c r="AP35" s="80">
        <v>813.1</v>
      </c>
      <c r="AQ35" s="82">
        <v>819</v>
      </c>
      <c r="AR35" s="72">
        <v>8.395695191185844</v>
      </c>
      <c r="AS35" s="72">
        <v>230.07215653461364</v>
      </c>
      <c r="AT35" s="73">
        <v>4.7272215791564918</v>
      </c>
      <c r="AU35" s="75">
        <v>84.586191765372519</v>
      </c>
      <c r="AV35" s="73">
        <v>33.351263960935491</v>
      </c>
      <c r="AW35" s="75">
        <v>181.56474534191582</v>
      </c>
      <c r="AX35" s="73">
        <v>15.575616117599568</v>
      </c>
      <c r="AY35" s="75">
        <v>268.79594981794844</v>
      </c>
      <c r="AZ35" s="76">
        <v>10.40501315375578</v>
      </c>
      <c r="BA35" s="76">
        <v>38.279714009802724</v>
      </c>
      <c r="BB35" s="79">
        <v>5.0844096775827614</v>
      </c>
      <c r="BC35" s="82">
        <v>811.17492793019562</v>
      </c>
    </row>
    <row r="36" spans="1:55" x14ac:dyDescent="0.25">
      <c r="A36" s="67" t="s">
        <v>101</v>
      </c>
      <c r="B36" s="72">
        <v>21.57</v>
      </c>
      <c r="C36" s="72">
        <v>34.700000000000003</v>
      </c>
      <c r="D36" s="72">
        <v>68.959999999999994</v>
      </c>
      <c r="E36" s="72">
        <v>53.83</v>
      </c>
      <c r="F36" s="72">
        <v>123.26</v>
      </c>
      <c r="G36" s="72">
        <v>144.66</v>
      </c>
      <c r="H36" s="73">
        <v>-3.95</v>
      </c>
      <c r="I36" s="74">
        <v>-0.1</v>
      </c>
      <c r="J36" s="74">
        <v>46.65</v>
      </c>
      <c r="K36" s="74">
        <v>4.95</v>
      </c>
      <c r="L36" s="74">
        <v>134.69999999999999</v>
      </c>
      <c r="M36" s="75">
        <v>257.48</v>
      </c>
      <c r="N36" s="97">
        <v>-3.63</v>
      </c>
      <c r="O36" s="97">
        <v>-7.0000000000000007E-2</v>
      </c>
      <c r="P36" s="97">
        <v>46.28</v>
      </c>
      <c r="Q36" s="97">
        <v>4.95</v>
      </c>
      <c r="R36" s="97">
        <v>132.78</v>
      </c>
      <c r="S36" s="97">
        <v>252.42</v>
      </c>
      <c r="T36" s="73">
        <v>6.03</v>
      </c>
      <c r="U36" s="74">
        <v>6.4</v>
      </c>
      <c r="V36" s="74">
        <v>46.3</v>
      </c>
      <c r="W36" s="74">
        <v>29.01</v>
      </c>
      <c r="X36" s="74">
        <v>123.04</v>
      </c>
      <c r="Y36" s="75">
        <v>167.14</v>
      </c>
      <c r="Z36" s="73">
        <v>3.47</v>
      </c>
      <c r="AA36" s="74">
        <v>4.5199999999999996</v>
      </c>
      <c r="AB36" s="74">
        <v>87.08</v>
      </c>
      <c r="AC36" s="74">
        <v>67.260000000000005</v>
      </c>
      <c r="AD36" s="74">
        <v>237.46</v>
      </c>
      <c r="AE36" s="75">
        <v>238.11</v>
      </c>
      <c r="AF36" s="76">
        <v>6.7</v>
      </c>
      <c r="AG36" s="76">
        <v>7</v>
      </c>
      <c r="AH36" s="76">
        <v>540.6</v>
      </c>
      <c r="AI36" s="76">
        <v>24.9</v>
      </c>
      <c r="AJ36" s="76">
        <v>68.3</v>
      </c>
      <c r="AK36" s="76">
        <v>264.89999999999998</v>
      </c>
      <c r="AL36" s="79">
        <v>9.3000000000000007</v>
      </c>
      <c r="AM36" s="80">
        <v>73.3</v>
      </c>
      <c r="AN36" s="80">
        <v>2879.2</v>
      </c>
      <c r="AO36" s="80">
        <v>220.3</v>
      </c>
      <c r="AP36" s="80">
        <v>1623.4</v>
      </c>
      <c r="AQ36" s="82">
        <v>5913.7</v>
      </c>
      <c r="AR36" s="72">
        <v>20.43086114654195</v>
      </c>
      <c r="AS36" s="72">
        <v>158.98700338781327</v>
      </c>
      <c r="AT36" s="73">
        <v>-3.9092157353912649</v>
      </c>
      <c r="AU36" s="75">
        <v>257.94518069458798</v>
      </c>
      <c r="AV36" s="73">
        <v>6.0022743411934281</v>
      </c>
      <c r="AW36" s="75">
        <v>167.49960117406229</v>
      </c>
      <c r="AX36" s="73">
        <v>3.384082459255727</v>
      </c>
      <c r="AY36" s="75">
        <v>237.74063163822967</v>
      </c>
      <c r="AZ36" s="76">
        <v>6.6811446955528453</v>
      </c>
      <c r="BA36" s="76">
        <v>35511.362436084302</v>
      </c>
      <c r="BB36" s="79">
        <v>5.1460180788556675</v>
      </c>
      <c r="BC36" s="82">
        <v>164085.68152352719</v>
      </c>
    </row>
    <row r="37" spans="1:55" x14ac:dyDescent="0.25">
      <c r="A37" s="67" t="s">
        <v>73</v>
      </c>
      <c r="B37" s="72">
        <v>70.41</v>
      </c>
      <c r="C37" s="72">
        <v>82.84</v>
      </c>
      <c r="D37" s="72">
        <v>326.20999999999998</v>
      </c>
      <c r="E37" s="72">
        <v>170.37</v>
      </c>
      <c r="F37" s="72">
        <v>735.09</v>
      </c>
      <c r="G37" s="72">
        <v>910.1</v>
      </c>
      <c r="H37" s="73">
        <v>37.57</v>
      </c>
      <c r="I37" s="74">
        <v>40.369999999999997</v>
      </c>
      <c r="J37" s="74">
        <v>99.48</v>
      </c>
      <c r="K37" s="74">
        <v>60.36</v>
      </c>
      <c r="L37" s="74">
        <v>209.85</v>
      </c>
      <c r="M37" s="75">
        <v>269.19</v>
      </c>
      <c r="N37" s="97">
        <v>30.76</v>
      </c>
      <c r="O37" s="97">
        <v>33.03</v>
      </c>
      <c r="P37" s="97">
        <v>85.19</v>
      </c>
      <c r="Q37" s="97">
        <v>51.72</v>
      </c>
      <c r="R37" s="97">
        <v>179.95</v>
      </c>
      <c r="S37" s="97">
        <v>241.98</v>
      </c>
      <c r="T37" s="130">
        <v>59.78</v>
      </c>
      <c r="U37" s="74">
        <v>76.08</v>
      </c>
      <c r="V37" s="74">
        <v>318.83</v>
      </c>
      <c r="W37" s="74">
        <v>270.87</v>
      </c>
      <c r="X37" s="74">
        <v>656.91</v>
      </c>
      <c r="Y37" s="75">
        <v>683.48</v>
      </c>
      <c r="Z37" s="73">
        <v>101.81</v>
      </c>
      <c r="AA37" s="74">
        <v>113.38</v>
      </c>
      <c r="AB37" s="74">
        <v>301.41000000000003</v>
      </c>
      <c r="AC37" s="74">
        <v>320.69</v>
      </c>
      <c r="AD37" s="74">
        <v>412.83</v>
      </c>
      <c r="AE37" s="75">
        <v>657.89</v>
      </c>
      <c r="AF37" s="76">
        <v>215.6</v>
      </c>
      <c r="AG37" s="76">
        <v>268.60000000000002</v>
      </c>
      <c r="AH37" s="76">
        <v>1451.2</v>
      </c>
      <c r="AI37" s="76">
        <v>740.2</v>
      </c>
      <c r="AJ37" s="76">
        <v>2585.5</v>
      </c>
      <c r="AK37" s="76">
        <v>5241.3</v>
      </c>
      <c r="AL37" s="79">
        <v>204.6</v>
      </c>
      <c r="AM37" s="80">
        <v>242.1</v>
      </c>
      <c r="AN37" s="80">
        <v>34732.5</v>
      </c>
      <c r="AO37" s="80">
        <v>441.2</v>
      </c>
      <c r="AP37" s="80">
        <v>89872.1</v>
      </c>
      <c r="AQ37" s="82">
        <v>190796.3</v>
      </c>
      <c r="AR37" s="72">
        <v>49.048886906131479</v>
      </c>
      <c r="AS37" s="72">
        <v>1971.9355171114205</v>
      </c>
      <c r="AT37" s="73">
        <v>35.062784732735032</v>
      </c>
      <c r="AU37" s="75">
        <v>432.04725913762081</v>
      </c>
      <c r="AV37" s="130">
        <v>59.77882349627734</v>
      </c>
      <c r="AW37" s="75">
        <v>807.63621817976173</v>
      </c>
      <c r="AX37" s="73">
        <v>80.825249184847252</v>
      </c>
      <c r="AY37" s="75">
        <v>669.54354723843505</v>
      </c>
      <c r="AZ37" s="76">
        <v>101.04573801952772</v>
      </c>
      <c r="BA37" s="76">
        <v>26951.04225316735</v>
      </c>
      <c r="BB37" s="79">
        <v>170.36131247691216</v>
      </c>
      <c r="BC37" s="82">
        <v>1569705.8228491584</v>
      </c>
    </row>
    <row r="38" spans="1:55" x14ac:dyDescent="0.25">
      <c r="A38" s="67" t="s">
        <v>74</v>
      </c>
      <c r="B38" s="72">
        <v>12.27</v>
      </c>
      <c r="C38" s="72">
        <v>14.39</v>
      </c>
      <c r="D38" s="72">
        <v>43.24</v>
      </c>
      <c r="E38" s="72">
        <v>25.94</v>
      </c>
      <c r="F38" s="72">
        <v>64.12</v>
      </c>
      <c r="G38" s="72">
        <v>106.37</v>
      </c>
      <c r="H38" s="73">
        <v>14.93</v>
      </c>
      <c r="I38" s="74">
        <v>17.940000000000001</v>
      </c>
      <c r="J38" s="74">
        <v>33.299999999999997</v>
      </c>
      <c r="K38" s="74">
        <v>34.14</v>
      </c>
      <c r="L38" s="74">
        <v>50.9</v>
      </c>
      <c r="M38" s="75">
        <v>56.68</v>
      </c>
      <c r="N38" s="97">
        <v>12.78</v>
      </c>
      <c r="O38" s="97">
        <v>15.75</v>
      </c>
      <c r="P38" s="97">
        <v>28.79</v>
      </c>
      <c r="Q38" s="97">
        <v>28.87</v>
      </c>
      <c r="R38" s="97">
        <v>45.04</v>
      </c>
      <c r="S38" s="97">
        <v>49.88</v>
      </c>
      <c r="T38" s="73">
        <v>165.22</v>
      </c>
      <c r="U38" s="74">
        <v>219.02</v>
      </c>
      <c r="V38" s="74">
        <v>343.64</v>
      </c>
      <c r="W38" s="74">
        <v>289.14</v>
      </c>
      <c r="X38" s="74">
        <v>497.23</v>
      </c>
      <c r="Y38" s="75">
        <v>1099.17</v>
      </c>
      <c r="Z38" s="73">
        <v>79.78</v>
      </c>
      <c r="AA38" s="74">
        <v>81.38</v>
      </c>
      <c r="AB38" s="74">
        <v>365.29</v>
      </c>
      <c r="AC38" s="74">
        <v>140.93</v>
      </c>
      <c r="AD38" s="74">
        <v>1515.69</v>
      </c>
      <c r="AE38" s="75">
        <v>2509.42</v>
      </c>
      <c r="AF38" s="76">
        <v>187.7</v>
      </c>
      <c r="AG38" s="76">
        <v>191.8</v>
      </c>
      <c r="AH38" s="76">
        <v>2714.3</v>
      </c>
      <c r="AI38" s="76">
        <v>2614.1999999999998</v>
      </c>
      <c r="AJ38" s="76">
        <v>5799.4</v>
      </c>
      <c r="AK38" s="76">
        <v>8744</v>
      </c>
      <c r="AL38" s="79">
        <v>42174.7</v>
      </c>
      <c r="AM38" s="80">
        <v>46308.5</v>
      </c>
      <c r="AN38" s="80">
        <v>119805.2</v>
      </c>
      <c r="AO38" s="80">
        <v>122176.8</v>
      </c>
      <c r="AP38" s="80">
        <v>181962.6</v>
      </c>
      <c r="AQ38" s="82">
        <v>214220.5</v>
      </c>
      <c r="AR38" s="72">
        <v>10.730279630953591</v>
      </c>
      <c r="AS38" s="72">
        <v>353.39709910818982</v>
      </c>
      <c r="AT38" s="73">
        <v>9.5672082811490249</v>
      </c>
      <c r="AU38" s="75">
        <v>73.921817994407405</v>
      </c>
      <c r="AV38" s="73">
        <v>136.27754450192751</v>
      </c>
      <c r="AW38" s="75">
        <v>1155.1932008041751</v>
      </c>
      <c r="AX38" s="73">
        <v>83.190749946267474</v>
      </c>
      <c r="AY38" s="75">
        <v>2637.2676514970553</v>
      </c>
      <c r="AZ38" s="76">
        <v>187.41606799630497</v>
      </c>
      <c r="BA38" s="76">
        <v>9328.9800446927693</v>
      </c>
      <c r="BB38" s="79">
        <v>267.38751712363376</v>
      </c>
      <c r="BC38" s="82">
        <v>233168.4264063494</v>
      </c>
    </row>
    <row r="39" spans="1:55" x14ac:dyDescent="0.25">
      <c r="A39" s="67" t="s">
        <v>72</v>
      </c>
      <c r="B39" s="72">
        <v>47.85</v>
      </c>
      <c r="C39" s="72">
        <v>60.06</v>
      </c>
      <c r="D39" s="72">
        <v>369.81</v>
      </c>
      <c r="E39" s="72">
        <v>127.41</v>
      </c>
      <c r="F39" s="72">
        <v>442.34</v>
      </c>
      <c r="G39" s="72">
        <v>724.65</v>
      </c>
      <c r="H39" s="73">
        <v>23.7</v>
      </c>
      <c r="I39" s="74">
        <v>24.52</v>
      </c>
      <c r="J39" s="74">
        <v>39.72</v>
      </c>
      <c r="K39" s="74">
        <v>40.61</v>
      </c>
      <c r="L39" s="74">
        <v>54.44</v>
      </c>
      <c r="M39" s="75">
        <v>60.16</v>
      </c>
      <c r="N39" s="97">
        <v>20.54</v>
      </c>
      <c r="O39" s="97">
        <v>21.25</v>
      </c>
      <c r="P39" s="97">
        <v>32.71</v>
      </c>
      <c r="Q39" s="97">
        <v>32.99</v>
      </c>
      <c r="R39" s="97">
        <v>43.21</v>
      </c>
      <c r="S39" s="97">
        <v>50.51</v>
      </c>
      <c r="T39" s="73">
        <v>79.19</v>
      </c>
      <c r="U39" s="74">
        <v>81.790000000000006</v>
      </c>
      <c r="V39" s="74">
        <v>138.97</v>
      </c>
      <c r="W39" s="74">
        <v>135.16</v>
      </c>
      <c r="X39" s="74">
        <v>149.78</v>
      </c>
      <c r="Y39" s="75">
        <v>273.61</v>
      </c>
      <c r="Z39" s="73">
        <v>21.95</v>
      </c>
      <c r="AA39" s="74">
        <v>24.64</v>
      </c>
      <c r="AB39" s="74">
        <v>97.13</v>
      </c>
      <c r="AC39" s="74">
        <v>101.92</v>
      </c>
      <c r="AD39" s="74">
        <v>128.72</v>
      </c>
      <c r="AE39" s="75">
        <v>133.36000000000001</v>
      </c>
      <c r="AF39" s="76">
        <v>88</v>
      </c>
      <c r="AG39" s="76">
        <v>97.8</v>
      </c>
      <c r="AH39" s="76">
        <v>1802.8</v>
      </c>
      <c r="AI39" s="76">
        <v>461.2</v>
      </c>
      <c r="AJ39" s="76">
        <v>7133.3</v>
      </c>
      <c r="AK39" s="76">
        <v>7825.8</v>
      </c>
      <c r="AL39" s="79">
        <v>258.89999999999998</v>
      </c>
      <c r="AM39" s="80">
        <v>258.89999999999998</v>
      </c>
      <c r="AN39" s="80">
        <v>141925</v>
      </c>
      <c r="AO39" s="80">
        <v>258.89999999999998</v>
      </c>
      <c r="AP39" s="80">
        <v>540906.4</v>
      </c>
      <c r="AQ39" s="82">
        <v>595278</v>
      </c>
      <c r="AR39" s="72">
        <v>19.332518991888239</v>
      </c>
      <c r="AS39" s="72">
        <v>10310.124690336155</v>
      </c>
      <c r="AT39" s="73">
        <v>21.781948287215751</v>
      </c>
      <c r="AU39" s="75">
        <v>72.142416094135712</v>
      </c>
      <c r="AV39" s="73">
        <v>81.430160463889862</v>
      </c>
      <c r="AW39" s="75">
        <v>478.46422338658948</v>
      </c>
      <c r="AX39" s="73">
        <v>23.484293705238649</v>
      </c>
      <c r="AY39" s="75">
        <v>205.46030966291971</v>
      </c>
      <c r="AZ39" s="76">
        <v>86.273865605128819</v>
      </c>
      <c r="BA39" s="76">
        <v>9338.0178541904115</v>
      </c>
      <c r="BB39" s="79">
        <v>995.28321208311684</v>
      </c>
      <c r="BC39" s="82">
        <v>689108.34625382361</v>
      </c>
    </row>
    <row r="40" spans="1:55" x14ac:dyDescent="0.25">
      <c r="A40" s="67" t="s">
        <v>16</v>
      </c>
      <c r="B40" s="72">
        <v>7.39</v>
      </c>
      <c r="C40" s="72">
        <v>7.76</v>
      </c>
      <c r="D40" s="72">
        <v>17.36</v>
      </c>
      <c r="E40" s="72">
        <v>13.44</v>
      </c>
      <c r="F40" s="72">
        <v>31.11</v>
      </c>
      <c r="G40" s="72">
        <v>34.090000000000003</v>
      </c>
      <c r="H40" s="73">
        <v>6.91</v>
      </c>
      <c r="I40" s="74">
        <v>7.41</v>
      </c>
      <c r="J40" s="74">
        <v>12.31</v>
      </c>
      <c r="K40" s="74">
        <v>10.57</v>
      </c>
      <c r="L40" s="74">
        <v>22.26</v>
      </c>
      <c r="M40" s="75">
        <v>23.79</v>
      </c>
      <c r="N40" s="97">
        <v>6.58</v>
      </c>
      <c r="O40" s="97">
        <v>7</v>
      </c>
      <c r="P40" s="97">
        <v>11.54</v>
      </c>
      <c r="Q40" s="97">
        <v>9.82</v>
      </c>
      <c r="R40" s="97">
        <v>21.42</v>
      </c>
      <c r="S40" s="97">
        <v>23.02</v>
      </c>
      <c r="T40" s="73">
        <v>63.23</v>
      </c>
      <c r="U40" s="74">
        <v>68.98</v>
      </c>
      <c r="V40" s="74">
        <v>142.66</v>
      </c>
      <c r="W40" s="74">
        <v>114.8</v>
      </c>
      <c r="X40" s="74">
        <v>434.05</v>
      </c>
      <c r="Y40" s="75">
        <v>469.04</v>
      </c>
      <c r="Z40" s="73">
        <v>29.47</v>
      </c>
      <c r="AA40" s="74">
        <v>31.64</v>
      </c>
      <c r="AB40" s="74">
        <v>76.38</v>
      </c>
      <c r="AC40" s="74">
        <v>53.53</v>
      </c>
      <c r="AD40" s="74">
        <v>219.71</v>
      </c>
      <c r="AE40" s="75">
        <v>237.55</v>
      </c>
      <c r="AF40" s="76">
        <v>82.9</v>
      </c>
      <c r="AG40" s="76">
        <v>87.6</v>
      </c>
      <c r="AH40" s="76">
        <v>1795.8</v>
      </c>
      <c r="AI40" s="76">
        <v>1810.3</v>
      </c>
      <c r="AJ40" s="76">
        <v>3315.4</v>
      </c>
      <c r="AK40" s="76">
        <v>3555.6</v>
      </c>
      <c r="AL40" s="79">
        <v>51</v>
      </c>
      <c r="AM40" s="80">
        <v>53.5</v>
      </c>
      <c r="AN40" s="80">
        <v>66867.399999999994</v>
      </c>
      <c r="AO40" s="80">
        <v>54242.7</v>
      </c>
      <c r="AP40" s="80">
        <v>134395.4</v>
      </c>
      <c r="AQ40" s="82">
        <v>152329.60000000001</v>
      </c>
      <c r="AR40" s="72">
        <v>7.3858040787509882</v>
      </c>
      <c r="AS40" s="72">
        <v>286.67986805822403</v>
      </c>
      <c r="AT40" s="73">
        <v>6.6355323010826002</v>
      </c>
      <c r="AU40" s="75">
        <v>27.645756442240071</v>
      </c>
      <c r="AV40" s="73">
        <v>57.888883358445561</v>
      </c>
      <c r="AW40" s="75">
        <v>467.2977984686363</v>
      </c>
      <c r="AX40" s="73">
        <v>29.427884606032443</v>
      </c>
      <c r="AY40" s="75">
        <v>236.70137287097492</v>
      </c>
      <c r="AZ40" s="76">
        <v>67.364324192178785</v>
      </c>
      <c r="BA40" s="76">
        <v>6318.158326223308</v>
      </c>
      <c r="BB40" s="79">
        <v>51.630386199430482</v>
      </c>
      <c r="BC40" s="82">
        <v>236070.73234162814</v>
      </c>
    </row>
    <row r="41" spans="1:55" x14ac:dyDescent="0.25">
      <c r="A41" s="67" t="s">
        <v>17</v>
      </c>
      <c r="B41" s="72">
        <v>6.46</v>
      </c>
      <c r="C41" s="72">
        <v>6.65</v>
      </c>
      <c r="D41" s="72">
        <v>12.22</v>
      </c>
      <c r="E41" s="72">
        <v>11.01</v>
      </c>
      <c r="F41" s="72">
        <v>16.02</v>
      </c>
      <c r="G41" s="72">
        <v>20.399999999999999</v>
      </c>
      <c r="H41" s="73">
        <v>3.95</v>
      </c>
      <c r="I41" s="74">
        <v>4.18</v>
      </c>
      <c r="J41" s="74">
        <v>9.8699999999999992</v>
      </c>
      <c r="K41" s="74">
        <v>7.52</v>
      </c>
      <c r="L41" s="74">
        <v>20.12</v>
      </c>
      <c r="M41" s="75">
        <v>20.82</v>
      </c>
      <c r="N41" s="97">
        <v>3.84</v>
      </c>
      <c r="O41" s="97">
        <v>4.07</v>
      </c>
      <c r="P41" s="97">
        <v>9.82</v>
      </c>
      <c r="Q41" s="97">
        <v>7.82</v>
      </c>
      <c r="R41" s="97">
        <v>19.93</v>
      </c>
      <c r="S41" s="97">
        <v>20.69</v>
      </c>
      <c r="T41" s="73">
        <v>39.880000000000003</v>
      </c>
      <c r="U41" s="74">
        <v>43.09</v>
      </c>
      <c r="V41" s="74">
        <v>102.42</v>
      </c>
      <c r="W41" s="74">
        <v>64.66</v>
      </c>
      <c r="X41" s="74">
        <v>192.75</v>
      </c>
      <c r="Y41" s="75">
        <v>197.05</v>
      </c>
      <c r="Z41" s="73">
        <v>22.69</v>
      </c>
      <c r="AA41" s="74">
        <v>25.01</v>
      </c>
      <c r="AB41" s="74">
        <v>48.7</v>
      </c>
      <c r="AC41" s="74">
        <v>34.53</v>
      </c>
      <c r="AD41" s="74">
        <v>101.46</v>
      </c>
      <c r="AE41" s="75">
        <v>101.46</v>
      </c>
      <c r="AF41" s="76">
        <v>18.899999999999999</v>
      </c>
      <c r="AG41" s="76">
        <v>19.2</v>
      </c>
      <c r="AH41" s="76">
        <v>660</v>
      </c>
      <c r="AI41" s="76">
        <v>370.3</v>
      </c>
      <c r="AJ41" s="76">
        <v>1661.7</v>
      </c>
      <c r="AK41" s="76">
        <v>1694.1</v>
      </c>
      <c r="AL41" s="79">
        <v>21</v>
      </c>
      <c r="AM41" s="80">
        <v>21.2</v>
      </c>
      <c r="AN41" s="80">
        <v>14177.9</v>
      </c>
      <c r="AO41" s="80">
        <v>333.5</v>
      </c>
      <c r="AP41" s="80">
        <v>49726.9</v>
      </c>
      <c r="AQ41" s="82">
        <v>66044.800000000003</v>
      </c>
      <c r="AR41" s="72">
        <v>6.3949641558042041</v>
      </c>
      <c r="AS41" s="72">
        <v>61.830346077363778</v>
      </c>
      <c r="AT41" s="73">
        <v>4.0339984738722769</v>
      </c>
      <c r="AU41" s="75">
        <v>47.701887058276576</v>
      </c>
      <c r="AV41" s="73">
        <v>29.987428579893713</v>
      </c>
      <c r="AW41" s="75">
        <v>591.81406093773808</v>
      </c>
      <c r="AX41" s="73">
        <v>22.912938754590403</v>
      </c>
      <c r="AY41" s="75">
        <v>305.69700676401442</v>
      </c>
      <c r="AZ41" s="76">
        <v>19.121725568587411</v>
      </c>
      <c r="BA41" s="76">
        <v>4710.2533792011518</v>
      </c>
      <c r="BB41" s="79">
        <v>21.131728454924755</v>
      </c>
      <c r="BC41" s="82">
        <v>214879.14798273667</v>
      </c>
    </row>
    <row r="42" spans="1:55" x14ac:dyDescent="0.25">
      <c r="A42" s="67" t="s">
        <v>18</v>
      </c>
      <c r="B42" s="72">
        <v>0.8</v>
      </c>
      <c r="C42" s="72">
        <v>1.1100000000000001</v>
      </c>
      <c r="D42" s="72">
        <v>8.9499999999999993</v>
      </c>
      <c r="E42" s="72">
        <v>2.1</v>
      </c>
      <c r="F42" s="72">
        <v>9.3000000000000007</v>
      </c>
      <c r="G42" s="72">
        <v>32.19</v>
      </c>
      <c r="H42" s="73">
        <v>1.51</v>
      </c>
      <c r="I42" s="74">
        <v>1.7</v>
      </c>
      <c r="J42" s="74">
        <v>3.15</v>
      </c>
      <c r="K42" s="74">
        <v>2.65</v>
      </c>
      <c r="L42" s="74">
        <v>4.83</v>
      </c>
      <c r="M42" s="75">
        <v>7</v>
      </c>
      <c r="N42" s="97">
        <v>1.31</v>
      </c>
      <c r="O42" s="97">
        <v>1.48</v>
      </c>
      <c r="P42" s="97">
        <v>2.84</v>
      </c>
      <c r="Q42" s="97">
        <v>2.33</v>
      </c>
      <c r="R42" s="97">
        <v>4.51</v>
      </c>
      <c r="S42" s="97">
        <v>7.05</v>
      </c>
      <c r="T42" s="73">
        <v>6.58</v>
      </c>
      <c r="U42" s="74">
        <v>8</v>
      </c>
      <c r="V42" s="74">
        <v>20.010000000000002</v>
      </c>
      <c r="W42" s="74">
        <v>20.64</v>
      </c>
      <c r="X42" s="74">
        <v>31.84</v>
      </c>
      <c r="Y42" s="75">
        <v>35.15</v>
      </c>
      <c r="Z42" s="73">
        <v>2.9</v>
      </c>
      <c r="AA42" s="74">
        <v>3.04</v>
      </c>
      <c r="AB42" s="74">
        <v>10.65</v>
      </c>
      <c r="AC42" s="74">
        <v>10.71</v>
      </c>
      <c r="AD42" s="74">
        <v>18.63</v>
      </c>
      <c r="AE42" s="75">
        <v>21.21</v>
      </c>
      <c r="AF42" s="76">
        <v>18.600000000000001</v>
      </c>
      <c r="AG42" s="76">
        <v>19.3</v>
      </c>
      <c r="AH42" s="76">
        <v>628.20000000000005</v>
      </c>
      <c r="AI42" s="76">
        <v>197.3</v>
      </c>
      <c r="AJ42" s="76">
        <v>2592.5</v>
      </c>
      <c r="AK42" s="76">
        <v>2663.7</v>
      </c>
      <c r="AL42" s="79">
        <v>200.5</v>
      </c>
      <c r="AM42" s="80">
        <v>207.6</v>
      </c>
      <c r="AN42" s="80">
        <v>19786.3</v>
      </c>
      <c r="AO42" s="80">
        <v>9776.4</v>
      </c>
      <c r="AP42" s="80">
        <v>79193.2</v>
      </c>
      <c r="AQ42" s="82">
        <v>81420.899999999994</v>
      </c>
      <c r="AR42" s="72">
        <v>0.68825743988907806</v>
      </c>
      <c r="AS42" s="72">
        <v>242.1064297968442</v>
      </c>
      <c r="AT42" s="73">
        <v>1.345405061432035</v>
      </c>
      <c r="AU42" s="75">
        <v>14.577052760422067</v>
      </c>
      <c r="AV42" s="73">
        <v>5.6462249350221141</v>
      </c>
      <c r="AW42" s="75">
        <v>33.47793656682429</v>
      </c>
      <c r="AX42" s="73">
        <v>2.1557556940115421</v>
      </c>
      <c r="AY42" s="75">
        <v>27.906260233519109</v>
      </c>
      <c r="AZ42" s="76">
        <v>7.6773927655726579</v>
      </c>
      <c r="BA42" s="76">
        <v>4233.6215939418516</v>
      </c>
      <c r="BB42" s="79">
        <v>15.969381756733995</v>
      </c>
      <c r="BC42" s="82">
        <v>90838.072539124943</v>
      </c>
    </row>
    <row r="43" spans="1:55" x14ac:dyDescent="0.25">
      <c r="A43" s="67" t="s">
        <v>19</v>
      </c>
      <c r="B43" s="72">
        <v>7.86</v>
      </c>
      <c r="C43" s="72">
        <v>9.5500000000000007</v>
      </c>
      <c r="D43" s="72">
        <v>87.79</v>
      </c>
      <c r="E43" s="72">
        <v>20.18</v>
      </c>
      <c r="F43" s="72">
        <v>239.21</v>
      </c>
      <c r="G43" s="72">
        <v>323.45</v>
      </c>
      <c r="H43" s="73">
        <v>10.210000000000001</v>
      </c>
      <c r="I43" s="74">
        <v>10.92</v>
      </c>
      <c r="J43" s="74">
        <v>23.88</v>
      </c>
      <c r="K43" s="74">
        <v>18.64</v>
      </c>
      <c r="L43" s="74">
        <v>39.32</v>
      </c>
      <c r="M43" s="75">
        <v>58.79</v>
      </c>
      <c r="N43" s="97">
        <v>8.4499999999999993</v>
      </c>
      <c r="O43" s="97">
        <v>9.4</v>
      </c>
      <c r="P43" s="97">
        <v>21.44</v>
      </c>
      <c r="Q43" s="97">
        <v>16.16</v>
      </c>
      <c r="R43" s="97">
        <v>36.590000000000003</v>
      </c>
      <c r="S43" s="97">
        <v>57.35</v>
      </c>
      <c r="T43" s="73">
        <v>45.57</v>
      </c>
      <c r="U43" s="74">
        <v>57.6</v>
      </c>
      <c r="V43" s="74">
        <v>165.54</v>
      </c>
      <c r="W43" s="74">
        <v>173.01</v>
      </c>
      <c r="X43" s="74">
        <v>267.23</v>
      </c>
      <c r="Y43" s="75">
        <v>304.81</v>
      </c>
      <c r="Z43" s="73">
        <v>26.31</v>
      </c>
      <c r="AA43" s="74">
        <v>29.51</v>
      </c>
      <c r="AB43" s="74">
        <v>98.37</v>
      </c>
      <c r="AC43" s="74">
        <v>99.5</v>
      </c>
      <c r="AD43" s="74">
        <v>167.85</v>
      </c>
      <c r="AE43" s="75">
        <v>192.25</v>
      </c>
      <c r="AF43" s="76">
        <v>158.4</v>
      </c>
      <c r="AG43" s="76">
        <v>178.2</v>
      </c>
      <c r="AH43" s="76">
        <v>5605.2</v>
      </c>
      <c r="AI43" s="76">
        <v>1559.3</v>
      </c>
      <c r="AJ43" s="76">
        <v>23448.5</v>
      </c>
      <c r="AK43" s="76">
        <v>25756.3</v>
      </c>
      <c r="AL43" s="79">
        <v>1738</v>
      </c>
      <c r="AM43" s="80">
        <v>1930.1</v>
      </c>
      <c r="AN43" s="80">
        <v>180850.6</v>
      </c>
      <c r="AO43" s="80">
        <v>80463.100000000006</v>
      </c>
      <c r="AP43" s="80">
        <v>718942.3</v>
      </c>
      <c r="AQ43" s="82">
        <v>790842</v>
      </c>
      <c r="AR43" s="72">
        <v>6.2189976796049091</v>
      </c>
      <c r="AS43" s="72">
        <v>2111.4509606954216</v>
      </c>
      <c r="AT43" s="73">
        <v>9.0265557253143704</v>
      </c>
      <c r="AU43" s="75">
        <v>150.51903071535995</v>
      </c>
      <c r="AV43" s="73">
        <v>37.455300279993139</v>
      </c>
      <c r="AW43" s="75">
        <v>290.40575708139761</v>
      </c>
      <c r="AX43" s="73">
        <v>20.363466016516423</v>
      </c>
      <c r="AY43" s="75">
        <v>248.50689822388952</v>
      </c>
      <c r="AZ43" s="76">
        <v>60.252907691487444</v>
      </c>
      <c r="BA43" s="76">
        <v>45167.225429529615</v>
      </c>
      <c r="BB43" s="79">
        <v>136.83684133159147</v>
      </c>
      <c r="BC43" s="82">
        <v>969209.8192328125</v>
      </c>
    </row>
    <row r="44" spans="1:55" x14ac:dyDescent="0.25">
      <c r="A44" s="67" t="s">
        <v>20</v>
      </c>
      <c r="B44" s="72">
        <v>4.25</v>
      </c>
      <c r="C44" s="72">
        <v>4.38</v>
      </c>
      <c r="D44" s="72">
        <v>6.27</v>
      </c>
      <c r="E44" s="72">
        <v>5.71</v>
      </c>
      <c r="F44" s="72">
        <v>8.7899999999999991</v>
      </c>
      <c r="G44" s="72">
        <v>8.81</v>
      </c>
      <c r="H44" s="73">
        <v>2.85</v>
      </c>
      <c r="I44" s="74">
        <v>2.93</v>
      </c>
      <c r="J44" s="74">
        <v>4.67</v>
      </c>
      <c r="K44" s="74">
        <v>4.21</v>
      </c>
      <c r="L44" s="74">
        <v>8.39</v>
      </c>
      <c r="M44" s="75">
        <v>8.49</v>
      </c>
      <c r="N44" s="97">
        <v>2.77</v>
      </c>
      <c r="O44" s="97">
        <v>2.85</v>
      </c>
      <c r="P44" s="97">
        <v>4.5999999999999996</v>
      </c>
      <c r="Q44" s="97">
        <v>4.2</v>
      </c>
      <c r="R44" s="97">
        <v>8.34</v>
      </c>
      <c r="S44" s="97">
        <v>8.4499999999999993</v>
      </c>
      <c r="T44" s="73">
        <v>20.260000000000002</v>
      </c>
      <c r="U44" s="74">
        <v>21.4</v>
      </c>
      <c r="V44" s="74">
        <v>53.67</v>
      </c>
      <c r="W44" s="74">
        <v>54.17</v>
      </c>
      <c r="X44" s="74">
        <v>78.13</v>
      </c>
      <c r="Y44" s="75">
        <v>78.290000000000006</v>
      </c>
      <c r="Z44" s="73">
        <v>11.97</v>
      </c>
      <c r="AA44" s="74">
        <v>14.31</v>
      </c>
      <c r="AB44" s="74">
        <v>21.76</v>
      </c>
      <c r="AC44" s="74">
        <v>21.25</v>
      </c>
      <c r="AD44" s="74">
        <v>31.63</v>
      </c>
      <c r="AE44" s="75">
        <v>33.58</v>
      </c>
      <c r="AF44" s="76">
        <v>139.4</v>
      </c>
      <c r="AG44" s="76">
        <v>139.80000000000001</v>
      </c>
      <c r="AH44" s="76">
        <v>577.70000000000005</v>
      </c>
      <c r="AI44" s="76">
        <v>632.9</v>
      </c>
      <c r="AJ44" s="76">
        <v>965.4</v>
      </c>
      <c r="AK44" s="76">
        <v>1033.2</v>
      </c>
      <c r="AL44" s="79">
        <v>409.6</v>
      </c>
      <c r="AM44" s="80">
        <v>412.6</v>
      </c>
      <c r="AN44" s="80">
        <v>17982.7</v>
      </c>
      <c r="AO44" s="80">
        <v>18621</v>
      </c>
      <c r="AP44" s="80">
        <v>36531.800000000003</v>
      </c>
      <c r="AQ44" s="82">
        <v>38758.9</v>
      </c>
      <c r="AR44" s="72">
        <v>3.726214408733715</v>
      </c>
      <c r="AS44" s="72">
        <v>24.121831086209628</v>
      </c>
      <c r="AT44" s="73">
        <v>2.5620995741463073</v>
      </c>
      <c r="AU44" s="75">
        <v>8.4402716289775732</v>
      </c>
      <c r="AV44" s="73">
        <v>20.261382741817442</v>
      </c>
      <c r="AW44" s="75">
        <v>88.748067930019644</v>
      </c>
      <c r="AX44" s="73">
        <v>11.969205689153394</v>
      </c>
      <c r="AY44" s="75">
        <v>40.579729320824001</v>
      </c>
      <c r="AZ44" s="76">
        <v>139.67238770755958</v>
      </c>
      <c r="BA44" s="76">
        <v>2145.4122302281171</v>
      </c>
      <c r="BB44" s="79">
        <v>411.6989793794616</v>
      </c>
      <c r="BC44" s="82">
        <v>97886.672207869648</v>
      </c>
    </row>
    <row r="45" spans="1:55" x14ac:dyDescent="0.25">
      <c r="A45" s="67" t="s">
        <v>21</v>
      </c>
      <c r="B45" s="72">
        <v>0.3</v>
      </c>
      <c r="C45" s="72">
        <v>0.82</v>
      </c>
      <c r="D45" s="72">
        <v>8.41</v>
      </c>
      <c r="E45" s="72">
        <v>5.6</v>
      </c>
      <c r="F45" s="72">
        <v>10.5</v>
      </c>
      <c r="G45" s="72">
        <v>26.26</v>
      </c>
      <c r="H45" s="73">
        <v>5.41</v>
      </c>
      <c r="I45" s="74">
        <v>5.65</v>
      </c>
      <c r="J45" s="74">
        <v>13.63</v>
      </c>
      <c r="K45" s="74">
        <v>7.89</v>
      </c>
      <c r="L45" s="74">
        <v>26.51</v>
      </c>
      <c r="M45" s="75">
        <v>32.64</v>
      </c>
      <c r="N45" s="97">
        <v>5.36</v>
      </c>
      <c r="O45" s="97">
        <v>5.58</v>
      </c>
      <c r="P45" s="97">
        <v>12.51</v>
      </c>
      <c r="Q45" s="97">
        <v>7.64</v>
      </c>
      <c r="R45" s="97">
        <v>24.99</v>
      </c>
      <c r="S45" s="97">
        <v>30.73</v>
      </c>
      <c r="T45" s="73">
        <v>34.71</v>
      </c>
      <c r="U45" s="74">
        <v>34.75</v>
      </c>
      <c r="V45" s="74">
        <v>65.91</v>
      </c>
      <c r="W45" s="74">
        <v>40.229999999999997</v>
      </c>
      <c r="X45" s="74">
        <v>108.81</v>
      </c>
      <c r="Y45" s="75">
        <v>193.21</v>
      </c>
      <c r="Z45" s="73">
        <v>58.34</v>
      </c>
      <c r="AA45" s="74">
        <v>70.81</v>
      </c>
      <c r="AB45" s="74">
        <v>235.12</v>
      </c>
      <c r="AC45" s="74">
        <v>243.64</v>
      </c>
      <c r="AD45" s="74">
        <v>365.69</v>
      </c>
      <c r="AE45" s="75">
        <v>420.92</v>
      </c>
      <c r="AF45" s="76">
        <v>604.4</v>
      </c>
      <c r="AG45" s="76">
        <v>1116.9000000000001</v>
      </c>
      <c r="AH45" s="76">
        <v>3691.3</v>
      </c>
      <c r="AI45" s="76">
        <v>1580.5</v>
      </c>
      <c r="AJ45" s="76">
        <v>10472.5</v>
      </c>
      <c r="AK45" s="76">
        <v>12189.7</v>
      </c>
      <c r="AL45" s="79">
        <v>5510.9</v>
      </c>
      <c r="AM45" s="80">
        <v>5600.7</v>
      </c>
      <c r="AN45" s="80">
        <v>41572.199999999997</v>
      </c>
      <c r="AO45" s="80">
        <v>8483.4</v>
      </c>
      <c r="AP45" s="80">
        <v>122598.2</v>
      </c>
      <c r="AQ45" s="82">
        <v>133853.1</v>
      </c>
      <c r="AR45" s="72">
        <v>0.27361619333228188</v>
      </c>
      <c r="AS45" s="72">
        <v>173.62902335010244</v>
      </c>
      <c r="AT45" s="73">
        <v>5.2053389345671013</v>
      </c>
      <c r="AU45" s="75">
        <v>87.778273055548652</v>
      </c>
      <c r="AV45" s="73">
        <v>27.847192802979318</v>
      </c>
      <c r="AW45" s="75">
        <v>239.0825997125815</v>
      </c>
      <c r="AX45" s="73">
        <v>18.391413767637573</v>
      </c>
      <c r="AY45" s="75">
        <v>3505.6413644054746</v>
      </c>
      <c r="AZ45" s="76">
        <v>135.94919380344655</v>
      </c>
      <c r="BA45" s="76">
        <v>110939.55739426237</v>
      </c>
      <c r="BB45" s="79">
        <v>786.97474585154168</v>
      </c>
      <c r="BC45" s="82">
        <v>182625.09627396191</v>
      </c>
    </row>
    <row r="46" spans="1:55" x14ac:dyDescent="0.25">
      <c r="A46" s="67" t="s">
        <v>22</v>
      </c>
      <c r="B46" s="72">
        <v>0.6</v>
      </c>
      <c r="C46" s="72">
        <v>0.61</v>
      </c>
      <c r="D46" s="72">
        <v>2.97</v>
      </c>
      <c r="E46" s="72">
        <v>0.82</v>
      </c>
      <c r="F46" s="72">
        <v>5.19</v>
      </c>
      <c r="G46" s="72">
        <v>5.2</v>
      </c>
      <c r="H46" s="73">
        <v>7.41</v>
      </c>
      <c r="I46" s="74">
        <v>8.0399999999999991</v>
      </c>
      <c r="J46" s="74">
        <v>26.87</v>
      </c>
      <c r="K46" s="74">
        <v>14.71</v>
      </c>
      <c r="L46" s="74">
        <v>52.12</v>
      </c>
      <c r="M46" s="75">
        <v>115.09</v>
      </c>
      <c r="N46" s="97">
        <v>7.37</v>
      </c>
      <c r="O46" s="97">
        <v>8.0399999999999991</v>
      </c>
      <c r="P46" s="97">
        <v>23.99</v>
      </c>
      <c r="Q46" s="97">
        <v>14.68</v>
      </c>
      <c r="R46" s="97">
        <v>46.94</v>
      </c>
      <c r="S46" s="97">
        <v>96.55</v>
      </c>
      <c r="T46" s="73">
        <v>48.96</v>
      </c>
      <c r="U46" s="74">
        <v>57.62</v>
      </c>
      <c r="V46" s="74">
        <v>133.07</v>
      </c>
      <c r="W46" s="74">
        <v>107.05</v>
      </c>
      <c r="X46" s="74">
        <v>307.14999999999998</v>
      </c>
      <c r="Y46" s="75">
        <v>393.49</v>
      </c>
      <c r="Z46" s="73">
        <v>61.9</v>
      </c>
      <c r="AA46" s="74">
        <v>70.87</v>
      </c>
      <c r="AB46" s="74">
        <v>227.22</v>
      </c>
      <c r="AC46" s="74">
        <v>141.31</v>
      </c>
      <c r="AD46" s="74">
        <v>703.81</v>
      </c>
      <c r="AE46" s="75">
        <v>900.4</v>
      </c>
      <c r="AF46" s="76">
        <v>653.70000000000005</v>
      </c>
      <c r="AG46" s="76">
        <v>662.8</v>
      </c>
      <c r="AH46" s="76">
        <v>3515.4</v>
      </c>
      <c r="AI46" s="76">
        <v>1207.8</v>
      </c>
      <c r="AJ46" s="76">
        <v>4387.8999999999996</v>
      </c>
      <c r="AK46" s="76">
        <v>28905.1</v>
      </c>
      <c r="AL46" s="79">
        <v>22997.599999999999</v>
      </c>
      <c r="AM46" s="80">
        <v>23508</v>
      </c>
      <c r="AN46" s="80">
        <v>127259</v>
      </c>
      <c r="AO46" s="80">
        <v>48737.599999999999</v>
      </c>
      <c r="AP46" s="80">
        <v>134116.9</v>
      </c>
      <c r="AQ46" s="82">
        <v>984747.3</v>
      </c>
      <c r="AR46" s="72">
        <v>7.6024902039976319E-2</v>
      </c>
      <c r="AS46" s="72">
        <v>93.511074483744068</v>
      </c>
      <c r="AT46" s="73">
        <v>8.3252154205088083</v>
      </c>
      <c r="AU46" s="75">
        <v>99.042588730716034</v>
      </c>
      <c r="AV46" s="73">
        <v>63.823094440707756</v>
      </c>
      <c r="AW46" s="75">
        <v>487.79675949019901</v>
      </c>
      <c r="AX46" s="73">
        <v>68.557067265369966</v>
      </c>
      <c r="AY46" s="75">
        <v>1147.4612021912537</v>
      </c>
      <c r="AZ46" s="76">
        <v>0</v>
      </c>
      <c r="BA46" s="76">
        <v>34806.784615629207</v>
      </c>
      <c r="BB46" s="79">
        <v>0</v>
      </c>
      <c r="BC46" s="82">
        <v>1308548.0406751866</v>
      </c>
    </row>
    <row r="48" spans="1:55" ht="15" customHeight="1" x14ac:dyDescent="0.25">
      <c r="A48" s="131" t="s">
        <v>150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</row>
    <row r="49" spans="1:11" x14ac:dyDescent="0.25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</row>
  </sheetData>
  <mergeCells count="1">
    <mergeCell ref="A48:K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2"/>
  <sheetViews>
    <sheetView showGridLines="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AC11" sqref="AC11"/>
    </sheetView>
  </sheetViews>
  <sheetFormatPr defaultRowHeight="15" x14ac:dyDescent="0.25"/>
  <cols>
    <col min="1" max="1" width="27.5703125" customWidth="1"/>
  </cols>
  <sheetData>
    <row r="1" spans="1:56" ht="18" customHeight="1" x14ac:dyDescent="0.25">
      <c r="A1" s="2"/>
      <c r="B1" s="133" t="s">
        <v>55</v>
      </c>
      <c r="C1" s="25" t="s">
        <v>29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25" t="s">
        <v>142</v>
      </c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129"/>
    </row>
    <row r="2" spans="1:56" ht="18" x14ac:dyDescent="0.25">
      <c r="A2" s="2"/>
      <c r="B2" s="133"/>
      <c r="C2" s="54" t="s">
        <v>58</v>
      </c>
      <c r="D2" s="54"/>
      <c r="E2" s="54"/>
      <c r="F2" s="54"/>
      <c r="G2" s="54"/>
      <c r="H2" s="54"/>
      <c r="I2" s="126" t="s">
        <v>56</v>
      </c>
      <c r="J2" s="54"/>
      <c r="K2" s="54"/>
      <c r="L2" s="54"/>
      <c r="M2" s="54"/>
      <c r="N2" s="127"/>
      <c r="O2" s="54" t="s">
        <v>57</v>
      </c>
      <c r="P2" s="54"/>
      <c r="Q2" s="54"/>
      <c r="R2" s="54"/>
      <c r="S2" s="54"/>
      <c r="T2" s="54"/>
      <c r="U2" s="126" t="s">
        <v>59</v>
      </c>
      <c r="V2" s="54"/>
      <c r="W2" s="54"/>
      <c r="X2" s="54"/>
      <c r="Y2" s="54"/>
      <c r="Z2" s="127"/>
      <c r="AA2" s="54" t="s">
        <v>60</v>
      </c>
      <c r="AB2" s="54"/>
      <c r="AC2" s="54"/>
      <c r="AD2" s="54"/>
      <c r="AE2" s="54"/>
      <c r="AF2" s="54"/>
      <c r="AG2" s="126" t="s">
        <v>61</v>
      </c>
      <c r="AH2" s="54"/>
      <c r="AI2" s="54"/>
      <c r="AJ2" s="54"/>
      <c r="AK2" s="54"/>
      <c r="AL2" s="127"/>
      <c r="AM2" s="125" t="s">
        <v>112</v>
      </c>
      <c r="AN2" s="123"/>
      <c r="AO2" s="123"/>
      <c r="AP2" s="123"/>
      <c r="AQ2" s="123"/>
      <c r="AR2" s="124"/>
      <c r="AS2" s="128" t="s">
        <v>30</v>
      </c>
      <c r="AT2" s="124"/>
      <c r="AU2" s="125" t="s">
        <v>143</v>
      </c>
      <c r="AV2" s="124"/>
      <c r="AW2" s="125" t="s">
        <v>144</v>
      </c>
      <c r="AX2" s="124"/>
      <c r="AY2" s="125" t="s">
        <v>147</v>
      </c>
      <c r="AZ2" s="124"/>
      <c r="BA2" s="125" t="s">
        <v>145</v>
      </c>
      <c r="BB2" s="124"/>
      <c r="BC2" s="125" t="s">
        <v>146</v>
      </c>
      <c r="BD2" s="124"/>
    </row>
    <row r="3" spans="1:56" ht="15" customHeight="1" x14ac:dyDescent="0.25">
      <c r="A3" s="1" t="s">
        <v>0</v>
      </c>
      <c r="B3" s="134"/>
      <c r="C3" s="28" t="s">
        <v>25</v>
      </c>
      <c r="D3" s="28" t="s">
        <v>26</v>
      </c>
      <c r="E3" s="28" t="s">
        <v>23</v>
      </c>
      <c r="F3" s="28" t="s">
        <v>24</v>
      </c>
      <c r="G3" s="28" t="s">
        <v>27</v>
      </c>
      <c r="H3" s="28" t="s">
        <v>28</v>
      </c>
      <c r="I3" s="4" t="s">
        <v>25</v>
      </c>
      <c r="J3" s="28" t="s">
        <v>26</v>
      </c>
      <c r="K3" s="28" t="s">
        <v>23</v>
      </c>
      <c r="L3" s="28" t="s">
        <v>24</v>
      </c>
      <c r="M3" s="28" t="s">
        <v>27</v>
      </c>
      <c r="N3" s="5" t="s">
        <v>28</v>
      </c>
      <c r="O3" s="28" t="s">
        <v>25</v>
      </c>
      <c r="P3" s="28" t="s">
        <v>26</v>
      </c>
      <c r="Q3" s="28" t="s">
        <v>23</v>
      </c>
      <c r="R3" s="28" t="s">
        <v>24</v>
      </c>
      <c r="S3" s="28" t="s">
        <v>27</v>
      </c>
      <c r="T3" s="28" t="s">
        <v>28</v>
      </c>
      <c r="U3" s="4" t="s">
        <v>25</v>
      </c>
      <c r="V3" s="28" t="s">
        <v>26</v>
      </c>
      <c r="W3" s="28" t="s">
        <v>23</v>
      </c>
      <c r="X3" s="28" t="s">
        <v>24</v>
      </c>
      <c r="Y3" s="28" t="s">
        <v>27</v>
      </c>
      <c r="Z3" s="5" t="s">
        <v>28</v>
      </c>
      <c r="AA3" s="28" t="s">
        <v>25</v>
      </c>
      <c r="AB3" s="28" t="s">
        <v>26</v>
      </c>
      <c r="AC3" s="28" t="s">
        <v>23</v>
      </c>
      <c r="AD3" s="28" t="s">
        <v>24</v>
      </c>
      <c r="AE3" s="28" t="s">
        <v>27</v>
      </c>
      <c r="AF3" s="28" t="s">
        <v>28</v>
      </c>
      <c r="AG3" s="4" t="s">
        <v>25</v>
      </c>
      <c r="AH3" s="28" t="s">
        <v>26</v>
      </c>
      <c r="AI3" s="28" t="s">
        <v>23</v>
      </c>
      <c r="AJ3" s="28" t="s">
        <v>24</v>
      </c>
      <c r="AK3" s="28" t="s">
        <v>27</v>
      </c>
      <c r="AL3" s="5" t="s">
        <v>28</v>
      </c>
      <c r="AM3" s="4" t="s">
        <v>25</v>
      </c>
      <c r="AN3" s="28" t="s">
        <v>26</v>
      </c>
      <c r="AO3" s="28" t="s">
        <v>23</v>
      </c>
      <c r="AP3" s="28" t="s">
        <v>24</v>
      </c>
      <c r="AQ3" s="28" t="s">
        <v>27</v>
      </c>
      <c r="AR3" s="5" t="s">
        <v>28</v>
      </c>
      <c r="AS3" s="122" t="s">
        <v>140</v>
      </c>
      <c r="AT3" s="121" t="s">
        <v>141</v>
      </c>
      <c r="AU3" s="122" t="s">
        <v>140</v>
      </c>
      <c r="AV3" s="121" t="s">
        <v>141</v>
      </c>
      <c r="AW3" s="122" t="s">
        <v>140</v>
      </c>
      <c r="AX3" s="121" t="s">
        <v>141</v>
      </c>
      <c r="AY3" s="122" t="s">
        <v>140</v>
      </c>
      <c r="AZ3" s="121" t="s">
        <v>141</v>
      </c>
      <c r="BA3" s="122" t="s">
        <v>140</v>
      </c>
      <c r="BB3" s="121" t="s">
        <v>141</v>
      </c>
      <c r="BC3" s="122" t="s">
        <v>140</v>
      </c>
      <c r="BD3" s="121" t="s">
        <v>141</v>
      </c>
    </row>
    <row r="4" spans="1:56" x14ac:dyDescent="0.25">
      <c r="A4" t="s">
        <v>95</v>
      </c>
      <c r="B4" s="7">
        <v>2.6753300000000002</v>
      </c>
      <c r="C4" s="62">
        <f>'Peso de Varejo'!B4/$B4</f>
        <v>0.36630995054815663</v>
      </c>
      <c r="D4" s="62">
        <f>'Peso de Varejo'!C4/$B4</f>
        <v>0.41490208684536112</v>
      </c>
      <c r="E4" s="62">
        <f>'Peso de Varejo'!D4/$B4</f>
        <v>1.4390748057249012</v>
      </c>
      <c r="F4" s="62">
        <f>'Peso de Varejo'!E4/$B4</f>
        <v>1.009221292326554</v>
      </c>
      <c r="G4" s="62">
        <f>'Peso de Varejo'!F4/$B4</f>
        <v>2.9416931742999926</v>
      </c>
      <c r="H4" s="62">
        <f>'Peso de Varejo'!G4/$B4</f>
        <v>3.7229052116935106</v>
      </c>
      <c r="I4" s="63">
        <f>'Peso de Varejo'!H4/$B4</f>
        <v>0.2653878213155012</v>
      </c>
      <c r="J4" s="64">
        <f>'Peso de Varejo'!I4/$B4</f>
        <v>0.29529067442147322</v>
      </c>
      <c r="K4" s="64">
        <f>'Peso de Varejo'!J4/$B4</f>
        <v>0.5868434922047</v>
      </c>
      <c r="L4" s="64">
        <f>'Peso de Varejo'!K4/$B4</f>
        <v>0.47470779305730504</v>
      </c>
      <c r="M4" s="64">
        <f>'Peso de Varejo'!L4/$B4</f>
        <v>0.86344488343494064</v>
      </c>
      <c r="N4" s="65">
        <f>'Peso de Varejo'!M4/$B4</f>
        <v>1.1475219879416743</v>
      </c>
      <c r="O4" s="62">
        <f>'Peso de Varejo'!N4/$B4</f>
        <v>0.26912567795374776</v>
      </c>
      <c r="P4" s="62">
        <f>'Peso de Varejo'!O4/$B4</f>
        <v>0.29529067442147322</v>
      </c>
      <c r="Q4" s="62">
        <f>'Peso de Varejo'!P4/$B4</f>
        <v>0.59058134884294644</v>
      </c>
      <c r="R4" s="62">
        <f>'Peso de Varejo'!Q4/$B4</f>
        <v>0.47844564969555153</v>
      </c>
      <c r="S4" s="62">
        <f>'Peso de Varejo'!R4/$B4</f>
        <v>0.88960987990266616</v>
      </c>
      <c r="T4" s="62">
        <f>'Peso de Varejo'!S4/$B4</f>
        <v>1.1624734144946602</v>
      </c>
      <c r="U4" s="63">
        <f>'Peso de Varejo'!T4/$B4</f>
        <v>2.1866461333742002</v>
      </c>
      <c r="V4" s="64">
        <f>'Peso de Varejo'!U4/$B4</f>
        <v>2.4968882343486594</v>
      </c>
      <c r="W4" s="64">
        <f>'Peso de Varejo'!V4/$B4</f>
        <v>4.990038612059073</v>
      </c>
      <c r="X4" s="64">
        <f>'Peso de Varejo'!W4/$B4</f>
        <v>4.9638736155913472</v>
      </c>
      <c r="Y4" s="64">
        <f>'Peso de Varejo'!X4/$B4</f>
        <v>7.5654218358109082</v>
      </c>
      <c r="Z4" s="65">
        <f>'Peso de Varejo'!Y4/$B4</f>
        <v>9.355855165530981</v>
      </c>
      <c r="AA4" s="62">
        <f>'Peso de Varejo'!Z4/$B4</f>
        <v>0.38126137710114266</v>
      </c>
      <c r="AB4" s="62">
        <f>'Peso de Varejo'!AA4/$B4</f>
        <v>0.84849345688195466</v>
      </c>
      <c r="AC4" s="62">
        <f>'Peso de Varejo'!AB4/$B4</f>
        <v>2.6763053529844916</v>
      </c>
      <c r="AD4" s="62">
        <f>'Peso de Varejo'!AC4/$B4</f>
        <v>2.0072290147383685</v>
      </c>
      <c r="AE4" s="62">
        <f>'Peso de Varejo'!AD4/$B4</f>
        <v>5.012465751888552</v>
      </c>
      <c r="AF4" s="62">
        <f>'Peso de Varejo'!AE4/$B4</f>
        <v>6.7842097984173906</v>
      </c>
      <c r="AG4" s="38">
        <f>'Peso de Varejo'!AF4/$B4</f>
        <v>0.82232846041422925</v>
      </c>
      <c r="AH4" s="95">
        <f>'Peso de Varejo'!AG4/$B4</f>
        <v>0.82232846041422925</v>
      </c>
      <c r="AI4" s="95">
        <f>'Peso de Varejo'!AH4/$B4</f>
        <v>242.02621732646065</v>
      </c>
      <c r="AJ4" s="95">
        <f>'Peso de Varejo'!AI4/$B4</f>
        <v>156.69095027529312</v>
      </c>
      <c r="AK4" s="95">
        <f>'Peso de Varejo'!AJ4/$B4</f>
        <v>404.06230259444624</v>
      </c>
      <c r="AL4" s="96">
        <f>'Peso de Varejo'!AK4/$B4</f>
        <v>1259.0970085933322</v>
      </c>
      <c r="AM4" s="38">
        <f>'Peso de Varejo'!AL4/$B4</f>
        <v>1.009221292326554</v>
      </c>
      <c r="AN4" s="95">
        <f>'Peso de Varejo'!AM4/$B4</f>
        <v>1.6820354872109233</v>
      </c>
      <c r="AO4" s="95">
        <f>'Peso de Varejo'!AN4/$B4</f>
        <v>12479.058658184222</v>
      </c>
      <c r="AP4" s="95">
        <f>'Peso de Varejo'!AO4/$B4</f>
        <v>4792.5676458605103</v>
      </c>
      <c r="AQ4" s="95">
        <f>'Peso de Varejo'!AP4/$B4</f>
        <v>20552.866375363035</v>
      </c>
      <c r="AR4" s="96">
        <f>'Peso de Varejo'!AQ4/$B4</f>
        <v>84388.729614664364</v>
      </c>
      <c r="AS4" s="72">
        <f>'Peso de Varejo'!AR4/$B4</f>
        <v>0.15435201541571755</v>
      </c>
      <c r="AT4" s="72">
        <f>'Peso de Varejo'!AS4/$B4</f>
        <v>13.640658564998796</v>
      </c>
      <c r="AU4" s="73">
        <f>'Peso de Varejo'!AT4/$B4</f>
        <v>0.15590536847671368</v>
      </c>
      <c r="AV4" s="75">
        <f>'Peso de Varejo'!AU4/$B4</f>
        <v>20.948304215334147</v>
      </c>
      <c r="AW4" s="73">
        <f>'Peso de Varejo'!AV4/$B4</f>
        <v>1.2738151629880556</v>
      </c>
      <c r="AX4" s="75">
        <f>'Peso de Varejo'!AW4/$B4</f>
        <v>12.513331747931579</v>
      </c>
      <c r="AY4" s="73">
        <f>'Peso de Varejo'!AX4/$B4</f>
        <v>6.3150964328937756E-2</v>
      </c>
      <c r="AZ4" s="75">
        <f>'Peso de Varejo'!AY4/$B4</f>
        <v>28.922521924669695</v>
      </c>
      <c r="BA4" s="38">
        <f>'Peso de Varejo'!AZ4/$B4</f>
        <v>0.42637816637076281</v>
      </c>
      <c r="BB4" s="96">
        <f>'Peso de Varejo'!BA4/$B4</f>
        <v>3242.724840310636</v>
      </c>
      <c r="BC4" s="38">
        <f>'Peso de Varejo'!BB4/$B4</f>
        <v>0.52143934003684922</v>
      </c>
      <c r="BD4" s="96">
        <f>'Peso de Varejo'!BC4/$B4</f>
        <v>124567.97338211809</v>
      </c>
    </row>
    <row r="5" spans="1:56" x14ac:dyDescent="0.25">
      <c r="A5" t="s">
        <v>1</v>
      </c>
      <c r="B5" s="7">
        <v>4.5225</v>
      </c>
      <c r="C5" s="62">
        <f>'Peso de Varejo'!B5/$B5</f>
        <v>0.21890547263681592</v>
      </c>
      <c r="D5" s="62">
        <f>'Peso de Varejo'!C5/$B5</f>
        <v>0.2520729684908789</v>
      </c>
      <c r="E5" s="62">
        <f>'Peso de Varejo'!D5/$B5</f>
        <v>0.6500829187396352</v>
      </c>
      <c r="F5" s="62">
        <f>'Peso de Varejo'!E5/$B5</f>
        <v>0.40685461580983973</v>
      </c>
      <c r="G5" s="62">
        <f>'Peso de Varejo'!F5/$B5</f>
        <v>1.2603648424543947</v>
      </c>
      <c r="H5" s="62">
        <f>'Peso de Varejo'!G5/$B5</f>
        <v>1.992260917634052</v>
      </c>
      <c r="I5" s="63">
        <f>'Peso de Varejo'!H5/$B5</f>
        <v>0.14593698175787728</v>
      </c>
      <c r="J5" s="64">
        <f>'Peso de Varejo'!I5/$B5</f>
        <v>0.16141514648977334</v>
      </c>
      <c r="K5" s="64">
        <f>'Peso de Varejo'!J5/$B5</f>
        <v>0.37589828634604755</v>
      </c>
      <c r="L5" s="64">
        <f>'Peso de Varejo'!K5/$B5</f>
        <v>0.26091763405196239</v>
      </c>
      <c r="M5" s="64">
        <f>'Peso de Varejo'!L5/$B5</f>
        <v>0.51077943615257049</v>
      </c>
      <c r="N5" s="65">
        <f>'Peso de Varejo'!M5/$B5</f>
        <v>0.7783305693753455</v>
      </c>
      <c r="O5" s="62">
        <f>'Peso de Varejo'!N5/$B5</f>
        <v>0.14814814814814817</v>
      </c>
      <c r="P5" s="62">
        <f>'Peso de Varejo'!O5/$B5</f>
        <v>0.16362631288004423</v>
      </c>
      <c r="Q5" s="62">
        <f>'Peso de Varejo'!P5/$B5</f>
        <v>0.37147595356550578</v>
      </c>
      <c r="R5" s="62">
        <f>'Peso de Varejo'!Q5/$B5</f>
        <v>0.26312880044223325</v>
      </c>
      <c r="S5" s="62">
        <f>'Peso de Varejo'!R5/$B5</f>
        <v>0.50856826976229963</v>
      </c>
      <c r="T5" s="62">
        <f>'Peso de Varejo'!S5/$B5</f>
        <v>0.78054173576561636</v>
      </c>
      <c r="U5" s="63">
        <f>'Peso de Varejo'!T5/$B5</f>
        <v>1.2448866777224985</v>
      </c>
      <c r="V5" s="64">
        <f>'Peso de Varejo'!U5/$B5</f>
        <v>1.3112216694306247</v>
      </c>
      <c r="W5" s="64">
        <f>'Peso de Varejo'!V5/$B5</f>
        <v>2.5826423438363735</v>
      </c>
      <c r="X5" s="64">
        <f>'Peso de Varejo'!W5/$B5</f>
        <v>2.2443338861249309</v>
      </c>
      <c r="Y5" s="64">
        <f>'Peso de Varejo'!X5/$B5</f>
        <v>4.6191265892758429</v>
      </c>
      <c r="Z5" s="65">
        <f>'Peso de Varejo'!Y5/$B5</f>
        <v>5.048092868988391</v>
      </c>
      <c r="AA5" s="62">
        <f>'Peso de Varejo'!Z5/$B5</f>
        <v>0.26533996683250416</v>
      </c>
      <c r="AB5" s="62">
        <f>'Peso de Varejo'!AA5/$B5</f>
        <v>0.28966279712548371</v>
      </c>
      <c r="AC5" s="62">
        <f>'Peso de Varejo'!AB5/$B5</f>
        <v>0.89110005527915981</v>
      </c>
      <c r="AD5" s="62">
        <f>'Peso de Varejo'!AC5/$B5</f>
        <v>0.53067993366500832</v>
      </c>
      <c r="AE5" s="62">
        <f>'Peso de Varejo'!AD5/$B5</f>
        <v>1.7954671088999445</v>
      </c>
      <c r="AF5" s="62">
        <f>'Peso de Varejo'!AE5/$B5</f>
        <v>2.781647318960752</v>
      </c>
      <c r="AG5" s="38">
        <f>'Peso de Varejo'!AF5/$B5</f>
        <v>0</v>
      </c>
      <c r="AH5" s="95">
        <f>'Peso de Varejo'!AG5/$B5</f>
        <v>0</v>
      </c>
      <c r="AI5" s="95">
        <f>'Peso de Varejo'!AH5/$B5</f>
        <v>47.694859038142617</v>
      </c>
      <c r="AJ5" s="95">
        <f>'Peso de Varejo'!AI5/$B5</f>
        <v>9.7070204532891093</v>
      </c>
      <c r="AK5" s="95">
        <f>'Peso de Varejo'!AJ5/$B5</f>
        <v>117.36871199557766</v>
      </c>
      <c r="AL5" s="96">
        <f>'Peso de Varejo'!AK5/$B5</f>
        <v>132.29408512990602</v>
      </c>
      <c r="AM5" s="38">
        <f>'Peso de Varejo'!AL5/$B5</f>
        <v>0</v>
      </c>
      <c r="AN5" s="95">
        <f>'Peso de Varejo'!AM5/$B5</f>
        <v>0</v>
      </c>
      <c r="AO5" s="95">
        <f>'Peso de Varejo'!AN5/$B5</f>
        <v>2402.0563847429516</v>
      </c>
      <c r="AP5" s="95">
        <f>'Peso de Varejo'!AO5/$B5</f>
        <v>77.302377003869552</v>
      </c>
      <c r="AQ5" s="95">
        <f>'Peso de Varejo'!AP5/$B5</f>
        <v>5389.8065229408512</v>
      </c>
      <c r="AR5" s="96">
        <f>'Peso de Varejo'!AQ5/$B5</f>
        <v>6238.7396351575462</v>
      </c>
      <c r="AS5" s="72">
        <f>'Peso de Varejo'!AR5/$B5</f>
        <v>0.10896946928016846</v>
      </c>
      <c r="AT5" s="72">
        <f>'Peso de Varejo'!AS5/$B5</f>
        <v>6.4012532510347135</v>
      </c>
      <c r="AU5" s="73">
        <f>'Peso de Varejo'!AT5/$B5</f>
        <v>0.1003458421975071</v>
      </c>
      <c r="AV5" s="75">
        <f>'Peso de Varejo'!AU5/$B5</f>
        <v>15.981511238384448</v>
      </c>
      <c r="AW5" s="73">
        <f>'Peso de Varejo'!AV5/$B5</f>
        <v>0.64650242198456065</v>
      </c>
      <c r="AX5" s="75">
        <f>'Peso de Varejo'!AW5/$B5</f>
        <v>5.6332706859635611</v>
      </c>
      <c r="AY5" s="73">
        <f>'Peso de Varejo'!AX5/$B5</f>
        <v>0.17250344857667493</v>
      </c>
      <c r="AZ5" s="75">
        <f>'Peso de Varejo'!AY5/$B5</f>
        <v>4.6009245000739361</v>
      </c>
      <c r="BA5" s="38">
        <f>'Peso de Varejo'!AZ5/$B5</f>
        <v>0</v>
      </c>
      <c r="BB5" s="96">
        <f>'Peso de Varejo'!BA5/$B5</f>
        <v>1590.0384228136779</v>
      </c>
      <c r="BC5" s="38">
        <f>'Peso de Varejo'!BB5/$B5</f>
        <v>0</v>
      </c>
      <c r="BD5" s="96">
        <f>'Peso de Varejo'!BC5/$B5</f>
        <v>101982.56807894548</v>
      </c>
    </row>
    <row r="6" spans="1:56" x14ac:dyDescent="0.25">
      <c r="A6" t="s">
        <v>2</v>
      </c>
      <c r="B6" s="9">
        <v>5</v>
      </c>
      <c r="C6" s="62">
        <f>'Peso de Varejo'!B6/$B6</f>
        <v>4.1999999999999996E-2</v>
      </c>
      <c r="D6" s="62">
        <f>'Peso de Varejo'!C6/$B6</f>
        <v>5.2000000000000005E-2</v>
      </c>
      <c r="E6" s="62">
        <f>'Peso de Varejo'!D6/$B6</f>
        <v>0.22200000000000003</v>
      </c>
      <c r="F6" s="62">
        <f>'Peso de Varejo'!E6/$B6</f>
        <v>0.17599999999999999</v>
      </c>
      <c r="G6" s="62">
        <f>'Peso de Varejo'!F6/$B6</f>
        <v>0.47400000000000003</v>
      </c>
      <c r="H6" s="62">
        <f>'Peso de Varejo'!G6/$B6</f>
        <v>0.57400000000000007</v>
      </c>
      <c r="I6" s="63">
        <f>'Peso de Varejo'!H6/$B6</f>
        <v>0.11799999999999999</v>
      </c>
      <c r="J6" s="64">
        <f>'Peso de Varejo'!I6/$B6</f>
        <v>0.13999999999999999</v>
      </c>
      <c r="K6" s="64">
        <f>'Peso de Varejo'!J6/$B6</f>
        <v>0.23599999999999999</v>
      </c>
      <c r="L6" s="64">
        <f>'Peso de Varejo'!K6/$B6</f>
        <v>0.23599999999999999</v>
      </c>
      <c r="M6" s="64">
        <f>'Peso de Varejo'!L6/$B6</f>
        <v>0.32799999999999996</v>
      </c>
      <c r="N6" s="65">
        <f>'Peso de Varejo'!M6/$B6</f>
        <v>0.35399999999999998</v>
      </c>
      <c r="O6" s="62">
        <f>'Peso de Varejo'!N6/$B6</f>
        <v>0.11799999999999999</v>
      </c>
      <c r="P6" s="62">
        <f>'Peso de Varejo'!O6/$B6</f>
        <v>0.13999999999999999</v>
      </c>
      <c r="Q6" s="62">
        <f>'Peso de Varejo'!P6/$B6</f>
        <v>0.23599999999999999</v>
      </c>
      <c r="R6" s="62">
        <f>'Peso de Varejo'!Q6/$B6</f>
        <v>0.23399999999999999</v>
      </c>
      <c r="S6" s="62">
        <f>'Peso de Varejo'!R6/$B6</f>
        <v>0.32799999999999996</v>
      </c>
      <c r="T6" s="62">
        <f>'Peso de Varejo'!S6/$B6</f>
        <v>0.35599999999999998</v>
      </c>
      <c r="U6" s="63">
        <f>'Peso de Varejo'!T6/$B6</f>
        <v>1.044</v>
      </c>
      <c r="V6" s="64">
        <f>'Peso de Varejo'!U6/$B6</f>
        <v>1.0720000000000001</v>
      </c>
      <c r="W6" s="64">
        <f>'Peso de Varejo'!V6/$B6</f>
        <v>1.3180000000000001</v>
      </c>
      <c r="X6" s="64">
        <f>'Peso de Varejo'!W6/$B6</f>
        <v>1.212</v>
      </c>
      <c r="Y6" s="64">
        <f>'Peso de Varejo'!X6/$B6</f>
        <v>1.49</v>
      </c>
      <c r="Z6" s="65">
        <f>'Peso de Varejo'!Y6/$B6</f>
        <v>1.6339999999999999</v>
      </c>
      <c r="AA6" s="62">
        <f>'Peso de Varejo'!Z6/$B6</f>
        <v>0.21400000000000002</v>
      </c>
      <c r="AB6" s="62">
        <f>'Peso de Varejo'!AA6/$B6</f>
        <v>0.23599999999999999</v>
      </c>
      <c r="AC6" s="62">
        <f>'Peso de Varejo'!AB6/$B6</f>
        <v>0.46600000000000003</v>
      </c>
      <c r="AD6" s="62">
        <f>'Peso de Varejo'!AC6/$B6</f>
        <v>0.36599999999999999</v>
      </c>
      <c r="AE6" s="62">
        <f>'Peso de Varejo'!AD6/$B6</f>
        <v>0.75</v>
      </c>
      <c r="AF6" s="62">
        <f>'Peso de Varejo'!AE6/$B6</f>
        <v>0.96400000000000008</v>
      </c>
      <c r="AG6" s="38">
        <f>'Peso de Varejo'!AF6/$B6</f>
        <v>1.24</v>
      </c>
      <c r="AH6" s="95">
        <f>'Peso de Varejo'!AG6/$B6</f>
        <v>1.4</v>
      </c>
      <c r="AI6" s="95">
        <f>'Peso de Varejo'!AH6/$B6</f>
        <v>3.4200000000000004</v>
      </c>
      <c r="AJ6" s="95">
        <f>'Peso de Varejo'!AI6/$B6</f>
        <v>1.4</v>
      </c>
      <c r="AK6" s="95">
        <f>'Peso de Varejo'!AJ6/$B6</f>
        <v>2.2399999999999998</v>
      </c>
      <c r="AL6" s="96">
        <f>'Peso de Varejo'!AK6/$B6</f>
        <v>9.5599999999999987</v>
      </c>
      <c r="AM6" s="38">
        <f>'Peso de Varejo'!AL6/$B6</f>
        <v>1.54</v>
      </c>
      <c r="AN6" s="95">
        <f>'Peso de Varejo'!AM6/$B6</f>
        <v>1.9600000000000002</v>
      </c>
      <c r="AO6" s="95">
        <f>'Peso de Varejo'!AN6/$B6</f>
        <v>139.28</v>
      </c>
      <c r="AP6" s="95">
        <f>'Peso de Varejo'!AO6/$B6</f>
        <v>5.46</v>
      </c>
      <c r="AQ6" s="95">
        <f>'Peso de Varejo'!AP6/$B6</f>
        <v>58.160000000000004</v>
      </c>
      <c r="AR6" s="96">
        <f>'Peso de Varejo'!AQ6/$B6</f>
        <v>324.18</v>
      </c>
      <c r="AS6" s="72">
        <f>'Peso de Varejo'!AR6/$B6</f>
        <v>4.2965644142085826E-2</v>
      </c>
      <c r="AT6" s="72">
        <f>'Peso de Varejo'!AS6/$B6</f>
        <v>0.75143535841439124</v>
      </c>
      <c r="AU6" s="73">
        <f>'Peso de Varejo'!AT6/$B6</f>
        <v>8.7839429961612689E-2</v>
      </c>
      <c r="AV6" s="75">
        <f>'Peso de Varejo'!AU6/$B6</f>
        <v>0.527857023948749</v>
      </c>
      <c r="AW6" s="73">
        <f>'Peso de Varejo'!AV6/$B6</f>
        <v>0.96458772857916075</v>
      </c>
      <c r="AX6" s="75">
        <f>'Peso de Varejo'!AW6/$B6</f>
        <v>7.6722553556716235</v>
      </c>
      <c r="AY6" s="73">
        <f>'Peso de Varejo'!AX6/$B6</f>
        <v>0.20897087494312078</v>
      </c>
      <c r="AZ6" s="75">
        <f>'Peso de Varejo'!AY6/$B6</f>
        <v>2.4743993743478341</v>
      </c>
      <c r="BA6" s="38">
        <f>'Peso de Varejo'!AZ6/$B6</f>
        <v>1.2460183764172335</v>
      </c>
      <c r="BB6" s="96">
        <f>'Peso de Varejo'!BA6/$B6</f>
        <v>113.76098359297664</v>
      </c>
      <c r="BC6" s="38">
        <f>'Peso de Varejo'!BB6/$B6</f>
        <v>0.88454086216884387</v>
      </c>
      <c r="BD6" s="96">
        <f>'Peso de Varejo'!BC6/$B6</f>
        <v>8296.7607964453218</v>
      </c>
    </row>
    <row r="7" spans="1:56" x14ac:dyDescent="0.25">
      <c r="A7" t="s">
        <v>96</v>
      </c>
      <c r="B7" s="7">
        <v>2.6230000000000002</v>
      </c>
      <c r="C7" s="62">
        <f>'Peso de Varejo'!B7/$B7</f>
        <v>1.0064811284788411</v>
      </c>
      <c r="D7" s="62">
        <f>'Peso de Varejo'!C7/$B7</f>
        <v>1.0865421273351124</v>
      </c>
      <c r="E7" s="62">
        <f>'Peso de Varejo'!D7/$B7</f>
        <v>2.8974456728936331</v>
      </c>
      <c r="F7" s="62">
        <f>'Peso de Varejo'!E7/$B7</f>
        <v>2.9431948150972165</v>
      </c>
      <c r="G7" s="62">
        <f>'Peso de Varejo'!F7/$B7</f>
        <v>4.9104079298513152</v>
      </c>
      <c r="H7" s="62">
        <f>'Peso de Varejo'!G7/$B7</f>
        <v>5.3297750667174988</v>
      </c>
      <c r="I7" s="63">
        <f>'Peso de Varejo'!H7/$B7</f>
        <v>0.30499428135722456</v>
      </c>
      <c r="J7" s="64">
        <f>'Peso de Varejo'!I7/$B7</f>
        <v>0.32405642394205103</v>
      </c>
      <c r="K7" s="64">
        <f>'Peso de Varejo'!J7/$B7</f>
        <v>0.945482272207396</v>
      </c>
      <c r="L7" s="64">
        <f>'Peso de Varejo'!K7/$B7</f>
        <v>0.98741898589401433</v>
      </c>
      <c r="M7" s="64">
        <f>'Peso de Varejo'!L7/$B7</f>
        <v>1.5554708349218451</v>
      </c>
      <c r="N7" s="65">
        <f>'Peso de Varejo'!M7/$B7</f>
        <v>1.6393442622950818</v>
      </c>
      <c r="O7" s="62">
        <f>'Peso de Varejo'!N7/$B7</f>
        <v>0.30118185284025922</v>
      </c>
      <c r="P7" s="62">
        <f>'Peso de Varejo'!O7/$B7</f>
        <v>0.32405642394205103</v>
      </c>
      <c r="Q7" s="62">
        <f>'Peso de Varejo'!P7/$B7</f>
        <v>0.94166984369043083</v>
      </c>
      <c r="R7" s="62">
        <f>'Peso de Varejo'!Q7/$B7</f>
        <v>0.98360655737704916</v>
      </c>
      <c r="S7" s="62">
        <f>'Peso de Varejo'!R7/$B7</f>
        <v>1.5630956919557755</v>
      </c>
      <c r="T7" s="62">
        <f>'Peso de Varejo'!S7/$B7</f>
        <v>1.6469691193290126</v>
      </c>
      <c r="U7" s="63">
        <f>'Peso de Varejo'!T7/$B7</f>
        <v>2.3484559664506288</v>
      </c>
      <c r="V7" s="64">
        <f>'Peso de Varejo'!U7/$B7</f>
        <v>2.8669462447579104</v>
      </c>
      <c r="W7" s="64">
        <f>'Peso de Varejo'!V7/$B7</f>
        <v>4.0716736561189473</v>
      </c>
      <c r="X7" s="64">
        <f>'Peso de Varejo'!W7/$B7</f>
        <v>3.6637438048036595</v>
      </c>
      <c r="Y7" s="64">
        <f>'Peso de Varejo'!X7/$B7</f>
        <v>5.6538314906595497</v>
      </c>
      <c r="Z7" s="65">
        <f>'Peso de Varejo'!Y7/$B7</f>
        <v>6.6183759054517717</v>
      </c>
      <c r="AA7" s="62">
        <f>'Peso de Varejo'!Z7/$B7</f>
        <v>2.2035836828059474</v>
      </c>
      <c r="AB7" s="62">
        <f>'Peso de Varejo'!AA7/$B7</f>
        <v>2.5428898208158595</v>
      </c>
      <c r="AC7" s="62">
        <f>'Peso de Varejo'!AB7/$B7</f>
        <v>4.281357224552039</v>
      </c>
      <c r="AD7" s="62">
        <f>'Peso de Varejo'!AC7/$B7</f>
        <v>3.8353030880670986</v>
      </c>
      <c r="AE7" s="62">
        <f>'Peso de Varejo'!AD7/$B7</f>
        <v>6.199008768585589</v>
      </c>
      <c r="AF7" s="62">
        <f>'Peso de Varejo'!AE7/$B7</f>
        <v>9.2451391536408689</v>
      </c>
      <c r="AG7" s="38">
        <f>'Peso de Varejo'!AF7/$B7</f>
        <v>0</v>
      </c>
      <c r="AH7" s="95">
        <f>'Peso de Varejo'!AG7/$B7</f>
        <v>0</v>
      </c>
      <c r="AI7" s="95">
        <f>'Peso de Varejo'!AH7/$B7</f>
        <v>183.91155165840638</v>
      </c>
      <c r="AJ7" s="95">
        <f>'Peso de Varejo'!AI7/$B7</f>
        <v>255.54708349218447</v>
      </c>
      <c r="AK7" s="95">
        <f>'Peso de Varejo'!AJ7/$B7</f>
        <v>306.67174990468925</v>
      </c>
      <c r="AL7" s="96">
        <f>'Peso de Varejo'!AK7/$B7</f>
        <v>324.05642394205108</v>
      </c>
      <c r="AM7" s="38">
        <f>'Peso de Varejo'!AL7/$B7</f>
        <v>0</v>
      </c>
      <c r="AN7" s="95">
        <f>'Peso de Varejo'!AM7/$B7</f>
        <v>0</v>
      </c>
      <c r="AO7" s="95">
        <f>'Peso de Varejo'!AN7/$B7</f>
        <v>7162.1044605413645</v>
      </c>
      <c r="AP7" s="95">
        <f>'Peso de Varejo'!AO7/$B7</f>
        <v>9323.7895539458623</v>
      </c>
      <c r="AQ7" s="95">
        <f>'Peso de Varejo'!AP7/$B7</f>
        <v>11190.316431566907</v>
      </c>
      <c r="AR7" s="96">
        <f>'Peso de Varejo'!AQ7/$B7</f>
        <v>11824.056423942051</v>
      </c>
      <c r="AS7" s="72">
        <f>'Peso de Varejo'!AR7/$B7</f>
        <v>1.0097032607022234</v>
      </c>
      <c r="AT7" s="72">
        <f>'Peso de Varejo'!AS7/$B7</f>
        <v>4.7244376486236916</v>
      </c>
      <c r="AU7" s="73">
        <f>'Peso de Varejo'!AT7/$B7</f>
        <v>0.29314561927999039</v>
      </c>
      <c r="AV7" s="75">
        <f>'Peso de Varejo'!AU7/$B7</f>
        <v>1.6255874550868632</v>
      </c>
      <c r="AW7" s="73">
        <f>'Peso de Varejo'!AV7/$B7</f>
        <v>1.8198597314324481</v>
      </c>
      <c r="AX7" s="75">
        <f>'Peso de Varejo'!AW7/$B7</f>
        <v>10.900621680381427</v>
      </c>
      <c r="AY7" s="73">
        <f>'Peso de Varejo'!AX7/$B7</f>
        <v>1.2973651656669825</v>
      </c>
      <c r="AZ7" s="75">
        <f>'Peso de Varejo'!AY7/$B7</f>
        <v>9.6768373921726969</v>
      </c>
      <c r="BA7" s="38">
        <f>'Peso de Varejo'!AZ7/$B7</f>
        <v>0</v>
      </c>
      <c r="BB7" s="96">
        <f>'Peso de Varejo'!BA7/$B7</f>
        <v>682.84424923951019</v>
      </c>
      <c r="BC7" s="38">
        <f>'Peso de Varejo'!BB7/$B7</f>
        <v>0</v>
      </c>
      <c r="BD7" s="96">
        <f>'Peso de Varejo'!BC7/$B7</f>
        <v>40146.345862016155</v>
      </c>
    </row>
    <row r="8" spans="1:56" x14ac:dyDescent="0.25">
      <c r="A8" t="s">
        <v>3</v>
      </c>
      <c r="B8" s="7">
        <v>3.6859999999999999</v>
      </c>
      <c r="C8" s="62">
        <f>'Peso de Varejo'!B8/$B8</f>
        <v>0.26858383071079761</v>
      </c>
      <c r="D8" s="62">
        <f>'Peso de Varejo'!C8/$B8</f>
        <v>0.29842647856755294</v>
      </c>
      <c r="E8" s="62">
        <f>'Peso de Varejo'!D8/$B8</f>
        <v>0.75963103635377094</v>
      </c>
      <c r="F8" s="62">
        <f>'Peso de Varejo'!E8/$B8</f>
        <v>0.583288117200217</v>
      </c>
      <c r="G8" s="62">
        <f>'Peso de Varejo'!F8/$B8</f>
        <v>1.6847531199131851</v>
      </c>
      <c r="H8" s="62">
        <f>'Peso de Varejo'!G8/$B8</f>
        <v>1.9560499186109603</v>
      </c>
      <c r="I8" s="63">
        <f>'Peso de Varejo'!H8/$B8</f>
        <v>0.31199131850244166</v>
      </c>
      <c r="J8" s="64">
        <f>'Peso de Varejo'!I8/$B8</f>
        <v>0.39609332609875203</v>
      </c>
      <c r="K8" s="64">
        <f>'Peso de Varejo'!J8/$B8</f>
        <v>1.2072707542051004</v>
      </c>
      <c r="L8" s="64">
        <f>'Peso de Varejo'!K8/$B8</f>
        <v>1.0119370591427022</v>
      </c>
      <c r="M8" s="64">
        <f>'Peso de Varejo'!L8/$B8</f>
        <v>2.3792729245794897</v>
      </c>
      <c r="N8" s="65">
        <f>'Peso de Varejo'!M8/$B8</f>
        <v>2.7835051546391751</v>
      </c>
      <c r="O8" s="62">
        <f>'Peso de Varejo'!N8/$B8</f>
        <v>0.28486163863266417</v>
      </c>
      <c r="P8" s="62">
        <f>'Peso de Varejo'!O8/$B8</f>
        <v>0.34725990233315246</v>
      </c>
      <c r="Q8" s="62">
        <f>'Peso de Varejo'!P8/$B8</f>
        <v>1.0336408030385242</v>
      </c>
      <c r="R8" s="62">
        <f>'Peso de Varejo'!Q8/$B8</f>
        <v>0.85187194791101473</v>
      </c>
      <c r="S8" s="62">
        <f>'Peso de Varejo'!R8/$B8</f>
        <v>2.00488334237656</v>
      </c>
      <c r="T8" s="62">
        <f>'Peso de Varejo'!S8/$B8</f>
        <v>2.3087357569180682</v>
      </c>
      <c r="U8" s="63">
        <f>'Peso de Varejo'!T8/$B8</f>
        <v>2.3955507325013565</v>
      </c>
      <c r="V8" s="64">
        <f>'Peso de Varejo'!U8/$B8</f>
        <v>2.6532826912642431</v>
      </c>
      <c r="W8" s="64">
        <f>'Peso de Varejo'!V8/$B8</f>
        <v>7.3765599565925131</v>
      </c>
      <c r="X8" s="64">
        <f>'Peso de Varejo'!W8/$B8</f>
        <v>5.0406945198046662</v>
      </c>
      <c r="Y8" s="64">
        <f>'Peso de Varejo'!X8/$B8</f>
        <v>17.048290830168206</v>
      </c>
      <c r="Z8" s="65">
        <f>'Peso de Varejo'!Y8/$B8</f>
        <v>20.355398806294087</v>
      </c>
      <c r="AA8" s="62">
        <f>'Peso de Varejo'!Z8/$B8</f>
        <v>0.77590884427563755</v>
      </c>
      <c r="AB8" s="62">
        <f>'Peso de Varejo'!AA8/$B8</f>
        <v>0.91698317959848075</v>
      </c>
      <c r="AC8" s="62">
        <f>'Peso de Varejo'!AB8/$B8</f>
        <v>9.5143787303309821</v>
      </c>
      <c r="AD8" s="62">
        <f>'Peso de Varejo'!AC8/$B8</f>
        <v>2.531199131850244</v>
      </c>
      <c r="AE8" s="62">
        <f>'Peso de Varejo'!AD8/$B8</f>
        <v>36.839392295170917</v>
      </c>
      <c r="AF8" s="62">
        <f>'Peso de Varejo'!AE8/$B8</f>
        <v>42.325013564839935</v>
      </c>
      <c r="AG8" s="38">
        <f>'Peso de Varejo'!AF8/$B8</f>
        <v>0</v>
      </c>
      <c r="AH8" s="95">
        <f>'Peso de Varejo'!AG8/$B8</f>
        <v>5.4259359739555077E-2</v>
      </c>
      <c r="AI8" s="95">
        <f>'Peso de Varejo'!AH8/$B8</f>
        <v>609.98372219207818</v>
      </c>
      <c r="AJ8" s="95">
        <f>'Peso de Varejo'!AI8/$B8</f>
        <v>427.26532826912643</v>
      </c>
      <c r="AK8" s="95">
        <f>'Peso de Varejo'!AJ8/$B8</f>
        <v>1067.8513293543135</v>
      </c>
      <c r="AL8" s="96">
        <f>'Peso de Varejo'!AK8/$B8</f>
        <v>2868.6380900705371</v>
      </c>
      <c r="AM8" s="38">
        <f>'Peso de Varejo'!AL8/$B8</f>
        <v>0</v>
      </c>
      <c r="AN8" s="95">
        <f>'Peso de Varejo'!AM8/$B8</f>
        <v>0.40694519804666307</v>
      </c>
      <c r="AO8" s="95">
        <f>'Peso de Varejo'!AN8/$B8</f>
        <v>13449.891481280521</v>
      </c>
      <c r="AP8" s="95">
        <f>'Peso de Varejo'!AO8/$B8</f>
        <v>1254.9104720564299</v>
      </c>
      <c r="AQ8" s="95">
        <f>'Peso de Varejo'!AP8/$B8</f>
        <v>31285.241454150841</v>
      </c>
      <c r="AR8" s="96">
        <f>'Peso de Varejo'!AQ8/$B8</f>
        <v>51892.078133478026</v>
      </c>
      <c r="AS8" s="72">
        <f>'Peso de Varejo'!AR8/$B8</f>
        <v>0.2712585643104295</v>
      </c>
      <c r="AT8" s="72">
        <f>'Peso de Varejo'!AS8/$B8</f>
        <v>2.1960679011308302</v>
      </c>
      <c r="AU8" s="73">
        <f>'Peso de Varejo'!AT8/$B8</f>
        <v>0.30580692310111146</v>
      </c>
      <c r="AV8" s="75">
        <f>'Peso de Varejo'!AU8/$B8</f>
        <v>3.9052517928010926</v>
      </c>
      <c r="AW8" s="73">
        <f>'Peso de Varejo'!AV8/$B8</f>
        <v>1.5909455457374024</v>
      </c>
      <c r="AX8" s="75">
        <f>'Peso de Varejo'!AW8/$B8</f>
        <v>24.111235671589007</v>
      </c>
      <c r="AY8" s="73">
        <f>'Peso de Varejo'!AX8/$B8</f>
        <v>0.56685900869777162</v>
      </c>
      <c r="AZ8" s="75">
        <f>'Peso de Varejo'!AY8/$B8</f>
        <v>46.690982696109117</v>
      </c>
      <c r="BA8" s="38">
        <f>'Peso de Varejo'!AZ8/$B8</f>
        <v>0</v>
      </c>
      <c r="BB8" s="96">
        <f>'Peso de Varejo'!BA8/$B8</f>
        <v>3365.8738718312302</v>
      </c>
      <c r="BC8" s="38">
        <f>'Peso de Varejo'!BB8/$B8</f>
        <v>0</v>
      </c>
      <c r="BD8" s="96">
        <f>'Peso de Varejo'!BC8/$B8</f>
        <v>225826.7463704191</v>
      </c>
    </row>
    <row r="9" spans="1:56" x14ac:dyDescent="0.25">
      <c r="A9" t="s">
        <v>4</v>
      </c>
      <c r="B9" s="7">
        <v>0.73199999999999998</v>
      </c>
      <c r="C9" s="62">
        <f>'Peso de Varejo'!B9/$B9</f>
        <v>0.50546448087431695</v>
      </c>
      <c r="D9" s="62">
        <f>'Peso de Varejo'!C9/$B9</f>
        <v>0.60109289617486339</v>
      </c>
      <c r="E9" s="62">
        <f>'Peso de Varejo'!D9/$B9</f>
        <v>1.2021857923497268</v>
      </c>
      <c r="F9" s="62">
        <f>'Peso de Varejo'!E9/$B9</f>
        <v>1.1202185792349726</v>
      </c>
      <c r="G9" s="62">
        <f>'Peso de Varejo'!F9/$B9</f>
        <v>1.9125683060109289</v>
      </c>
      <c r="H9" s="62">
        <f>'Peso de Varejo'!G9/$B9</f>
        <v>2.2677595628415301</v>
      </c>
      <c r="I9" s="63">
        <f>'Peso de Varejo'!H9/$B9</f>
        <v>0.12295081967213115</v>
      </c>
      <c r="J9" s="64">
        <f>'Peso de Varejo'!I9/$B9</f>
        <v>0.21857923497267762</v>
      </c>
      <c r="K9" s="64">
        <f>'Peso de Varejo'!J9/$B9</f>
        <v>0.62841530054644812</v>
      </c>
      <c r="L9" s="64">
        <f>'Peso de Varejo'!K9/$B9</f>
        <v>0.64207650273224037</v>
      </c>
      <c r="M9" s="64">
        <f>'Peso de Varejo'!L9/$B9</f>
        <v>0.8606557377049181</v>
      </c>
      <c r="N9" s="65">
        <f>'Peso de Varejo'!M9/$B9</f>
        <v>0.95628415300546443</v>
      </c>
      <c r="O9" s="62">
        <f>'Peso de Varejo'!N9/$B9</f>
        <v>0.10928961748633881</v>
      </c>
      <c r="P9" s="62">
        <f>'Peso de Varejo'!O9/$B9</f>
        <v>0.20491803278688525</v>
      </c>
      <c r="Q9" s="62">
        <f>'Peso de Varejo'!P9/$B9</f>
        <v>0.61475409836065575</v>
      </c>
      <c r="R9" s="62">
        <f>'Peso de Varejo'!Q9/$B9</f>
        <v>0.64207650273224037</v>
      </c>
      <c r="S9" s="62">
        <f>'Peso de Varejo'!R9/$B9</f>
        <v>0.8606557377049181</v>
      </c>
      <c r="T9" s="62">
        <f>'Peso de Varejo'!S9/$B9</f>
        <v>0.94262295081967207</v>
      </c>
      <c r="U9" s="63">
        <f>'Peso de Varejo'!T9/$B9</f>
        <v>3.1830601092896176</v>
      </c>
      <c r="V9" s="64">
        <f>'Peso de Varejo'!U9/$B9</f>
        <v>3.4836065573770489</v>
      </c>
      <c r="W9" s="64">
        <f>'Peso de Varejo'!V9/$B9</f>
        <v>5.2868852459016393</v>
      </c>
      <c r="X9" s="64">
        <f>'Peso de Varejo'!W9/$B9</f>
        <v>4.918032786885246</v>
      </c>
      <c r="Y9" s="64">
        <f>'Peso de Varejo'!X9/$B9</f>
        <v>7.281420765027323</v>
      </c>
      <c r="Z9" s="65">
        <f>'Peso de Varejo'!Y9/$B9</f>
        <v>9.4125683060109289</v>
      </c>
      <c r="AA9" s="62">
        <f>'Peso de Varejo'!Z9/$B9</f>
        <v>0.84699453551912574</v>
      </c>
      <c r="AB9" s="62">
        <f>'Peso de Varejo'!AA9/$B9</f>
        <v>0.87431693989071047</v>
      </c>
      <c r="AC9" s="62">
        <f>'Peso de Varejo'!AB9/$B9</f>
        <v>4.7540983606557381</v>
      </c>
      <c r="AD9" s="62">
        <f>'Peso de Varejo'!AC9/$B9</f>
        <v>6.0519125683060109</v>
      </c>
      <c r="AE9" s="62">
        <f>'Peso de Varejo'!AD9/$B9</f>
        <v>8.3743169398907096</v>
      </c>
      <c r="AF9" s="62">
        <f>'Peso de Varejo'!AE9/$B9</f>
        <v>8.4289617486338795</v>
      </c>
      <c r="AG9" s="38">
        <f>'Peso de Varejo'!AF9/$B9</f>
        <v>0</v>
      </c>
      <c r="AH9" s="95">
        <f>'Peso de Varejo'!AG9/$B9</f>
        <v>1.2295081967213115</v>
      </c>
      <c r="AI9" s="95">
        <f>'Peso de Varejo'!AH9/$B9</f>
        <v>80.73770491803279</v>
      </c>
      <c r="AJ9" s="95">
        <f>'Peso de Varejo'!AI9/$B9</f>
        <v>3.5519125683060113</v>
      </c>
      <c r="AK9" s="95">
        <f>'Peso de Varejo'!AJ9/$B9</f>
        <v>182.24043715846994</v>
      </c>
      <c r="AL9" s="96">
        <f>'Peso de Varejo'!AK9/$B9</f>
        <v>322.13114754098365</v>
      </c>
      <c r="AM9" s="38">
        <f>'Peso de Varejo'!AL9/$B9</f>
        <v>0</v>
      </c>
      <c r="AN9" s="95">
        <f>'Peso de Varejo'!AM9/$B9</f>
        <v>11.475409836065575</v>
      </c>
      <c r="AO9" s="95">
        <f>'Peso de Varejo'!AN9/$B9</f>
        <v>3762.5683060109286</v>
      </c>
      <c r="AP9" s="95">
        <f>'Peso de Varejo'!AO9/$B9</f>
        <v>106.9672131147541</v>
      </c>
      <c r="AQ9" s="95">
        <f>'Peso de Varejo'!AP9/$B9</f>
        <v>12171.994535519125</v>
      </c>
      <c r="AR9" s="96">
        <f>'Peso de Varejo'!AQ9/$B9</f>
        <v>12264.890710382513</v>
      </c>
      <c r="AS9" s="72">
        <f>'Peso de Varejo'!AR9/$B9</f>
        <v>0.27670593617364292</v>
      </c>
      <c r="AT9" s="72">
        <f>'Peso de Varejo'!AS9/$B9</f>
        <v>5.5267784518994647</v>
      </c>
      <c r="AU9" s="73">
        <f>'Peso de Varejo'!AT9/$B9</f>
        <v>0.13630505718939884</v>
      </c>
      <c r="AV9" s="75">
        <f>'Peso de Varejo'!AU9/$B9</f>
        <v>2.2231242540422094</v>
      </c>
      <c r="AW9" s="73">
        <f>'Peso de Varejo'!AV9/$B9</f>
        <v>2.8114754098360653</v>
      </c>
      <c r="AX9" s="75">
        <f>'Peso de Varejo'!AW9/$B9</f>
        <v>14.93465457530689</v>
      </c>
      <c r="AY9" s="73">
        <f>'Peso de Varejo'!AX9/$B9</f>
        <v>0.86588139934830433</v>
      </c>
      <c r="AZ9" s="75">
        <f>'Peso de Varejo'!AY9/$B9</f>
        <v>16.470236788497957</v>
      </c>
      <c r="BA9" s="38">
        <f>'Peso de Varejo'!AZ9/$B9</f>
        <v>0</v>
      </c>
      <c r="BB9" s="96">
        <f>'Peso de Varejo'!BA9/$B9</f>
        <v>1139.8431209759524</v>
      </c>
      <c r="BC9" s="38">
        <f>'Peso de Varejo'!BB9/$B9</f>
        <v>0</v>
      </c>
      <c r="BD9" s="96">
        <f>'Peso de Varejo'!BC9/$B9</f>
        <v>55401.634371140091</v>
      </c>
    </row>
    <row r="10" spans="1:56" x14ac:dyDescent="0.25">
      <c r="A10" t="s">
        <v>97</v>
      </c>
      <c r="B10" s="7">
        <v>0.97399999999999998</v>
      </c>
      <c r="C10" s="62">
        <f>'Peso de Varejo'!B10/$B10</f>
        <v>0.74948665297741268</v>
      </c>
      <c r="D10" s="62">
        <f>'Peso de Varejo'!C10/$B10</f>
        <v>0.78028747433264889</v>
      </c>
      <c r="E10" s="62">
        <f>'Peso de Varejo'!D10/$B10</f>
        <v>1.8583162217659139</v>
      </c>
      <c r="F10" s="62">
        <f>'Peso de Varejo'!E10/$B10</f>
        <v>1.3552361396303902</v>
      </c>
      <c r="G10" s="62">
        <f>'Peso de Varejo'!F10/$B10</f>
        <v>3.2751540041067764</v>
      </c>
      <c r="H10" s="62">
        <f>'Peso de Varejo'!G10/$B10</f>
        <v>3.3675564681724843</v>
      </c>
      <c r="I10" s="63">
        <f>'Peso de Varejo'!H10/$B10</f>
        <v>0.26694045174537989</v>
      </c>
      <c r="J10" s="64">
        <f>'Peso de Varejo'!I10/$B10</f>
        <v>0.35934291581108829</v>
      </c>
      <c r="K10" s="64">
        <f>'Peso de Varejo'!J10/$B10</f>
        <v>1.3552361396303902</v>
      </c>
      <c r="L10" s="64">
        <f>'Peso de Varejo'!K10/$B10</f>
        <v>1.078028747433265</v>
      </c>
      <c r="M10" s="64">
        <f>'Peso de Varejo'!L10/$B10</f>
        <v>2.1663244353182751</v>
      </c>
      <c r="N10" s="65">
        <f>'Peso de Varejo'!M10/$B10</f>
        <v>2.2997946611909654</v>
      </c>
      <c r="O10" s="62">
        <f>'Peso de Varejo'!N10/$B10</f>
        <v>0.25667351129363453</v>
      </c>
      <c r="P10" s="62">
        <f>'Peso de Varejo'!O10/$B10</f>
        <v>0.34907597535934293</v>
      </c>
      <c r="Q10" s="62">
        <f>'Peso de Varejo'!P10/$B10</f>
        <v>1.3347022587268995</v>
      </c>
      <c r="R10" s="62">
        <f>'Peso de Varejo'!Q10/$B10</f>
        <v>1.0369609856262834</v>
      </c>
      <c r="S10" s="62">
        <f>'Peso de Varejo'!R10/$B10</f>
        <v>2.1457905544147842</v>
      </c>
      <c r="T10" s="62">
        <f>'Peso de Varejo'!S10/$B10</f>
        <v>2.258726899383984</v>
      </c>
      <c r="U10" s="63">
        <f>'Peso de Varejo'!T10/$B10</f>
        <v>2.6386036960985626</v>
      </c>
      <c r="V10" s="64">
        <f>'Peso de Varejo'!U10/$B10</f>
        <v>2.761806981519507</v>
      </c>
      <c r="W10" s="64">
        <f>'Peso de Varejo'!V10/$B10</f>
        <v>3.5112936344969201</v>
      </c>
      <c r="X10" s="64">
        <f>'Peso de Varejo'!W10/$B10</f>
        <v>3.2443531827515404</v>
      </c>
      <c r="Y10" s="64">
        <f>'Peso de Varejo'!X10/$B10</f>
        <v>4.9178644763860371</v>
      </c>
      <c r="Z10" s="65">
        <f>'Peso de Varejo'!Y10/$B10</f>
        <v>5.1848049281314168</v>
      </c>
      <c r="AA10" s="62">
        <f>'Peso de Varejo'!Z10/$B10</f>
        <v>0.46201232032854211</v>
      </c>
      <c r="AB10" s="62">
        <f>'Peso de Varejo'!AA10/$B10</f>
        <v>0.48254620123203285</v>
      </c>
      <c r="AC10" s="62">
        <f>'Peso de Varejo'!AB10/$B10</f>
        <v>0.70841889117043122</v>
      </c>
      <c r="AD10" s="62">
        <f>'Peso de Varejo'!AC10/$B10</f>
        <v>0.71868583162217659</v>
      </c>
      <c r="AE10" s="62">
        <f>'Peso de Varejo'!AD10/$B10</f>
        <v>0.97535934291581106</v>
      </c>
      <c r="AF10" s="62">
        <f>'Peso de Varejo'!AE10/$B10</f>
        <v>1.0164271047227926</v>
      </c>
      <c r="AG10" s="38">
        <f>'Peso de Varejo'!AF10/$B10</f>
        <v>0</v>
      </c>
      <c r="AH10" s="95">
        <f>'Peso de Varejo'!AG10/$B10</f>
        <v>0</v>
      </c>
      <c r="AI10" s="95">
        <f>'Peso de Varejo'!AH10/$B10</f>
        <v>0</v>
      </c>
      <c r="AJ10" s="95">
        <f>'Peso de Varejo'!AI10/$B10</f>
        <v>0</v>
      </c>
      <c r="AK10" s="95">
        <f>'Peso de Varejo'!AJ10/$B10</f>
        <v>0</v>
      </c>
      <c r="AL10" s="96">
        <f>'Peso de Varejo'!AK10/$B10</f>
        <v>0</v>
      </c>
      <c r="AM10" s="38">
        <f>'Peso de Varejo'!AL10/$B10</f>
        <v>0</v>
      </c>
      <c r="AN10" s="95">
        <f>'Peso de Varejo'!AM10/$B10</f>
        <v>0</v>
      </c>
      <c r="AO10" s="95">
        <f>'Peso de Varejo'!AN10/$B10</f>
        <v>0</v>
      </c>
      <c r="AP10" s="95">
        <f>'Peso de Varejo'!AO10/$B10</f>
        <v>0</v>
      </c>
      <c r="AQ10" s="95">
        <f>'Peso de Varejo'!AP10/$B10</f>
        <v>0</v>
      </c>
      <c r="AR10" s="96">
        <f>'Peso de Varejo'!AQ10/$B10</f>
        <v>0</v>
      </c>
      <c r="AS10" s="72">
        <f>'Peso de Varejo'!AR10/$B10</f>
        <v>0.35565878394941502</v>
      </c>
      <c r="AT10" s="72">
        <f>'Peso de Varejo'!AS10/$B10</f>
        <v>9.5053587050827062</v>
      </c>
      <c r="AU10" s="73">
        <f>'Peso de Varejo'!AT10/$B10</f>
        <v>0.21995809581040093</v>
      </c>
      <c r="AV10" s="75">
        <f>'Peso de Varejo'!AU10/$B10</f>
        <v>37.147229632230754</v>
      </c>
      <c r="AW10" s="73">
        <f>'Peso de Varejo'!AV10/$B10</f>
        <v>2.7122387630135445</v>
      </c>
      <c r="AX10" s="75">
        <f>'Peso de Varejo'!AW10/$B10</f>
        <v>5.9737332731543926</v>
      </c>
      <c r="AY10" s="73">
        <f>'Peso de Varejo'!AX10/$B10</f>
        <v>0.507966183220663</v>
      </c>
      <c r="AZ10" s="75">
        <f>'Peso de Varejo'!AY10/$B10</f>
        <v>0.85648768630137251</v>
      </c>
      <c r="BA10" s="38">
        <f>'Peso de Varejo'!AZ10/$B10</f>
        <v>0</v>
      </c>
      <c r="BB10" s="96">
        <f>'Peso de Varejo'!BA10/$B10</f>
        <v>0</v>
      </c>
      <c r="BC10" s="38">
        <f>'Peso de Varejo'!BB10/$B10</f>
        <v>0</v>
      </c>
      <c r="BD10" s="96">
        <f>'Peso de Varejo'!BC10/$B10</f>
        <v>0</v>
      </c>
    </row>
    <row r="11" spans="1:56" x14ac:dyDescent="0.25">
      <c r="A11" t="s">
        <v>64</v>
      </c>
      <c r="B11" s="10" t="s">
        <v>54</v>
      </c>
      <c r="C11" s="62">
        <f>'Peso de Varejo'!B11</f>
        <v>1.1399999999999999</v>
      </c>
      <c r="D11" s="62">
        <f>'Peso de Varejo'!C11</f>
        <v>1.17</v>
      </c>
      <c r="E11" s="62">
        <f>'Peso de Varejo'!D11</f>
        <v>2.04</v>
      </c>
      <c r="F11" s="62">
        <f>'Peso de Varejo'!E11</f>
        <v>1.78</v>
      </c>
      <c r="G11" s="62">
        <f>'Peso de Varejo'!F11</f>
        <v>3.11</v>
      </c>
      <c r="H11" s="62">
        <f>'Peso de Varejo'!G11</f>
        <v>3.53</v>
      </c>
      <c r="I11" s="63">
        <f>'Peso de Varejo'!H11</f>
        <v>0.62</v>
      </c>
      <c r="J11" s="64">
        <f>'Peso de Varejo'!I11</f>
        <v>0.92</v>
      </c>
      <c r="K11" s="64">
        <f>'Peso de Varejo'!J11</f>
        <v>3.2</v>
      </c>
      <c r="L11" s="64">
        <f>'Peso de Varejo'!K11</f>
        <v>3.17</v>
      </c>
      <c r="M11" s="64">
        <f>'Peso de Varejo'!L11</f>
        <v>5.0999999999999996</v>
      </c>
      <c r="N11" s="65">
        <f>'Peso de Varejo'!M11</f>
        <v>5.59</v>
      </c>
      <c r="O11" s="62">
        <f>'Peso de Varejo'!N11</f>
        <v>0.63</v>
      </c>
      <c r="P11" s="62">
        <f>'Peso de Varejo'!O11</f>
        <v>0.92</v>
      </c>
      <c r="Q11" s="62">
        <f>'Peso de Varejo'!P11</f>
        <v>3.16</v>
      </c>
      <c r="R11" s="62">
        <f>'Peso de Varejo'!Q11</f>
        <v>3.21</v>
      </c>
      <c r="S11" s="62">
        <f>'Peso de Varejo'!R11</f>
        <v>5.05</v>
      </c>
      <c r="T11" s="62">
        <f>'Peso de Varejo'!S11</f>
        <v>5.57</v>
      </c>
      <c r="U11" s="63">
        <f>'Peso de Varejo'!T11</f>
        <v>5.35</v>
      </c>
      <c r="V11" s="64">
        <f>'Peso de Varejo'!U11</f>
        <v>7.85</v>
      </c>
      <c r="W11" s="64">
        <f>'Peso de Varejo'!V11</f>
        <v>18.02</v>
      </c>
      <c r="X11" s="64">
        <f>'Peso de Varejo'!W11</f>
        <v>18.03</v>
      </c>
      <c r="Y11" s="64">
        <f>'Peso de Varejo'!X11</f>
        <v>28.07</v>
      </c>
      <c r="Z11" s="65">
        <f>'Peso de Varejo'!Y11</f>
        <v>30.83</v>
      </c>
      <c r="AA11" s="62">
        <f>'Peso de Varejo'!Z11</f>
        <v>3.26</v>
      </c>
      <c r="AB11" s="62">
        <f>'Peso de Varejo'!AA11</f>
        <v>4.0199999999999996</v>
      </c>
      <c r="AC11" s="62">
        <f>'Peso de Varejo'!AB11</f>
        <v>16.920000000000002</v>
      </c>
      <c r="AD11" s="62">
        <f>'Peso de Varejo'!AC11</f>
        <v>11.18</v>
      </c>
      <c r="AE11" s="62">
        <f>'Peso de Varejo'!AD11</f>
        <v>40.86</v>
      </c>
      <c r="AF11" s="62">
        <f>'Peso de Varejo'!AE11</f>
        <v>42.24</v>
      </c>
      <c r="AG11" s="38">
        <f>'Peso de Varejo'!AF11</f>
        <v>7.2</v>
      </c>
      <c r="AH11" s="95">
        <f>'Peso de Varejo'!AG11</f>
        <v>8.1</v>
      </c>
      <c r="AI11" s="95">
        <f>'Peso de Varejo'!AH11</f>
        <v>620.1</v>
      </c>
      <c r="AJ11" s="95">
        <f>'Peso de Varejo'!AI11</f>
        <v>8.1</v>
      </c>
      <c r="AK11" s="95">
        <f>'Peso de Varejo'!AJ11</f>
        <v>2519.6999999999998</v>
      </c>
      <c r="AL11" s="96">
        <f>'Peso de Varejo'!AK11</f>
        <v>3567.1</v>
      </c>
      <c r="AM11" s="38">
        <f>'Peso de Varejo'!AL11</f>
        <v>13.5</v>
      </c>
      <c r="AN11" s="95">
        <f>'Peso de Varejo'!AM11</f>
        <v>15.3</v>
      </c>
      <c r="AO11" s="95">
        <f>'Peso de Varejo'!AN11</f>
        <v>16438.599999999999</v>
      </c>
      <c r="AP11" s="95">
        <f>'Peso de Varejo'!AO11</f>
        <v>15.3</v>
      </c>
      <c r="AQ11" s="95">
        <f>'Peso de Varejo'!AP11</f>
        <v>34108.199999999997</v>
      </c>
      <c r="AR11" s="96">
        <f>'Peso de Varejo'!AQ11</f>
        <v>34890.800000000003</v>
      </c>
      <c r="AS11" s="72">
        <f>'Peso de Varejo'!AR11</f>
        <v>0.79382154126450977</v>
      </c>
      <c r="AT11" s="72">
        <f>'Peso de Varejo'!AS11</f>
        <v>34.822320207731046</v>
      </c>
      <c r="AU11" s="73">
        <f>'Peso de Varejo'!AT11</f>
        <v>0.55104693460054632</v>
      </c>
      <c r="AV11" s="75">
        <f>'Peso de Varejo'!AU11</f>
        <v>47.581662794441371</v>
      </c>
      <c r="AW11" s="73">
        <f>'Peso de Varejo'!AV11</f>
        <v>4.9830170161425213</v>
      </c>
      <c r="AX11" s="75">
        <f>'Peso de Varejo'!AW11</f>
        <v>38.031183724031564</v>
      </c>
      <c r="AY11" s="73">
        <f>'Peso de Varejo'!AX11</f>
        <v>2.4752570404724339</v>
      </c>
      <c r="AZ11" s="75">
        <f>'Peso de Varejo'!AY11</f>
        <v>133.72891535034626</v>
      </c>
      <c r="BA11" s="38">
        <f>'Peso de Varejo'!AZ11</f>
        <v>7.1645307414631327</v>
      </c>
      <c r="BB11" s="96">
        <f>'Peso de Varejo'!BA11</f>
        <v>7770.0994139386567</v>
      </c>
      <c r="BC11" s="38">
        <f>'Peso de Varejo'!BB11</f>
        <v>8.5161511898450524</v>
      </c>
      <c r="BD11" s="96">
        <f>'Peso de Varejo'!BC11</f>
        <v>359239.12218514545</v>
      </c>
    </row>
    <row r="12" spans="1:56" x14ac:dyDescent="0.25">
      <c r="A12" t="s">
        <v>65</v>
      </c>
      <c r="B12" s="10" t="s">
        <v>54</v>
      </c>
      <c r="C12" s="62">
        <f>'Peso de Varejo'!B12</f>
        <v>1.1100000000000001</v>
      </c>
      <c r="D12" s="62">
        <f>'Peso de Varejo'!C12</f>
        <v>1.19</v>
      </c>
      <c r="E12" s="62">
        <f>'Peso de Varejo'!D12</f>
        <v>1.83</v>
      </c>
      <c r="F12" s="62">
        <f>'Peso de Varejo'!E12</f>
        <v>1.52</v>
      </c>
      <c r="G12" s="62">
        <f>'Peso de Varejo'!F12</f>
        <v>3.09</v>
      </c>
      <c r="H12" s="62">
        <f>'Peso de Varejo'!G12</f>
        <v>3.29</v>
      </c>
      <c r="I12" s="63">
        <f>'Peso de Varejo'!H12</f>
        <v>1.01</v>
      </c>
      <c r="J12" s="64">
        <f>'Peso de Varejo'!I12</f>
        <v>1.21</v>
      </c>
      <c r="K12" s="64">
        <f>'Peso de Varejo'!J12</f>
        <v>1.81</v>
      </c>
      <c r="L12" s="64">
        <f>'Peso de Varejo'!K12</f>
        <v>1.76</v>
      </c>
      <c r="M12" s="64">
        <f>'Peso de Varejo'!L12</f>
        <v>2.42</v>
      </c>
      <c r="N12" s="65">
        <f>'Peso de Varejo'!M12</f>
        <v>2.64</v>
      </c>
      <c r="O12" s="62">
        <f>'Peso de Varejo'!N12</f>
        <v>1.04</v>
      </c>
      <c r="P12" s="62">
        <f>'Peso de Varejo'!O12</f>
        <v>1.2</v>
      </c>
      <c r="Q12" s="62">
        <f>'Peso de Varejo'!P12</f>
        <v>1.8</v>
      </c>
      <c r="R12" s="62">
        <f>'Peso de Varejo'!Q12</f>
        <v>1.75</v>
      </c>
      <c r="S12" s="62">
        <f>'Peso de Varejo'!R12</f>
        <v>2.41</v>
      </c>
      <c r="T12" s="62">
        <f>'Peso de Varejo'!S12</f>
        <v>2.65</v>
      </c>
      <c r="U12" s="63">
        <f>'Peso de Varejo'!T12</f>
        <v>4.38</v>
      </c>
      <c r="V12" s="64">
        <f>'Peso de Varejo'!U12</f>
        <v>4.38</v>
      </c>
      <c r="W12" s="64">
        <f>'Peso de Varejo'!V12</f>
        <v>12.62</v>
      </c>
      <c r="X12" s="64">
        <f>'Peso de Varejo'!W12</f>
        <v>12.37</v>
      </c>
      <c r="Y12" s="64">
        <f>'Peso de Varejo'!X12</f>
        <v>18.32</v>
      </c>
      <c r="Z12" s="65">
        <f>'Peso de Varejo'!Y12</f>
        <v>20.55</v>
      </c>
      <c r="AA12" s="62">
        <f>'Peso de Varejo'!Z12</f>
        <v>2.1</v>
      </c>
      <c r="AB12" s="62">
        <f>'Peso de Varejo'!AA12</f>
        <v>2.1</v>
      </c>
      <c r="AC12" s="62">
        <f>'Peso de Varejo'!AB12</f>
        <v>5.41</v>
      </c>
      <c r="AD12" s="62">
        <f>'Peso de Varejo'!AC12</f>
        <v>4.33</v>
      </c>
      <c r="AE12" s="62">
        <f>'Peso de Varejo'!AD12</f>
        <v>14.11</v>
      </c>
      <c r="AF12" s="62">
        <f>'Peso de Varejo'!AE12</f>
        <v>16.850000000000001</v>
      </c>
      <c r="AG12" s="38">
        <f>'Peso de Varejo'!AF12</f>
        <v>10.3</v>
      </c>
      <c r="AH12" s="95">
        <f>'Peso de Varejo'!AG12</f>
        <v>12.1</v>
      </c>
      <c r="AI12" s="95">
        <f>'Peso de Varejo'!AH12</f>
        <v>217.7</v>
      </c>
      <c r="AJ12" s="95">
        <f>'Peso de Varejo'!AI12</f>
        <v>12.1</v>
      </c>
      <c r="AK12" s="95">
        <f>'Peso de Varejo'!AJ12</f>
        <v>506</v>
      </c>
      <c r="AL12" s="96">
        <f>'Peso de Varejo'!AK12</f>
        <v>1655.5</v>
      </c>
      <c r="AM12" s="38">
        <f>'Peso de Varejo'!AL12</f>
        <v>12.2</v>
      </c>
      <c r="AN12" s="95">
        <f>'Peso de Varejo'!AM12</f>
        <v>15</v>
      </c>
      <c r="AO12" s="95">
        <f>'Peso de Varejo'!AN12</f>
        <v>9493.2999999999993</v>
      </c>
      <c r="AP12" s="95">
        <f>'Peso de Varejo'!AO12</f>
        <v>115.1</v>
      </c>
      <c r="AQ12" s="95">
        <f>'Peso de Varejo'!AP12</f>
        <v>22816</v>
      </c>
      <c r="AR12" s="96">
        <f>'Peso de Varejo'!AQ12</f>
        <v>76242.2</v>
      </c>
      <c r="AS12" s="72">
        <f>'Peso de Varejo'!AR12</f>
        <v>0.7335238584815581</v>
      </c>
      <c r="AT12" s="72">
        <f>'Peso de Varejo'!AS12</f>
        <v>4.4972695180034039</v>
      </c>
      <c r="AU12" s="73">
        <f>'Peso de Varejo'!AT12</f>
        <v>0.93415270836832887</v>
      </c>
      <c r="AV12" s="75">
        <f>'Peso de Varejo'!AU12</f>
        <v>3.4645630122284006</v>
      </c>
      <c r="AW12" s="73">
        <f>'Peso de Varejo'!AV12</f>
        <v>4.4097124913915993</v>
      </c>
      <c r="AX12" s="75">
        <f>'Peso de Varejo'!AW12</f>
        <v>68.591620372658639</v>
      </c>
      <c r="AY12" s="73">
        <f>'Peso de Varejo'!AX12</f>
        <v>2.1057771733632595</v>
      </c>
      <c r="AZ12" s="75">
        <f>'Peso de Varejo'!AY12</f>
        <v>16.578184127322015</v>
      </c>
      <c r="BA12" s="38">
        <f>'Peso de Varejo'!AZ12</f>
        <v>10.281536801866771</v>
      </c>
      <c r="BB12" s="96">
        <f>'Peso de Varejo'!BA12</f>
        <v>1900.0626299255714</v>
      </c>
      <c r="BC12" s="38">
        <f>'Peso de Varejo'!BB12</f>
        <v>9.9348675727591207</v>
      </c>
      <c r="BD12" s="96">
        <f>'Peso de Varejo'!BC12</f>
        <v>87128.546101702988</v>
      </c>
    </row>
    <row r="13" spans="1:56" x14ac:dyDescent="0.25">
      <c r="A13" t="s">
        <v>63</v>
      </c>
      <c r="B13" s="7">
        <v>2.141</v>
      </c>
      <c r="C13" s="62">
        <f>'Peso de Varejo'!B13/$B13</f>
        <v>1.9056515646893974</v>
      </c>
      <c r="D13" s="62">
        <f>'Peso de Varejo'!C13/$B13</f>
        <v>4.638019617001401</v>
      </c>
      <c r="E13" s="62">
        <f>'Peso de Varejo'!D13/$B13</f>
        <v>7.2723026623073332</v>
      </c>
      <c r="F13" s="62">
        <f>'Peso de Varejo'!E13/$B13</f>
        <v>5.7169546940681926</v>
      </c>
      <c r="G13" s="62">
        <f>'Peso de Varejo'!F13/$B13</f>
        <v>19.266697804764128</v>
      </c>
      <c r="H13" s="62">
        <f>'Peso de Varejo'!G13/$B13</f>
        <v>19.556282111163007</v>
      </c>
      <c r="I13" s="63">
        <f>'Peso de Varejo'!H13/$B13</f>
        <v>0.41569360112097153</v>
      </c>
      <c r="J13" s="64">
        <f>'Peso de Varejo'!I13/$B13</f>
        <v>0.45773003269500234</v>
      </c>
      <c r="K13" s="64">
        <f>'Peso de Varejo'!J13/$B13</f>
        <v>0.83605791686127984</v>
      </c>
      <c r="L13" s="64">
        <f>'Peso de Varejo'!K13/$B13</f>
        <v>0.64922933208780942</v>
      </c>
      <c r="M13" s="64">
        <f>'Peso de Varejo'!L13/$B13</f>
        <v>1.7515179822512845</v>
      </c>
      <c r="N13" s="65">
        <f>'Peso de Varejo'!M13/$B13</f>
        <v>1.8682858477347033</v>
      </c>
      <c r="O13" s="62">
        <f>'Peso de Varejo'!N13/$B13</f>
        <v>0.42036431574030825</v>
      </c>
      <c r="P13" s="62">
        <f>'Peso de Varejo'!O13/$B13</f>
        <v>0.45773003269500234</v>
      </c>
      <c r="Q13" s="62">
        <f>'Peso de Varejo'!P13/$B13</f>
        <v>0.83605791686127984</v>
      </c>
      <c r="R13" s="62">
        <f>'Peso de Varejo'!Q13/$B13</f>
        <v>0.64922933208780942</v>
      </c>
      <c r="S13" s="62">
        <f>'Peso de Varejo'!R13/$B13</f>
        <v>1.7375058383932742</v>
      </c>
      <c r="T13" s="62">
        <f>'Peso de Varejo'!S13/$B13</f>
        <v>1.8682858477347033</v>
      </c>
      <c r="U13" s="63">
        <f>'Peso de Varejo'!T13/$B13</f>
        <v>2.6482951891639419</v>
      </c>
      <c r="V13" s="64">
        <f>'Peso de Varejo'!U13/$B13</f>
        <v>5.0723960765997198</v>
      </c>
      <c r="W13" s="64">
        <f>'Peso de Varejo'!V13/$B13</f>
        <v>10.308267164876225</v>
      </c>
      <c r="X13" s="64">
        <f>'Peso de Varejo'!W13/$B13</f>
        <v>8.8743577767398403</v>
      </c>
      <c r="Y13" s="64">
        <f>'Peso de Varejo'!X13/$B13</f>
        <v>15.787015413358242</v>
      </c>
      <c r="Z13" s="65">
        <f>'Peso de Varejo'!Y13/$B13</f>
        <v>17.13218122372723</v>
      </c>
      <c r="AA13" s="62">
        <f>'Peso de Varejo'!Z13/$B13</f>
        <v>0.73330219523587115</v>
      </c>
      <c r="AB13" s="62">
        <f>'Peso de Varejo'!AA13/$B13</f>
        <v>0.76599719757122831</v>
      </c>
      <c r="AC13" s="62">
        <f>'Peso de Varejo'!AB13/$B13</f>
        <v>7.9775805698271824</v>
      </c>
      <c r="AD13" s="62">
        <f>'Peso de Varejo'!AC13/$B13</f>
        <v>6.4315740308267166</v>
      </c>
      <c r="AE13" s="62">
        <f>'Peso de Varejo'!AD13/$B13</f>
        <v>21.784212984586642</v>
      </c>
      <c r="AF13" s="62">
        <f>'Peso de Varejo'!AE13/$B13</f>
        <v>23.465670247547877</v>
      </c>
      <c r="AG13" s="38">
        <f>'Peso de Varejo'!AF13/$B13</f>
        <v>0</v>
      </c>
      <c r="AH13" s="95">
        <f>'Peso de Varejo'!AG13/$B13</f>
        <v>0</v>
      </c>
      <c r="AI13" s="95">
        <f>'Peso de Varejo'!AH13/$B13</f>
        <v>203.50303596450257</v>
      </c>
      <c r="AJ13" s="95">
        <f>'Peso de Varejo'!AI13/$B13</f>
        <v>0</v>
      </c>
      <c r="AK13" s="95">
        <f>'Peso de Varejo'!AJ13/$B13</f>
        <v>583.88603456328815</v>
      </c>
      <c r="AL13" s="96">
        <f>'Peso de Varejo'!AK13/$B13</f>
        <v>1028.0709948622139</v>
      </c>
      <c r="AM13" s="38">
        <f>'Peso de Varejo'!AL13/$B13</f>
        <v>0</v>
      </c>
      <c r="AN13" s="95">
        <f>'Peso de Varejo'!AM13/$B13</f>
        <v>0</v>
      </c>
      <c r="AO13" s="95">
        <f>'Peso de Varejo'!AN13/$B13</f>
        <v>10498.552078468007</v>
      </c>
      <c r="AP13" s="95">
        <f>'Peso de Varejo'!AO13/$B13</f>
        <v>0</v>
      </c>
      <c r="AQ13" s="95">
        <f>'Peso de Varejo'!AP13/$B13</f>
        <v>21305.55815039701</v>
      </c>
      <c r="AR13" s="96">
        <f>'Peso de Varejo'!AQ13/$B13</f>
        <v>49581.644091546004</v>
      </c>
      <c r="AS13" s="72">
        <f>'Peso de Varejo'!AR13/$B13</f>
        <v>0.48939547058035848</v>
      </c>
      <c r="AT13" s="72">
        <f>'Peso de Varejo'!AS13/$B13</f>
        <v>19.485125379121023</v>
      </c>
      <c r="AU13" s="73">
        <f>'Peso de Varejo'!AT13/$B13</f>
        <v>0.31091988073104254</v>
      </c>
      <c r="AV13" s="75">
        <f>'Peso de Varejo'!AU13/$B13</f>
        <v>2.4593671528342682</v>
      </c>
      <c r="AW13" s="73">
        <f>'Peso de Varejo'!AV13/$B13</f>
        <v>1.8373630540993595</v>
      </c>
      <c r="AX13" s="75">
        <f>'Peso de Varejo'!AW13/$B13</f>
        <v>17.182935927211233</v>
      </c>
      <c r="AY13" s="73">
        <f>'Peso de Varejo'!AX13/$B13</f>
        <v>0.36273223096822294</v>
      </c>
      <c r="AZ13" s="75">
        <f>'Peso de Varejo'!AY13/$B13</f>
        <v>22.860544585932566</v>
      </c>
      <c r="BA13" s="38">
        <f>'Peso de Varejo'!AZ13/$B13</f>
        <v>0</v>
      </c>
      <c r="BB13" s="96">
        <f>'Peso de Varejo'!BA13/$B13</f>
        <v>3520.9117718235739</v>
      </c>
      <c r="BC13" s="38">
        <f>'Peso de Varejo'!BB13/$B13</f>
        <v>0</v>
      </c>
      <c r="BD13" s="96">
        <f>'Peso de Varejo'!BC13/$B13</f>
        <v>202072.59091791121</v>
      </c>
    </row>
    <row r="14" spans="1:56" x14ac:dyDescent="0.25">
      <c r="A14" t="s">
        <v>5</v>
      </c>
      <c r="B14" s="7">
        <v>2.222</v>
      </c>
      <c r="C14" s="62">
        <f>'Peso de Varejo'!B14/$B14</f>
        <v>1.026102610261026</v>
      </c>
      <c r="D14" s="62">
        <f>'Peso de Varejo'!C14/$B14</f>
        <v>1.2466246624662467</v>
      </c>
      <c r="E14" s="62">
        <f>'Peso de Varejo'!D14/$B14</f>
        <v>3.3573357335733576</v>
      </c>
      <c r="F14" s="62">
        <f>'Peso de Varejo'!E14/$B14</f>
        <v>3.0288028802880289</v>
      </c>
      <c r="G14" s="62">
        <f>'Peso de Varejo'!F14/$B14</f>
        <v>6.3861386138613856</v>
      </c>
      <c r="H14" s="62">
        <f>'Peso de Varejo'!G14/$B14</f>
        <v>9.2124212421242113</v>
      </c>
      <c r="I14" s="63">
        <f>'Peso de Varejo'!H14/$B14</f>
        <v>0.22952295229522954</v>
      </c>
      <c r="J14" s="64">
        <f>'Peso de Varejo'!I14/$B14</f>
        <v>0.25202520252025207</v>
      </c>
      <c r="K14" s="64">
        <f>'Peso de Varejo'!J14/$B14</f>
        <v>0.44104410441044106</v>
      </c>
      <c r="L14" s="64">
        <f>'Peso de Varejo'!K14/$B14</f>
        <v>0.36003600360036003</v>
      </c>
      <c r="M14" s="64">
        <f>'Peso de Varejo'!L14/$B14</f>
        <v>0.75157515751575155</v>
      </c>
      <c r="N14" s="65">
        <f>'Peso de Varejo'!M14/$B14</f>
        <v>0.84158415841584167</v>
      </c>
      <c r="O14" s="62">
        <f>'Peso de Varejo'!N14/$B14</f>
        <v>0.22952295229522954</v>
      </c>
      <c r="P14" s="62">
        <f>'Peso de Varejo'!O14/$B14</f>
        <v>0.25202520252025207</v>
      </c>
      <c r="Q14" s="62">
        <f>'Peso de Varejo'!P14/$B14</f>
        <v>0.43654365436543652</v>
      </c>
      <c r="R14" s="62">
        <f>'Peso de Varejo'!Q14/$B14</f>
        <v>0.36003600360036003</v>
      </c>
      <c r="S14" s="62">
        <f>'Peso de Varejo'!R14/$B14</f>
        <v>0.75157515751575155</v>
      </c>
      <c r="T14" s="62">
        <f>'Peso de Varejo'!S14/$B14</f>
        <v>0.84158415841584167</v>
      </c>
      <c r="U14" s="63">
        <f>'Peso de Varejo'!T14/$B14</f>
        <v>1.4446444644464447</v>
      </c>
      <c r="V14" s="64">
        <f>'Peso de Varejo'!U14/$B14</f>
        <v>1.6201620162016201</v>
      </c>
      <c r="W14" s="64">
        <f>'Peso de Varejo'!V14/$B14</f>
        <v>3.8208820882088208</v>
      </c>
      <c r="X14" s="64">
        <f>'Peso de Varejo'!W14/$B14</f>
        <v>4.6264626462646259</v>
      </c>
      <c r="Y14" s="64">
        <f>'Peso de Varejo'!X14/$B14</f>
        <v>4.8919891989198918</v>
      </c>
      <c r="Z14" s="65">
        <f>'Peso de Varejo'!Y14/$B14</f>
        <v>4.9774977497749777</v>
      </c>
      <c r="AA14" s="62">
        <f>'Peso de Varejo'!Z14/$B14</f>
        <v>0.33303330333033304</v>
      </c>
      <c r="AB14" s="62">
        <f>'Peso de Varejo'!AA14/$B14</f>
        <v>0.33753375337533753</v>
      </c>
      <c r="AC14" s="62">
        <f>'Peso de Varejo'!AB14/$B14</f>
        <v>3.3843384338433844</v>
      </c>
      <c r="AD14" s="62">
        <f>'Peso de Varejo'!AC14/$B14</f>
        <v>0.75607560756075609</v>
      </c>
      <c r="AE14" s="62">
        <f>'Peso de Varejo'!AD14/$B14</f>
        <v>15.13051305130513</v>
      </c>
      <c r="AF14" s="62">
        <f>'Peso de Varejo'!AE14/$B14</f>
        <v>15.148514851485148</v>
      </c>
      <c r="AG14" s="38">
        <f>'Peso de Varejo'!AF14/$B14</f>
        <v>0</v>
      </c>
      <c r="AH14" s="95">
        <f>'Peso de Varejo'!AG14/$B14</f>
        <v>0</v>
      </c>
      <c r="AI14" s="95">
        <f>'Peso de Varejo'!AH14/$B14</f>
        <v>178.48784878487851</v>
      </c>
      <c r="AJ14" s="95">
        <f>'Peso de Varejo'!AI14/$B14</f>
        <v>0</v>
      </c>
      <c r="AK14" s="95">
        <f>'Peso de Varejo'!AJ14/$B14</f>
        <v>1395.0495049504952</v>
      </c>
      <c r="AL14" s="96">
        <f>'Peso de Varejo'!AK14/$B14</f>
        <v>1612.9612961296129</v>
      </c>
      <c r="AM14" s="38">
        <f>'Peso de Varejo'!AL14/$B14</f>
        <v>0</v>
      </c>
      <c r="AN14" s="95">
        <f>'Peso de Varejo'!AM14/$B14</f>
        <v>0</v>
      </c>
      <c r="AO14" s="95">
        <f>'Peso de Varejo'!AN14/$B14</f>
        <v>12577.947794779478</v>
      </c>
      <c r="AP14" s="95">
        <f>'Peso de Varejo'!AO14/$B14</f>
        <v>0</v>
      </c>
      <c r="AQ14" s="95">
        <f>'Peso de Varejo'!AP14/$B14</f>
        <v>102759.72097209722</v>
      </c>
      <c r="AR14" s="96">
        <f>'Peso de Varejo'!AQ14/$B14</f>
        <v>118810.39603960396</v>
      </c>
      <c r="AS14" s="72">
        <f>'Peso de Varejo'!AR14/$B14</f>
        <v>0.8166500051499227</v>
      </c>
      <c r="AT14" s="72">
        <f>'Peso de Varejo'!AS14/$B14</f>
        <v>9.8585983918966082</v>
      </c>
      <c r="AU14" s="73">
        <f>'Peso de Varejo'!AT14/$B14</f>
        <v>0.20178187852966281</v>
      </c>
      <c r="AV14" s="75">
        <f>'Peso de Varejo'!AU14/$B14</f>
        <v>1.0327237613611904</v>
      </c>
      <c r="AW14" s="73">
        <f>'Peso de Varejo'!AV14/$B14</f>
        <v>1.3996681734882028</v>
      </c>
      <c r="AX14" s="75">
        <f>'Peso de Varejo'!AW14/$B14</f>
        <v>9.2810679116166508</v>
      </c>
      <c r="AY14" s="73">
        <f>'Peso de Varejo'!AX14/$B14</f>
        <v>0.35429367294237479</v>
      </c>
      <c r="AZ14" s="75">
        <f>'Peso de Varejo'!AY14/$B14</f>
        <v>15.141251452167964</v>
      </c>
      <c r="BA14" s="38">
        <f>'Peso de Varejo'!AZ14/$B14</f>
        <v>0</v>
      </c>
      <c r="BB14" s="96">
        <f>'Peso de Varejo'!BA14/$B14</f>
        <v>1822.9733474113591</v>
      </c>
      <c r="BC14" s="38">
        <f>'Peso de Varejo'!BB14/$B14</f>
        <v>0</v>
      </c>
      <c r="BD14" s="96">
        <f>'Peso de Varejo'!BC14/$B14</f>
        <v>136341.01522063537</v>
      </c>
    </row>
    <row r="15" spans="1:56" x14ac:dyDescent="0.25">
      <c r="A15" t="s">
        <v>6</v>
      </c>
      <c r="B15" s="7">
        <v>1.633</v>
      </c>
      <c r="C15" s="62">
        <f>'Peso de Varejo'!B15/$B15</f>
        <v>2.5413349663196572</v>
      </c>
      <c r="D15" s="62">
        <f>'Peso de Varejo'!C15/$B15</f>
        <v>2.7495407225964485</v>
      </c>
      <c r="E15" s="62">
        <f>'Peso de Varejo'!D15/$B15</f>
        <v>7.9363135333741583</v>
      </c>
      <c r="F15" s="62">
        <f>'Peso de Varejo'!E15/$B15</f>
        <v>5.3459889773423148</v>
      </c>
      <c r="G15" s="62">
        <f>'Peso de Varejo'!F15/$B15</f>
        <v>16.282914880587875</v>
      </c>
      <c r="H15" s="62">
        <f>'Peso de Varejo'!G15/$B15</f>
        <v>16.282914880587875</v>
      </c>
      <c r="I15" s="92">
        <f>'Peso de Varejo'!H15/$B15</f>
        <v>-2.4617268830373544</v>
      </c>
      <c r="J15" s="93">
        <f>'Peso de Varejo'!I15/$B15</f>
        <v>-2.2351500306184935</v>
      </c>
      <c r="K15" s="64">
        <f>'Peso de Varejo'!J15/$B15</f>
        <v>0.2633190447030006</v>
      </c>
      <c r="L15" s="93">
        <f>'Peso de Varejo'!K15/$B15</f>
        <v>-0.814451928965095</v>
      </c>
      <c r="M15" s="64">
        <f>'Peso de Varejo'!L15/$B15</f>
        <v>2.3515003061849358</v>
      </c>
      <c r="N15" s="65">
        <f>'Peso de Varejo'!M15/$B15</f>
        <v>6.6074709124311077</v>
      </c>
      <c r="O15" s="94">
        <f>'Peso de Varejo'!N15/$B15</f>
        <v>-2.4433557868952849</v>
      </c>
      <c r="P15" s="94">
        <f>'Peso de Varejo'!O15/$B15</f>
        <v>-2.2535211267605635</v>
      </c>
      <c r="Q15" s="62">
        <f>'Peso de Varejo'!P15/$B15</f>
        <v>0.226576852418861</v>
      </c>
      <c r="R15" s="94">
        <f>'Peso de Varejo'!Q15/$B15</f>
        <v>-0.8083282302510717</v>
      </c>
      <c r="S15" s="62">
        <f>'Peso de Varejo'!R15/$B15</f>
        <v>2.3515003061849358</v>
      </c>
      <c r="T15" s="62">
        <f>'Peso de Varejo'!S15/$B15</f>
        <v>6.2461726883037354</v>
      </c>
      <c r="U15" s="63">
        <f>'Peso de Varejo'!T15/$B15</f>
        <v>11.665646050214329</v>
      </c>
      <c r="V15" s="64">
        <f>'Peso de Varejo'!U15/$B15</f>
        <v>12.584200857317821</v>
      </c>
      <c r="W15" s="64">
        <f>'Peso de Varejo'!V15/$B15</f>
        <v>27.648499693815062</v>
      </c>
      <c r="X15" s="64">
        <f>'Peso de Varejo'!W15/$B15</f>
        <v>21.451316595223517</v>
      </c>
      <c r="Y15" s="64">
        <f>'Peso de Varejo'!X15/$B15</f>
        <v>41.004286589099813</v>
      </c>
      <c r="Z15" s="65">
        <f>'Peso de Varejo'!Y15/$B15</f>
        <v>58.726270667483163</v>
      </c>
      <c r="AA15" s="62">
        <f>'Peso de Varejo'!Z15/$B15</f>
        <v>4.0661359461114515</v>
      </c>
      <c r="AB15" s="62">
        <f>'Peso de Varejo'!AA15/$B15</f>
        <v>4.8928352725045929</v>
      </c>
      <c r="AC15" s="62">
        <f>'Peso de Varejo'!AB15/$B15</f>
        <v>11.726883037354561</v>
      </c>
      <c r="AD15" s="62">
        <f>'Peso de Varejo'!AC15/$B15</f>
        <v>8.8609920391916717</v>
      </c>
      <c r="AE15" s="62">
        <f>'Peso de Varejo'!AD15/$B15</f>
        <v>24.513165952235152</v>
      </c>
      <c r="AF15" s="62">
        <f>'Peso de Varejo'!AE15/$B15</f>
        <v>28.873239436619716</v>
      </c>
      <c r="AG15" s="38">
        <f>'Peso de Varejo'!AF15/$B15</f>
        <v>0</v>
      </c>
      <c r="AH15" s="95">
        <f>'Peso de Varejo'!AG15/$B15</f>
        <v>0</v>
      </c>
      <c r="AI15" s="95">
        <f>'Peso de Varejo'!AH15/$B15</f>
        <v>2531.4145744029393</v>
      </c>
      <c r="AJ15" s="95">
        <f>'Peso de Varejo'!AI15/$B15</f>
        <v>1116.5339865278629</v>
      </c>
      <c r="AK15" s="95">
        <f>'Peso de Varejo'!AJ15/$B15</f>
        <v>5576.7911818738512</v>
      </c>
      <c r="AL15" s="96">
        <f>'Peso de Varejo'!AK15/$B15</f>
        <v>6970.9124311083897</v>
      </c>
      <c r="AM15" s="38">
        <f>'Peso de Varejo'!AL15/$B15</f>
        <v>0</v>
      </c>
      <c r="AN15" s="95">
        <f>'Peso de Varejo'!AM15/$B15</f>
        <v>0</v>
      </c>
      <c r="AO15" s="95">
        <f>'Peso de Varejo'!AN15/$B15</f>
        <v>140777.58726270666</v>
      </c>
      <c r="AP15" s="95">
        <f>'Peso de Varejo'!AO15/$B15</f>
        <v>79218.799755052052</v>
      </c>
      <c r="AQ15" s="95">
        <f>'Peso de Varejo'!AP15/$B15</f>
        <v>395673.30067360686</v>
      </c>
      <c r="AR15" s="96">
        <f>'Peso de Varejo'!AQ15/$B15</f>
        <v>494586.22167789348</v>
      </c>
      <c r="AS15" s="72">
        <f>'Peso de Varejo'!AR15/$B15</f>
        <v>2.3158336661922974</v>
      </c>
      <c r="AT15" s="72">
        <f>'Peso de Varejo'!AS15/$B15</f>
        <v>28.174914824216714</v>
      </c>
      <c r="AU15" s="73">
        <f>'Peso de Varejo'!AT15/$B15</f>
        <v>-4.9530676345333449</v>
      </c>
      <c r="AV15" s="75">
        <f>'Peso de Varejo'!AU15/$B15</f>
        <v>14.499205743997452</v>
      </c>
      <c r="AW15" s="73">
        <f>'Peso de Varejo'!AV15/$B15</f>
        <v>6.6908572750137933</v>
      </c>
      <c r="AX15" s="75">
        <f>'Peso de Varejo'!AW15/$B15</f>
        <v>72.979204933166201</v>
      </c>
      <c r="AY15" s="73">
        <f>'Peso de Varejo'!AX15/$B15</f>
        <v>3.2726818547153242</v>
      </c>
      <c r="AZ15" s="75">
        <f>'Peso de Varejo'!AY15/$B15</f>
        <v>55.567407065467762</v>
      </c>
      <c r="BA15" s="38">
        <f>'Peso de Varejo'!AZ15/$B15</f>
        <v>0</v>
      </c>
      <c r="BB15" s="96">
        <f>'Peso de Varejo'!BA15/$B15</f>
        <v>6970.9326187383431</v>
      </c>
      <c r="BC15" s="38">
        <f>'Peso de Varejo'!BB15/$B15</f>
        <v>0</v>
      </c>
      <c r="BD15" s="96">
        <f>'Peso de Varejo'!BC15/$B15</f>
        <v>494586.20540363545</v>
      </c>
    </row>
    <row r="16" spans="1:56" x14ac:dyDescent="0.25">
      <c r="A16" t="s">
        <v>7</v>
      </c>
      <c r="B16" s="7">
        <v>2.6179999999999999</v>
      </c>
      <c r="C16" s="62">
        <f>'Peso de Varejo'!B16/$B16</f>
        <v>1.6119174942704355</v>
      </c>
      <c r="D16" s="62">
        <f>'Peso de Varejo'!C16/$B16</f>
        <v>1.7838044308632544</v>
      </c>
      <c r="E16" s="62">
        <f>'Peso de Varejo'!D16/$B16</f>
        <v>3.4797555385790679</v>
      </c>
      <c r="F16" s="62">
        <f>'Peso de Varejo'!E16/$B16</f>
        <v>3.0061115355233006</v>
      </c>
      <c r="G16" s="62">
        <f>'Peso de Varejo'!F16/$B16</f>
        <v>5.8747135217723461</v>
      </c>
      <c r="H16" s="62">
        <f>'Peso de Varejo'!G16/$B16</f>
        <v>5.8747135217723461</v>
      </c>
      <c r="I16" s="63">
        <f>'Peso de Varejo'!H16/$B16</f>
        <v>0.54239877769289535</v>
      </c>
      <c r="J16" s="64">
        <f>'Peso de Varejo'!I16/$B16</f>
        <v>0.62261268143621085</v>
      </c>
      <c r="K16" s="64">
        <f>'Peso de Varejo'!J16/$B16</f>
        <v>1.2337662337662338</v>
      </c>
      <c r="L16" s="64">
        <f>'Peso de Varejo'!K16/$B16</f>
        <v>1.2566844919786098</v>
      </c>
      <c r="M16" s="64">
        <f>'Peso de Varejo'!L16/$B16</f>
        <v>2.2192513368983957</v>
      </c>
      <c r="N16" s="65">
        <f>'Peso de Varejo'!M16/$B16</f>
        <v>2.3491214667685258</v>
      </c>
      <c r="O16" s="62">
        <f>'Peso de Varejo'!N16/$B16</f>
        <v>0.53857906799083266</v>
      </c>
      <c r="P16" s="62">
        <f>'Peso de Varejo'!O16/$B16</f>
        <v>0.61879297173414827</v>
      </c>
      <c r="Q16" s="62">
        <f>'Peso de Varejo'!P16/$B16</f>
        <v>1.2146676852559206</v>
      </c>
      <c r="R16" s="62">
        <f>'Peso de Varejo'!Q16/$B16</f>
        <v>1.2452253628724217</v>
      </c>
      <c r="S16" s="62">
        <f>'Peso de Varejo'!R16/$B16</f>
        <v>2.2077922077922079</v>
      </c>
      <c r="T16" s="62">
        <f>'Peso de Varejo'!S16/$B16</f>
        <v>2.3338426279602751</v>
      </c>
      <c r="U16" s="63">
        <f>'Peso de Varejo'!T16/$B16</f>
        <v>3.8502673796791447</v>
      </c>
      <c r="V16" s="64">
        <f>'Peso de Varejo'!U16/$B16</f>
        <v>3.9839572192513368</v>
      </c>
      <c r="W16" s="64">
        <f>'Peso de Varejo'!V16/$B16</f>
        <v>8.6401833460656992</v>
      </c>
      <c r="X16" s="64">
        <f>'Peso de Varejo'!W16/$B16</f>
        <v>6.2796027501909863</v>
      </c>
      <c r="Y16" s="64">
        <f>'Peso de Varejo'!X16/$B16</f>
        <v>21.260504201680671</v>
      </c>
      <c r="Z16" s="65">
        <f>'Peso de Varejo'!Y16/$B16</f>
        <v>21.711229946524067</v>
      </c>
      <c r="AA16" s="62">
        <f>'Peso de Varejo'!Z16/$B16</f>
        <v>2.1886936592818946</v>
      </c>
      <c r="AB16" s="62">
        <f>'Peso de Varejo'!AA16/$B16</f>
        <v>2.2039724980901449</v>
      </c>
      <c r="AC16" s="62">
        <f>'Peso de Varejo'!AB16/$B16</f>
        <v>5.4010695187165778</v>
      </c>
      <c r="AD16" s="62">
        <f>'Peso de Varejo'!AC16/$B16</f>
        <v>6.5431627196333082</v>
      </c>
      <c r="AE16" s="62">
        <f>'Peso de Varejo'!AD16/$B16</f>
        <v>7.5324675324675328</v>
      </c>
      <c r="AF16" s="62">
        <f>'Peso de Varejo'!AE16/$B16</f>
        <v>8.006111535523301</v>
      </c>
      <c r="AG16" s="38">
        <f>'Peso de Varejo'!AF16/$B16</f>
        <v>20.741023682200154</v>
      </c>
      <c r="AH16" s="95">
        <f>'Peso de Varejo'!AG16/$B16</f>
        <v>265.1260504201681</v>
      </c>
      <c r="AI16" s="95">
        <f>'Peso de Varejo'!AH16/$B16</f>
        <v>707.52482811306345</v>
      </c>
      <c r="AJ16" s="95">
        <f>'Peso de Varejo'!AI16/$B16</f>
        <v>343.85026737967917</v>
      </c>
      <c r="AK16" s="95">
        <f>'Peso de Varejo'!AJ16/$B16</f>
        <v>2492.2459893048131</v>
      </c>
      <c r="AL16" s="96">
        <f>'Peso de Varejo'!AK16/$B16</f>
        <v>2492.2459893048131</v>
      </c>
      <c r="AM16" s="38">
        <f>'Peso de Varejo'!AL16/$B16</f>
        <v>908.0595874713523</v>
      </c>
      <c r="AN16" s="95">
        <f>'Peso de Varejo'!AM16/$B16</f>
        <v>930.06111535523303</v>
      </c>
      <c r="AO16" s="95">
        <f>'Peso de Varejo'!AN16/$B16</f>
        <v>23605.003819709702</v>
      </c>
      <c r="AP16" s="95">
        <f>'Peso de Varejo'!AO16/$B16</f>
        <v>16941.214667685257</v>
      </c>
      <c r="AQ16" s="95">
        <f>'Peso de Varejo'!AP16/$B16</f>
        <v>74535.867074102367</v>
      </c>
      <c r="AR16" s="96">
        <f>'Peso de Varejo'!AQ16/$B16</f>
        <v>74535.867074102367</v>
      </c>
      <c r="AS16" s="72">
        <f>'Peso de Varejo'!AR16/$B16</f>
        <v>1.6093262555216623</v>
      </c>
      <c r="AT16" s="72">
        <f>'Peso de Varejo'!AS16/$B16</f>
        <v>5.8742786011981876</v>
      </c>
      <c r="AU16" s="73">
        <f>'Peso de Varejo'!AT16/$B16</f>
        <v>0.48910038454386723</v>
      </c>
      <c r="AV16" s="75">
        <f>'Peso de Varejo'!AU16/$B16</f>
        <v>2.3607577342444954</v>
      </c>
      <c r="AW16" s="73">
        <f>'Peso de Varejo'!AV16/$B16</f>
        <v>3.527008414879925</v>
      </c>
      <c r="AX16" s="75">
        <f>'Peso de Varejo'!AW16/$B16</f>
        <v>21.78233837159744</v>
      </c>
      <c r="AY16" s="73">
        <f>'Peso de Varejo'!AX16/$B16</f>
        <v>1.9428718210192386</v>
      </c>
      <c r="AZ16" s="75">
        <f>'Peso de Varejo'!AY16/$B16</f>
        <v>7.5132495565855493</v>
      </c>
      <c r="BA16" s="38">
        <f>'Peso de Varejo'!AZ16/$B16</f>
        <v>0</v>
      </c>
      <c r="BB16" s="96">
        <f>'Peso de Varejo'!BA16/$B16</f>
        <v>2492.2385343305546</v>
      </c>
      <c r="BC16" s="38">
        <f>'Peso de Varejo'!BB16/$B16</f>
        <v>0</v>
      </c>
      <c r="BD16" s="96">
        <f>'Peso de Varejo'!BC16/$B16</f>
        <v>74535.851371545432</v>
      </c>
    </row>
    <row r="17" spans="1:56" x14ac:dyDescent="0.25">
      <c r="A17" t="s">
        <v>88</v>
      </c>
      <c r="B17" s="10" t="s">
        <v>54</v>
      </c>
      <c r="C17" s="62">
        <f>'Peso de Varejo'!B17</f>
        <v>0.3</v>
      </c>
      <c r="D17" s="62">
        <f>'Peso de Varejo'!C17</f>
        <v>0.34</v>
      </c>
      <c r="E17" s="62">
        <f>'Peso de Varejo'!D17</f>
        <v>0.66</v>
      </c>
      <c r="F17" s="62">
        <f>'Peso de Varejo'!E17</f>
        <v>0.64</v>
      </c>
      <c r="G17" s="62">
        <f>'Peso de Varejo'!F17</f>
        <v>0.92</v>
      </c>
      <c r="H17" s="62">
        <f>'Peso de Varejo'!G17</f>
        <v>1.07</v>
      </c>
      <c r="I17" s="63">
        <f>'Peso de Varejo'!H17</f>
        <v>0.51</v>
      </c>
      <c r="J17" s="64">
        <f>'Peso de Varejo'!I17</f>
        <v>0.57999999999999996</v>
      </c>
      <c r="K17" s="64">
        <f>'Peso de Varejo'!J17</f>
        <v>0.98</v>
      </c>
      <c r="L17" s="64">
        <f>'Peso de Varejo'!K17</f>
        <v>0.91</v>
      </c>
      <c r="M17" s="64">
        <f>'Peso de Varejo'!L17</f>
        <v>1.47</v>
      </c>
      <c r="N17" s="65">
        <f>'Peso de Varejo'!M17</f>
        <v>1.74</v>
      </c>
      <c r="O17" s="62">
        <f>'Peso de Varejo'!N17</f>
        <v>0.51</v>
      </c>
      <c r="P17" s="62">
        <f>'Peso de Varejo'!O17</f>
        <v>0.57999999999999996</v>
      </c>
      <c r="Q17" s="62">
        <f>'Peso de Varejo'!P17</f>
        <v>0.97</v>
      </c>
      <c r="R17" s="62">
        <f>'Peso de Varejo'!Q17</f>
        <v>0.9</v>
      </c>
      <c r="S17" s="62">
        <f>'Peso de Varejo'!R17</f>
        <v>1.47</v>
      </c>
      <c r="T17" s="62">
        <f>'Peso de Varejo'!S17</f>
        <v>1.73</v>
      </c>
      <c r="U17" s="63">
        <f>'Peso de Varejo'!T17</f>
        <v>2.0699999999999998</v>
      </c>
      <c r="V17" s="64">
        <f>'Peso de Varejo'!U17</f>
        <v>2.15</v>
      </c>
      <c r="W17" s="64">
        <f>'Peso de Varejo'!V17</f>
        <v>2.6</v>
      </c>
      <c r="X17" s="64">
        <f>'Peso de Varejo'!W17</f>
        <v>2.54</v>
      </c>
      <c r="Y17" s="64">
        <f>'Peso de Varejo'!X17</f>
        <v>3.11</v>
      </c>
      <c r="Z17" s="65">
        <f>'Peso de Varejo'!Y17</f>
        <v>3.3</v>
      </c>
      <c r="AA17" s="62">
        <f>'Peso de Varejo'!Z17</f>
        <v>0.47</v>
      </c>
      <c r="AB17" s="62">
        <f>'Peso de Varejo'!AA17</f>
        <v>0.49</v>
      </c>
      <c r="AC17" s="62">
        <f>'Peso de Varejo'!AB17</f>
        <v>1.06</v>
      </c>
      <c r="AD17" s="62">
        <f>'Peso de Varejo'!AC17</f>
        <v>1.2</v>
      </c>
      <c r="AE17" s="62">
        <f>'Peso de Varejo'!AD17</f>
        <v>1.57</v>
      </c>
      <c r="AF17" s="62">
        <f>'Peso de Varejo'!AE17</f>
        <v>1.64</v>
      </c>
      <c r="AG17" s="38">
        <f>'Peso de Varejo'!AF17</f>
        <v>1.2</v>
      </c>
      <c r="AH17" s="95">
        <f>'Peso de Varejo'!AG17</f>
        <v>1.2</v>
      </c>
      <c r="AI17" s="95">
        <f>'Peso de Varejo'!AH17</f>
        <v>27.8</v>
      </c>
      <c r="AJ17" s="95">
        <f>'Peso de Varejo'!AI17</f>
        <v>1.3</v>
      </c>
      <c r="AK17" s="95">
        <f>'Peso de Varejo'!AJ17</f>
        <v>146.19999999999999</v>
      </c>
      <c r="AL17" s="96">
        <f>'Peso de Varejo'!AK17</f>
        <v>158.9</v>
      </c>
      <c r="AM17" s="38">
        <f>'Peso de Varejo'!AL17</f>
        <v>2.4</v>
      </c>
      <c r="AN17" s="95">
        <f>'Peso de Varejo'!AM17</f>
        <v>2.4</v>
      </c>
      <c r="AO17" s="95">
        <f>'Peso de Varejo'!AN17</f>
        <v>955.6</v>
      </c>
      <c r="AP17" s="95">
        <f>'Peso de Varejo'!AO17</f>
        <v>6.2</v>
      </c>
      <c r="AQ17" s="95">
        <f>'Peso de Varejo'!AP17</f>
        <v>5300.7</v>
      </c>
      <c r="AR17" s="96">
        <f>'Peso de Varejo'!AQ17</f>
        <v>5768.6</v>
      </c>
      <c r="AS17" s="72">
        <f>'Peso de Varejo'!AR17</f>
        <v>0.28032292117071461</v>
      </c>
      <c r="AT17" s="72">
        <f>'Peso de Varejo'!AS17</f>
        <v>1.6824512548590231</v>
      </c>
      <c r="AU17" s="73">
        <f>'Peso de Varejo'!AT17</f>
        <v>0.70082475823280699</v>
      </c>
      <c r="AV17" s="75">
        <f>'Peso de Varejo'!AU17</f>
        <v>1.88988125491186</v>
      </c>
      <c r="AW17" s="73">
        <f>'Peso de Varejo'!AV17</f>
        <v>3.1822349687698015</v>
      </c>
      <c r="AX17" s="75">
        <f>'Peso de Varejo'!AW17</f>
        <v>4.7821946526281911</v>
      </c>
      <c r="AY17" s="73">
        <f>'Peso de Varejo'!AX17</f>
        <v>0.51628211010661718</v>
      </c>
      <c r="AZ17" s="75">
        <f>'Peso de Varejo'!AY17</f>
        <v>4.2800180603279028</v>
      </c>
      <c r="BA17" s="38">
        <f>'Peso de Varejo'!AZ17</f>
        <v>1.1592827098130885</v>
      </c>
      <c r="BB17" s="96">
        <f>'Peso de Varejo'!BA17</f>
        <v>209.07938552317941</v>
      </c>
      <c r="BC17" s="38">
        <f>'Peso de Varejo'!BB17</f>
        <v>1.002279221976718</v>
      </c>
      <c r="BD17" s="96">
        <f>'Peso de Varejo'!BC17</f>
        <v>19424.656132540484</v>
      </c>
    </row>
    <row r="18" spans="1:56" x14ac:dyDescent="0.25">
      <c r="A18" t="s">
        <v>89</v>
      </c>
      <c r="B18" s="11">
        <v>1.6</v>
      </c>
      <c r="C18" s="62">
        <f>'Peso de Varejo'!B18/$B18</f>
        <v>0.98124999999999996</v>
      </c>
      <c r="D18" s="62">
        <f>'Peso de Varejo'!C18/$B18</f>
        <v>1.10625</v>
      </c>
      <c r="E18" s="62">
        <f>'Peso de Varejo'!D18/$B18</f>
        <v>2.1999999999999997</v>
      </c>
      <c r="F18" s="62">
        <f>'Peso de Varejo'!E18/$B18</f>
        <v>2.1312500000000001</v>
      </c>
      <c r="G18" s="62">
        <f>'Peso de Varejo'!F18/$B18</f>
        <v>3.0874999999999999</v>
      </c>
      <c r="H18" s="62">
        <f>'Peso de Varejo'!G18/$B18</f>
        <v>3.6687499999999997</v>
      </c>
      <c r="I18" s="63">
        <f>'Peso de Varejo'!H18/$B18</f>
        <v>0.88124999999999987</v>
      </c>
      <c r="J18" s="64">
        <f>'Peso de Varejo'!I18/$B18</f>
        <v>1</v>
      </c>
      <c r="K18" s="64">
        <f>'Peso de Varejo'!J18/$B18</f>
        <v>1.9750000000000001</v>
      </c>
      <c r="L18" s="64">
        <f>'Peso de Varejo'!K18/$B18</f>
        <v>1.6125</v>
      </c>
      <c r="M18" s="64">
        <f>'Peso de Varejo'!L18/$B18</f>
        <v>3.4687499999999996</v>
      </c>
      <c r="N18" s="65">
        <f>'Peso de Varejo'!M18/$B18</f>
        <v>4.5437499999999993</v>
      </c>
      <c r="O18" s="62">
        <f>'Peso de Varejo'!N18/$B18</f>
        <v>0.86874999999999991</v>
      </c>
      <c r="P18" s="62">
        <f>'Peso de Varejo'!O18/$B18</f>
        <v>1</v>
      </c>
      <c r="Q18" s="62">
        <f>'Peso de Varejo'!P18/$B18</f>
        <v>1.9624999999999999</v>
      </c>
      <c r="R18" s="62">
        <f>'Peso de Varejo'!Q18/$B18</f>
        <v>1.6062499999999997</v>
      </c>
      <c r="S18" s="62">
        <f>'Peso de Varejo'!R18/$B18</f>
        <v>3.4187499999999997</v>
      </c>
      <c r="T18" s="62">
        <f>'Peso de Varejo'!S18/$B18</f>
        <v>4.4937500000000004</v>
      </c>
      <c r="U18" s="63">
        <f>'Peso de Varejo'!T18/$B18</f>
        <v>3.1187499999999999</v>
      </c>
      <c r="V18" s="64">
        <f>'Peso de Varejo'!U18/$B18</f>
        <v>3.2062499999999998</v>
      </c>
      <c r="W18" s="64">
        <f>'Peso de Varejo'!V18/$B18</f>
        <v>4.1875</v>
      </c>
      <c r="X18" s="64">
        <f>'Peso de Varejo'!W18/$B18</f>
        <v>3.75</v>
      </c>
      <c r="Y18" s="64">
        <f>'Peso de Varejo'!X18/$B18</f>
        <v>5.6499999999999995</v>
      </c>
      <c r="Z18" s="65">
        <f>'Peso de Varejo'!Y18/$B18</f>
        <v>6.1562499999999991</v>
      </c>
      <c r="AA18" s="62">
        <f>'Peso de Varejo'!Z18/$B18</f>
        <v>1.8124999999999998</v>
      </c>
      <c r="AB18" s="62">
        <f>'Peso de Varejo'!AA18/$B18</f>
        <v>1.825</v>
      </c>
      <c r="AC18" s="62">
        <f>'Peso de Varejo'!AB18/$B18</f>
        <v>3.85</v>
      </c>
      <c r="AD18" s="62">
        <f>'Peso de Varejo'!AC18/$B18</f>
        <v>4.1499999999999995</v>
      </c>
      <c r="AE18" s="62">
        <f>'Peso de Varejo'!AD18/$B18</f>
        <v>5.6812499999999995</v>
      </c>
      <c r="AF18" s="62">
        <f>'Peso de Varejo'!AE18/$B18</f>
        <v>6.45</v>
      </c>
      <c r="AG18" s="38">
        <f>'Peso de Varejo'!AF18/$B18</f>
        <v>3.8124999999999996</v>
      </c>
      <c r="AH18" s="95">
        <f>'Peso de Varejo'!AG18/$B18</f>
        <v>3.9374999999999996</v>
      </c>
      <c r="AI18" s="95">
        <f>'Peso de Varejo'!AH18/$B18</f>
        <v>92.874999999999986</v>
      </c>
      <c r="AJ18" s="95">
        <f>'Peso de Varejo'!AI18/$B18</f>
        <v>4.1249999999999991</v>
      </c>
      <c r="AK18" s="95">
        <f>'Peso de Varejo'!AJ18/$B18</f>
        <v>486.0625</v>
      </c>
      <c r="AL18" s="96">
        <f>'Peso de Varejo'!AK18/$B18</f>
        <v>540.25</v>
      </c>
      <c r="AM18" s="38">
        <f>'Peso de Varejo'!AL18/$B18</f>
        <v>7.75</v>
      </c>
      <c r="AN18" s="95">
        <f>'Peso de Varejo'!AM18/$B18</f>
        <v>7.75</v>
      </c>
      <c r="AO18" s="95">
        <f>'Peso de Varejo'!AN18/$B18</f>
        <v>3195.7499999999995</v>
      </c>
      <c r="AP18" s="95">
        <f>'Peso de Varejo'!AO18/$B18</f>
        <v>20.249999999999996</v>
      </c>
      <c r="AQ18" s="95">
        <f>'Peso de Varejo'!AP18/$B18</f>
        <v>17641.8125</v>
      </c>
      <c r="AR18" s="96">
        <f>'Peso de Varejo'!AQ18/$B18</f>
        <v>19677.4375</v>
      </c>
      <c r="AS18" s="72">
        <f>'Peso de Varejo'!AR18/$B18</f>
        <v>0.94204802239488772</v>
      </c>
      <c r="AT18" s="72">
        <f>'Peso de Varejo'!AS18/$B18</f>
        <v>5.6540145586258248</v>
      </c>
      <c r="AU18" s="73">
        <f>'Peso de Varejo'!AT18/$B18</f>
        <v>1.0657684904735221</v>
      </c>
      <c r="AV18" s="75">
        <f>'Peso de Varejo'!AU18/$B18</f>
        <v>5.0464187000374405</v>
      </c>
      <c r="AW18" s="73">
        <f>'Peso de Varejo'!AV18/$B18</f>
        <v>5.5200512928734611</v>
      </c>
      <c r="AX18" s="75">
        <f>'Peso de Varejo'!AW18/$B18</f>
        <v>10.894762963322343</v>
      </c>
      <c r="AY18" s="73">
        <f>'Peso de Varejo'!AX18/$B18</f>
        <v>1.8341379735746044</v>
      </c>
      <c r="AZ18" s="75">
        <f>'Peso de Varejo'!AY18/$B18</f>
        <v>14.449346461106712</v>
      </c>
      <c r="BA18" s="38">
        <f>'Peso de Varejo'!AZ18/$B18</f>
        <v>3.7624810182381845</v>
      </c>
      <c r="BB18" s="96">
        <f>'Peso de Varejo'!BA18/$B18</f>
        <v>702.48185370143324</v>
      </c>
      <c r="BC18" s="38">
        <f>'Peso de Varejo'!BB18/$B18</f>
        <v>3.2529222731786849</v>
      </c>
      <c r="BD18" s="96">
        <f>'Peso de Varejo'!BC18/$B18</f>
        <v>65272.133792079345</v>
      </c>
    </row>
    <row r="19" spans="1:56" x14ac:dyDescent="0.25">
      <c r="A19" t="s">
        <v>90</v>
      </c>
      <c r="B19" s="10" t="s">
        <v>54</v>
      </c>
      <c r="C19" s="62">
        <f>'Peso de Varejo'!B19</f>
        <v>4.7699999999999996</v>
      </c>
      <c r="D19" s="62">
        <f>'Peso de Varejo'!C19</f>
        <v>5.25</v>
      </c>
      <c r="E19" s="62">
        <f>'Peso de Varejo'!D19</f>
        <v>10.52</v>
      </c>
      <c r="F19" s="62">
        <f>'Peso de Varejo'!E19</f>
        <v>9.61</v>
      </c>
      <c r="G19" s="62">
        <f>'Peso de Varejo'!F19</f>
        <v>14.64</v>
      </c>
      <c r="H19" s="62">
        <f>'Peso de Varejo'!G19</f>
        <v>17.47</v>
      </c>
      <c r="I19" s="63">
        <f>'Peso de Varejo'!H19</f>
        <v>2.16</v>
      </c>
      <c r="J19" s="64">
        <f>'Peso de Varejo'!I19</f>
        <v>2.4300000000000002</v>
      </c>
      <c r="K19" s="64">
        <f>'Peso de Varejo'!J19</f>
        <v>6.32</v>
      </c>
      <c r="L19" s="64">
        <f>'Peso de Varejo'!K19</f>
        <v>3.87</v>
      </c>
      <c r="M19" s="64">
        <f>'Peso de Varejo'!L19</f>
        <v>13.44</v>
      </c>
      <c r="N19" s="65">
        <f>'Peso de Varejo'!M19</f>
        <v>18.8</v>
      </c>
      <c r="O19" s="62">
        <f>'Peso de Varejo'!N19</f>
        <v>2.15</v>
      </c>
      <c r="P19" s="62">
        <f>'Peso de Varejo'!O19</f>
        <v>2.38</v>
      </c>
      <c r="Q19" s="62">
        <f>'Peso de Varejo'!P19</f>
        <v>6.15</v>
      </c>
      <c r="R19" s="62">
        <f>'Peso de Varejo'!Q19</f>
        <v>3.83</v>
      </c>
      <c r="S19" s="62">
        <f>'Peso de Varejo'!R19</f>
        <v>12.76</v>
      </c>
      <c r="T19" s="62">
        <f>'Peso de Varejo'!S19</f>
        <v>18.55</v>
      </c>
      <c r="U19" s="63">
        <f>'Peso de Varejo'!T19</f>
        <v>11.19</v>
      </c>
      <c r="V19" s="64">
        <f>'Peso de Varejo'!U19</f>
        <v>11.59</v>
      </c>
      <c r="W19" s="64">
        <f>'Peso de Varejo'!V19</f>
        <v>15.67</v>
      </c>
      <c r="X19" s="64">
        <f>'Peso de Varejo'!W19</f>
        <v>15.03</v>
      </c>
      <c r="Y19" s="64">
        <f>'Peso de Varejo'!X19</f>
        <v>20.38</v>
      </c>
      <c r="Z19" s="65">
        <f>'Peso de Varejo'!Y19</f>
        <v>22.98</v>
      </c>
      <c r="AA19" s="62">
        <f>'Peso de Varejo'!Z19</f>
        <v>2.61</v>
      </c>
      <c r="AB19" s="62">
        <f>'Peso de Varejo'!AA19</f>
        <v>2.61</v>
      </c>
      <c r="AC19" s="62">
        <f>'Peso de Varejo'!AB19</f>
        <v>11.69</v>
      </c>
      <c r="AD19" s="62">
        <f>'Peso de Varejo'!AC19</f>
        <v>14.38</v>
      </c>
      <c r="AE19" s="62">
        <f>'Peso de Varejo'!AD19</f>
        <v>20.23</v>
      </c>
      <c r="AF19" s="62">
        <f>'Peso de Varejo'!AE19</f>
        <v>20.87</v>
      </c>
      <c r="AG19" s="38">
        <f>'Peso de Varejo'!AF19</f>
        <v>1.5</v>
      </c>
      <c r="AH19" s="95">
        <f>'Peso de Varejo'!AG19</f>
        <v>1.5</v>
      </c>
      <c r="AI19" s="95">
        <f>'Peso de Varejo'!AH19</f>
        <v>414.6</v>
      </c>
      <c r="AJ19" s="95">
        <f>'Peso de Varejo'!AI19</f>
        <v>1.6</v>
      </c>
      <c r="AK19" s="95">
        <f>'Peso de Varejo'!AJ19</f>
        <v>2244.5</v>
      </c>
      <c r="AL19" s="96">
        <f>'Peso de Varejo'!AK19</f>
        <v>2486.8000000000002</v>
      </c>
      <c r="AM19" s="38">
        <f>'Peso de Varejo'!AL19</f>
        <v>3</v>
      </c>
      <c r="AN19" s="95">
        <f>'Peso de Varejo'!AM19</f>
        <v>3</v>
      </c>
      <c r="AO19" s="95">
        <f>'Peso de Varejo'!AN19</f>
        <v>14888.2</v>
      </c>
      <c r="AP19" s="95">
        <f>'Peso de Varejo'!AO19</f>
        <v>7.8</v>
      </c>
      <c r="AQ19" s="95">
        <f>'Peso de Varejo'!AP19</f>
        <v>81881.3</v>
      </c>
      <c r="AR19" s="96">
        <f>'Peso de Varejo'!AQ19</f>
        <v>90940.7</v>
      </c>
      <c r="AS19" s="72">
        <f>'Peso de Varejo'!AR19</f>
        <v>4.3502151137445209</v>
      </c>
      <c r="AT19" s="72">
        <f>'Peso de Varejo'!AS19</f>
        <v>135.05104796544035</v>
      </c>
      <c r="AU19" s="73">
        <f>'Peso de Varejo'!AT19</f>
        <v>2.1627779761321957</v>
      </c>
      <c r="AV19" s="75">
        <f>'Peso de Varejo'!AU19</f>
        <v>21.308473343966028</v>
      </c>
      <c r="AW19" s="73">
        <f>'Peso de Varejo'!AV19</f>
        <v>11.418939351425044</v>
      </c>
      <c r="AX19" s="75">
        <f>'Peso de Varejo'!AW19</f>
        <v>36.181485304727381</v>
      </c>
      <c r="AY19" s="73">
        <f>'Peso de Varejo'!AX19</f>
        <v>2.612738943400589</v>
      </c>
      <c r="AZ19" s="75">
        <f>'Peso de Varejo'!AY19</f>
        <v>61.125944410584282</v>
      </c>
      <c r="BA19" s="38">
        <f>'Peso de Varejo'!AZ19</f>
        <v>1.4421942487075401</v>
      </c>
      <c r="BB19" s="96">
        <f>'Peso de Varejo'!BA19</f>
        <v>3294.3841767824952</v>
      </c>
      <c r="BC19" s="38">
        <f>'Peso de Varejo'!BB19</f>
        <v>1.2468756044562641</v>
      </c>
      <c r="BD19" s="96">
        <f>'Peso de Varejo'!BC19</f>
        <v>307031.50113046879</v>
      </c>
    </row>
    <row r="20" spans="1:56" x14ac:dyDescent="0.25">
      <c r="A20" t="s">
        <v>91</v>
      </c>
      <c r="B20" s="10" t="s">
        <v>54</v>
      </c>
      <c r="C20" s="62">
        <f>'Peso de Varejo'!B20</f>
        <v>1.37</v>
      </c>
      <c r="D20" s="62">
        <f>'Peso de Varejo'!C20</f>
        <v>1.67</v>
      </c>
      <c r="E20" s="62">
        <f>'Peso de Varejo'!D20</f>
        <v>2.42</v>
      </c>
      <c r="F20" s="62">
        <f>'Peso de Varejo'!E20</f>
        <v>2.39</v>
      </c>
      <c r="G20" s="62">
        <f>'Peso de Varejo'!F20</f>
        <v>2.99</v>
      </c>
      <c r="H20" s="62">
        <f>'Peso de Varejo'!G20</f>
        <v>3.29</v>
      </c>
      <c r="I20" s="63">
        <f>'Peso de Varejo'!H20</f>
        <v>2.78</v>
      </c>
      <c r="J20" s="64">
        <f>'Peso de Varejo'!I20</f>
        <v>3.61</v>
      </c>
      <c r="K20" s="64">
        <f>'Peso de Varejo'!J20</f>
        <v>7.32</v>
      </c>
      <c r="L20" s="64">
        <f>'Peso de Varejo'!K20</f>
        <v>7.19</v>
      </c>
      <c r="M20" s="64">
        <f>'Peso de Varejo'!L20</f>
        <v>12.04</v>
      </c>
      <c r="N20" s="65">
        <f>'Peso de Varejo'!M20</f>
        <v>13.07</v>
      </c>
      <c r="O20" s="62">
        <f>'Peso de Varejo'!N20</f>
        <v>2.42</v>
      </c>
      <c r="P20" s="62">
        <f>'Peso de Varejo'!O20</f>
        <v>3.44</v>
      </c>
      <c r="Q20" s="62">
        <f>'Peso de Varejo'!P20</f>
        <v>7.16</v>
      </c>
      <c r="R20" s="62">
        <f>'Peso de Varejo'!Q20</f>
        <v>6.97</v>
      </c>
      <c r="S20" s="62">
        <f>'Peso de Varejo'!R20</f>
        <v>11.99</v>
      </c>
      <c r="T20" s="62">
        <f>'Peso de Varejo'!S20</f>
        <v>12.97</v>
      </c>
      <c r="U20" s="63">
        <f>'Peso de Varejo'!T20</f>
        <v>7.48</v>
      </c>
      <c r="V20" s="64">
        <f>'Peso de Varejo'!U20</f>
        <v>14.59</v>
      </c>
      <c r="W20" s="64">
        <f>'Peso de Varejo'!V20</f>
        <v>17.52</v>
      </c>
      <c r="X20" s="64">
        <f>'Peso de Varejo'!W20</f>
        <v>17.73</v>
      </c>
      <c r="Y20" s="64">
        <f>'Peso de Varejo'!X20</f>
        <v>22.12</v>
      </c>
      <c r="Z20" s="65">
        <f>'Peso de Varejo'!Y20</f>
        <v>22.86</v>
      </c>
      <c r="AA20" s="62">
        <f>'Peso de Varejo'!Z20</f>
        <v>1.97</v>
      </c>
      <c r="AB20" s="62">
        <f>'Peso de Varejo'!AA20</f>
        <v>5.23</v>
      </c>
      <c r="AC20" s="62">
        <f>'Peso de Varejo'!AB20</f>
        <v>10.67</v>
      </c>
      <c r="AD20" s="62">
        <f>'Peso de Varejo'!AC20</f>
        <v>10.25</v>
      </c>
      <c r="AE20" s="62">
        <f>'Peso de Varejo'!AD20</f>
        <v>17.100000000000001</v>
      </c>
      <c r="AF20" s="62">
        <f>'Peso de Varejo'!AE20</f>
        <v>17.100000000000001</v>
      </c>
      <c r="AG20" s="38">
        <f>'Peso de Varejo'!AF20</f>
        <v>5.9</v>
      </c>
      <c r="AH20" s="95">
        <f>'Peso de Varejo'!AG20</f>
        <v>6.4</v>
      </c>
      <c r="AI20" s="95">
        <f>'Peso de Varejo'!AH20</f>
        <v>6.4</v>
      </c>
      <c r="AJ20" s="95">
        <f>'Peso de Varejo'!AI20</f>
        <v>6.4</v>
      </c>
      <c r="AK20" s="95">
        <f>'Peso de Varejo'!AJ20</f>
        <v>6.4</v>
      </c>
      <c r="AL20" s="96">
        <f>'Peso de Varejo'!AK20</f>
        <v>7.4</v>
      </c>
      <c r="AM20" s="38">
        <f>'Peso de Varejo'!AL20</f>
        <v>3.7</v>
      </c>
      <c r="AN20" s="95">
        <f>'Peso de Varejo'!AM20</f>
        <v>3.8</v>
      </c>
      <c r="AO20" s="95">
        <f>'Peso de Varejo'!AN20</f>
        <v>36.200000000000003</v>
      </c>
      <c r="AP20" s="95">
        <f>'Peso de Varejo'!AO20</f>
        <v>34.799999999999997</v>
      </c>
      <c r="AQ20" s="95">
        <f>'Peso de Varejo'!AP20</f>
        <v>67.2</v>
      </c>
      <c r="AR20" s="96">
        <f>'Peso de Varejo'!AQ20</f>
        <v>67.2</v>
      </c>
      <c r="AS20" s="72">
        <f>'Peso de Varejo'!AR20</f>
        <v>1.3711817845520426</v>
      </c>
      <c r="AT20" s="72">
        <f>'Peso de Varejo'!AS20</f>
        <v>4.7166938911375329</v>
      </c>
      <c r="AU20" s="73">
        <f>'Peso de Varejo'!AT20</f>
        <v>-0.26688347074165708</v>
      </c>
      <c r="AV20" s="75">
        <f>'Peso de Varejo'!AU20</f>
        <v>14.173020550804662</v>
      </c>
      <c r="AW20" s="73">
        <f>'Peso de Varejo'!AV20</f>
        <v>6.8113803490974671</v>
      </c>
      <c r="AX20" s="75">
        <f>'Peso de Varejo'!AW20</f>
        <v>22.546243061316897</v>
      </c>
      <c r="AY20" s="73">
        <f>'Peso de Varejo'!AX20</f>
        <v>1.8984563236869791</v>
      </c>
      <c r="AZ20" s="75">
        <f>'Peso de Varejo'!AY20</f>
        <v>17.10005461911377</v>
      </c>
      <c r="BA20" s="38">
        <f>'Peso de Varejo'!AZ20</f>
        <v>5.876380915388812</v>
      </c>
      <c r="BB20" s="96">
        <f>'Peso de Varejo'!BA20</f>
        <v>7.4131454287672733</v>
      </c>
      <c r="BC20" s="38">
        <f>'Peso de Varejo'!BB20</f>
        <v>3.6824668550646313</v>
      </c>
      <c r="BD20" s="96">
        <f>'Peso de Varejo'!BC20</f>
        <v>67.222092997123085</v>
      </c>
    </row>
    <row r="21" spans="1:56" x14ac:dyDescent="0.25">
      <c r="A21" t="s">
        <v>92</v>
      </c>
      <c r="B21" s="10" t="s">
        <v>54</v>
      </c>
      <c r="C21" s="62">
        <f>'Peso de Varejo'!B21</f>
        <v>7.5</v>
      </c>
      <c r="D21" s="62">
        <f>'Peso de Varejo'!C21</f>
        <v>8.3699999999999992</v>
      </c>
      <c r="E21" s="62">
        <f>'Peso de Varejo'!D21</f>
        <v>17.66</v>
      </c>
      <c r="F21" s="62">
        <f>'Peso de Varejo'!E21</f>
        <v>16.3</v>
      </c>
      <c r="G21" s="62">
        <f>'Peso de Varejo'!F21</f>
        <v>27.04</v>
      </c>
      <c r="H21" s="62">
        <f>'Peso de Varejo'!G21</f>
        <v>29.69</v>
      </c>
      <c r="I21" s="63">
        <f>'Peso de Varejo'!H21</f>
        <v>2.17</v>
      </c>
      <c r="J21" s="64">
        <f>'Peso de Varejo'!I21</f>
        <v>2.46</v>
      </c>
      <c r="K21" s="64">
        <f>'Peso de Varejo'!J21</f>
        <v>3.6</v>
      </c>
      <c r="L21" s="64">
        <f>'Peso de Varejo'!K21</f>
        <v>3.53</v>
      </c>
      <c r="M21" s="64">
        <f>'Peso de Varejo'!L21</f>
        <v>4.58</v>
      </c>
      <c r="N21" s="65">
        <f>'Peso de Varejo'!M21</f>
        <v>4.9400000000000004</v>
      </c>
      <c r="O21" s="62">
        <f>'Peso de Varejo'!N21</f>
        <v>2.16</v>
      </c>
      <c r="P21" s="62">
        <f>'Peso de Varejo'!O21</f>
        <v>2.4300000000000002</v>
      </c>
      <c r="Q21" s="62">
        <f>'Peso de Varejo'!P21</f>
        <v>3.59</v>
      </c>
      <c r="R21" s="62">
        <f>'Peso de Varejo'!Q21</f>
        <v>3.54</v>
      </c>
      <c r="S21" s="62">
        <f>'Peso de Varejo'!R21</f>
        <v>4.6100000000000003</v>
      </c>
      <c r="T21" s="62">
        <f>'Peso de Varejo'!S21</f>
        <v>4.9400000000000004</v>
      </c>
      <c r="U21" s="63">
        <f>'Peso de Varejo'!T21</f>
        <v>10.44</v>
      </c>
      <c r="V21" s="64">
        <f>'Peso de Varejo'!U21</f>
        <v>10.82</v>
      </c>
      <c r="W21" s="64">
        <f>'Peso de Varejo'!V21</f>
        <v>27.96</v>
      </c>
      <c r="X21" s="64">
        <f>'Peso de Varejo'!W21</f>
        <v>19.29</v>
      </c>
      <c r="Y21" s="64">
        <f>'Peso de Varejo'!X21</f>
        <v>61.2</v>
      </c>
      <c r="Z21" s="65">
        <f>'Peso de Varejo'!Y21</f>
        <v>67.23</v>
      </c>
      <c r="AA21" s="62">
        <f>'Peso de Varejo'!Z21</f>
        <v>10.06</v>
      </c>
      <c r="AB21" s="62">
        <f>'Peso de Varejo'!AA21</f>
        <v>11.72</v>
      </c>
      <c r="AC21" s="62">
        <f>'Peso de Varejo'!AB21</f>
        <v>50.66</v>
      </c>
      <c r="AD21" s="62">
        <f>'Peso de Varejo'!AC21</f>
        <v>18.91</v>
      </c>
      <c r="AE21" s="62">
        <f>'Peso de Varejo'!AD21</f>
        <v>175.68</v>
      </c>
      <c r="AF21" s="62">
        <f>'Peso de Varejo'!AE21</f>
        <v>175.68</v>
      </c>
      <c r="AG21" s="38">
        <f>'Peso de Varejo'!AF21</f>
        <v>2.9</v>
      </c>
      <c r="AH21" s="95">
        <f>'Peso de Varejo'!AG21</f>
        <v>2.9</v>
      </c>
      <c r="AI21" s="95">
        <f>'Peso de Varejo'!AH21</f>
        <v>1007.9</v>
      </c>
      <c r="AJ21" s="95">
        <f>'Peso de Varejo'!AI21</f>
        <v>10.199999999999999</v>
      </c>
      <c r="AK21" s="95">
        <f>'Peso de Varejo'!AJ21</f>
        <v>3841.4</v>
      </c>
      <c r="AL21" s="96">
        <f>'Peso de Varejo'!AK21</f>
        <v>4036.8</v>
      </c>
      <c r="AM21" s="38">
        <f>'Peso de Varejo'!AL21</f>
        <v>2.4</v>
      </c>
      <c r="AN21" s="95">
        <f>'Peso de Varejo'!AM21</f>
        <v>6.3</v>
      </c>
      <c r="AO21" s="95">
        <f>'Peso de Varejo'!AN21</f>
        <v>36369.4</v>
      </c>
      <c r="AP21" s="95">
        <f>'Peso de Varejo'!AO21</f>
        <v>236.7</v>
      </c>
      <c r="AQ21" s="95">
        <f>'Peso de Varejo'!AP21</f>
        <v>158307.5</v>
      </c>
      <c r="AR21" s="96">
        <f>'Peso de Varejo'!AQ21</f>
        <v>178518.6</v>
      </c>
      <c r="AS21" s="72">
        <f>'Peso de Varejo'!AR21</f>
        <v>6.3261996713832467</v>
      </c>
      <c r="AT21" s="72">
        <f>'Peso de Varejo'!AS21</f>
        <v>70.017972591165218</v>
      </c>
      <c r="AU21" s="73">
        <f>'Peso de Varejo'!AT21</f>
        <v>2.138707460570668</v>
      </c>
      <c r="AV21" s="75">
        <f>'Peso de Varejo'!AU21</f>
        <v>7.7348565172006625</v>
      </c>
      <c r="AW21" s="73">
        <f>'Peso de Varejo'!AV21</f>
        <v>8.7105709457072908</v>
      </c>
      <c r="AX21" s="75">
        <f>'Peso de Varejo'!AW21</f>
        <v>66.320864217884477</v>
      </c>
      <c r="AY21" s="73">
        <f>'Peso de Varejo'!AX21</f>
        <v>7.5469451508776713</v>
      </c>
      <c r="AZ21" s="75">
        <f>'Peso de Varejo'!AY21</f>
        <v>175.68543531923277</v>
      </c>
      <c r="BA21" s="38">
        <f>'Peso de Varejo'!AZ21</f>
        <v>2.7270668044077135</v>
      </c>
      <c r="BB21" s="96">
        <f>'Peso de Varejo'!BA21</f>
        <v>5977.1600437780589</v>
      </c>
      <c r="BC21" s="38">
        <f>'Peso de Varejo'!BB21</f>
        <v>2.3577358411918228</v>
      </c>
      <c r="BD21" s="96">
        <f>'Peso de Varejo'!BC21</f>
        <v>519840.66103701788</v>
      </c>
    </row>
    <row r="22" spans="1:56" x14ac:dyDescent="0.25">
      <c r="A22" t="s">
        <v>93</v>
      </c>
      <c r="B22" s="10" t="s">
        <v>54</v>
      </c>
      <c r="C22" s="62">
        <f>'Peso de Varejo'!B22</f>
        <v>5.01</v>
      </c>
      <c r="D22" s="62">
        <f>'Peso de Varejo'!C22</f>
        <v>5.22</v>
      </c>
      <c r="E22" s="62">
        <f>'Peso de Varejo'!D22</f>
        <v>10.63</v>
      </c>
      <c r="F22" s="62">
        <f>'Peso de Varejo'!E22</f>
        <v>9.42</v>
      </c>
      <c r="G22" s="62">
        <f>'Peso de Varejo'!F22</f>
        <v>19.04</v>
      </c>
      <c r="H22" s="62">
        <f>'Peso de Varejo'!G22</f>
        <v>20.97</v>
      </c>
      <c r="I22" s="63">
        <f>'Peso de Varejo'!H22</f>
        <v>2.23</v>
      </c>
      <c r="J22" s="64">
        <f>'Peso de Varejo'!I22</f>
        <v>2.5</v>
      </c>
      <c r="K22" s="64">
        <f>'Peso de Varejo'!J22</f>
        <v>3.77</v>
      </c>
      <c r="L22" s="64">
        <f>'Peso de Varejo'!K22</f>
        <v>3.52</v>
      </c>
      <c r="M22" s="64">
        <f>'Peso de Varejo'!L22</f>
        <v>4.6399999999999997</v>
      </c>
      <c r="N22" s="65">
        <f>'Peso de Varejo'!M22</f>
        <v>7.18</v>
      </c>
      <c r="O22" s="62">
        <f>'Peso de Varejo'!N22</f>
        <v>2.2400000000000002</v>
      </c>
      <c r="P22" s="62">
        <f>'Peso de Varejo'!O22</f>
        <v>2.4900000000000002</v>
      </c>
      <c r="Q22" s="62">
        <f>'Peso de Varejo'!P22</f>
        <v>3.76</v>
      </c>
      <c r="R22" s="62">
        <f>'Peso de Varejo'!Q22</f>
        <v>3.53</v>
      </c>
      <c r="S22" s="62">
        <f>'Peso de Varejo'!R22</f>
        <v>4.7</v>
      </c>
      <c r="T22" s="62">
        <f>'Peso de Varejo'!S22</f>
        <v>7.48</v>
      </c>
      <c r="U22" s="63">
        <f>'Peso de Varejo'!T22</f>
        <v>14.65</v>
      </c>
      <c r="V22" s="64">
        <f>'Peso de Varejo'!U22</f>
        <v>15.09</v>
      </c>
      <c r="W22" s="64">
        <f>'Peso de Varejo'!V22</f>
        <v>28.51</v>
      </c>
      <c r="X22" s="64">
        <f>'Peso de Varejo'!W22</f>
        <v>23.19</v>
      </c>
      <c r="Y22" s="64">
        <f>'Peso de Varejo'!X22</f>
        <v>49.5</v>
      </c>
      <c r="Z22" s="65">
        <f>'Peso de Varejo'!Y22</f>
        <v>61.1</v>
      </c>
      <c r="AA22" s="62">
        <f>'Peso de Varejo'!Z22</f>
        <v>6.42</v>
      </c>
      <c r="AB22" s="62">
        <f>'Peso de Varejo'!AA22</f>
        <v>7.17</v>
      </c>
      <c r="AC22" s="62">
        <f>'Peso de Varejo'!AB22</f>
        <v>19.190000000000001</v>
      </c>
      <c r="AD22" s="62">
        <f>'Peso de Varejo'!AC22</f>
        <v>16.36</v>
      </c>
      <c r="AE22" s="62">
        <f>'Peso de Varejo'!AD22</f>
        <v>35.450000000000003</v>
      </c>
      <c r="AF22" s="62">
        <f>'Peso de Varejo'!AE22</f>
        <v>55.74</v>
      </c>
      <c r="AG22" s="38">
        <f>'Peso de Varejo'!AF22</f>
        <v>1.4</v>
      </c>
      <c r="AH22" s="95">
        <f>'Peso de Varejo'!AG22</f>
        <v>1.4</v>
      </c>
      <c r="AI22" s="95">
        <f>'Peso de Varejo'!AH22</f>
        <v>237.7</v>
      </c>
      <c r="AJ22" s="95">
        <f>'Peso de Varejo'!AI22</f>
        <v>1.4</v>
      </c>
      <c r="AK22" s="95">
        <f>'Peso de Varejo'!AJ22</f>
        <v>763.7</v>
      </c>
      <c r="AL22" s="96">
        <f>'Peso de Varejo'!AK22</f>
        <v>777.6</v>
      </c>
      <c r="AM22" s="38">
        <f>'Peso de Varejo'!AL22</f>
        <v>1.8</v>
      </c>
      <c r="AN22" s="95">
        <f>'Peso de Varejo'!AM22</f>
        <v>2.8</v>
      </c>
      <c r="AO22" s="95">
        <f>'Peso de Varejo'!AN22</f>
        <v>10593.7</v>
      </c>
      <c r="AP22" s="95">
        <f>'Peso de Varejo'!AO22</f>
        <v>13.6</v>
      </c>
      <c r="AQ22" s="95">
        <f>'Peso de Varejo'!AP22</f>
        <v>34754.9</v>
      </c>
      <c r="AR22" s="96">
        <f>'Peso de Varejo'!AQ22</f>
        <v>35400.400000000001</v>
      </c>
      <c r="AS22" s="72">
        <f>'Peso de Varejo'!AR22</f>
        <v>4.6605513050390375</v>
      </c>
      <c r="AT22" s="72">
        <f>'Peso de Varejo'!AS22</f>
        <v>64.029095439675928</v>
      </c>
      <c r="AU22" s="73">
        <f>'Peso de Varejo'!AT22</f>
        <v>1.9521563377057782</v>
      </c>
      <c r="AV22" s="75">
        <f>'Peso de Varejo'!AU22</f>
        <v>13.638055057707335</v>
      </c>
      <c r="AW22" s="73">
        <f>'Peso de Varejo'!AV22</f>
        <v>11.979826791283122</v>
      </c>
      <c r="AX22" s="75">
        <f>'Peso de Varejo'!AW22</f>
        <v>190.76054646329263</v>
      </c>
      <c r="AY22" s="73">
        <f>'Peso de Varejo'!AX22</f>
        <v>3.3307604463438043</v>
      </c>
      <c r="AZ22" s="75">
        <f>'Peso de Varejo'!AY22</f>
        <v>66.646627453840679</v>
      </c>
      <c r="BA22" s="38">
        <f>'Peso de Varejo'!AZ22</f>
        <v>1.3611062887208467</v>
      </c>
      <c r="BB22" s="96">
        <f>'Peso de Varejo'!BA22</f>
        <v>12110.249509793861</v>
      </c>
      <c r="BC22" s="38">
        <f>'Peso de Varejo'!BB22</f>
        <v>0.91080934610813635</v>
      </c>
      <c r="BD22" s="96">
        <f>'Peso de Varejo'!BC22</f>
        <v>1044364.8664537773</v>
      </c>
    </row>
    <row r="23" spans="1:56" x14ac:dyDescent="0.25">
      <c r="A23" t="s">
        <v>94</v>
      </c>
      <c r="B23" s="10" t="s">
        <v>54</v>
      </c>
      <c r="C23" s="62">
        <f>'Peso de Varejo'!B23</f>
        <v>7.85</v>
      </c>
      <c r="D23" s="62">
        <f>'Peso de Varejo'!C23</f>
        <v>7.85</v>
      </c>
      <c r="E23" s="62">
        <f>'Peso de Varejo'!D23</f>
        <v>26.31</v>
      </c>
      <c r="F23" s="62">
        <f>'Peso de Varejo'!E23</f>
        <v>17.29</v>
      </c>
      <c r="G23" s="62">
        <f>'Peso de Varejo'!F23</f>
        <v>36.32</v>
      </c>
      <c r="H23" s="62">
        <f>'Peso de Varejo'!G23</f>
        <v>36.32</v>
      </c>
      <c r="I23" s="63">
        <f>'Peso de Varejo'!H23</f>
        <v>2.13</v>
      </c>
      <c r="J23" s="64">
        <f>'Peso de Varejo'!I23</f>
        <v>2.86</v>
      </c>
      <c r="K23" s="64">
        <f>'Peso de Varejo'!J23</f>
        <v>5.42</v>
      </c>
      <c r="L23" s="64">
        <f>'Peso de Varejo'!K23</f>
        <v>5.09</v>
      </c>
      <c r="M23" s="64">
        <f>'Peso de Varejo'!L23</f>
        <v>7.63</v>
      </c>
      <c r="N23" s="65">
        <f>'Peso de Varejo'!M23</f>
        <v>10.79</v>
      </c>
      <c r="O23" s="62">
        <f>'Peso de Varejo'!N23</f>
        <v>2.14</v>
      </c>
      <c r="P23" s="62">
        <f>'Peso de Varejo'!O23</f>
        <v>2.88</v>
      </c>
      <c r="Q23" s="62">
        <f>'Peso de Varejo'!P23</f>
        <v>5.25</v>
      </c>
      <c r="R23" s="62">
        <f>'Peso de Varejo'!Q23</f>
        <v>5.04</v>
      </c>
      <c r="S23" s="62">
        <f>'Peso de Varejo'!R23</f>
        <v>7.72</v>
      </c>
      <c r="T23" s="62">
        <f>'Peso de Varejo'!S23</f>
        <v>10.7</v>
      </c>
      <c r="U23" s="63">
        <f>'Peso de Varejo'!T23</f>
        <v>18.78</v>
      </c>
      <c r="V23" s="64">
        <f>'Peso de Varejo'!U23</f>
        <v>27.47</v>
      </c>
      <c r="W23" s="64">
        <f>'Peso de Varejo'!V23</f>
        <v>37.58</v>
      </c>
      <c r="X23" s="64">
        <f>'Peso de Varejo'!W23</f>
        <v>33.89</v>
      </c>
      <c r="Y23" s="64">
        <f>'Peso de Varejo'!X23</f>
        <v>57.92</v>
      </c>
      <c r="Z23" s="65">
        <f>'Peso de Varejo'!Y23</f>
        <v>61.96</v>
      </c>
      <c r="AA23" s="62">
        <f>'Peso de Varejo'!Z23</f>
        <v>5.78</v>
      </c>
      <c r="AB23" s="62">
        <f>'Peso de Varejo'!AA23</f>
        <v>17.09</v>
      </c>
      <c r="AC23" s="62">
        <f>'Peso de Varejo'!AB23</f>
        <v>37.26</v>
      </c>
      <c r="AD23" s="62">
        <f>'Peso de Varejo'!AC23</f>
        <v>39.11</v>
      </c>
      <c r="AE23" s="62">
        <f>'Peso de Varejo'!AD23</f>
        <v>56.34</v>
      </c>
      <c r="AF23" s="62">
        <f>'Peso de Varejo'!AE23</f>
        <v>61.19</v>
      </c>
      <c r="AG23" s="38">
        <f>'Peso de Varejo'!AF23</f>
        <v>8.5</v>
      </c>
      <c r="AH23" s="95">
        <f>'Peso de Varejo'!AG23</f>
        <v>8.5</v>
      </c>
      <c r="AI23" s="95">
        <f>'Peso de Varejo'!AH23</f>
        <v>2141.8000000000002</v>
      </c>
      <c r="AJ23" s="95">
        <f>'Peso de Varejo'!AI23</f>
        <v>317.89999999999998</v>
      </c>
      <c r="AK23" s="95">
        <f>'Peso de Varejo'!AJ23</f>
        <v>6907.5</v>
      </c>
      <c r="AL23" s="96">
        <f>'Peso de Varejo'!AK23</f>
        <v>6907.5</v>
      </c>
      <c r="AM23" s="38">
        <f>'Peso de Varejo'!AL23</f>
        <v>130.4</v>
      </c>
      <c r="AN23" s="95">
        <f>'Peso de Varejo'!AM23</f>
        <v>130.4</v>
      </c>
      <c r="AO23" s="95">
        <f>'Peso de Varejo'!AN23</f>
        <v>177480.2</v>
      </c>
      <c r="AP23" s="95">
        <f>'Peso de Varejo'!AO23</f>
        <v>24395.7</v>
      </c>
      <c r="AQ23" s="95">
        <f>'Peso de Varejo'!AP23</f>
        <v>621151.5</v>
      </c>
      <c r="AR23" s="96">
        <f>'Peso de Varejo'!AQ23</f>
        <v>621151.5</v>
      </c>
      <c r="AS23" s="72">
        <f>'Peso de Varejo'!AR23</f>
        <v>5.78891064479141</v>
      </c>
      <c r="AT23" s="72">
        <f>'Peso de Varejo'!AS23</f>
        <v>233.25565635920429</v>
      </c>
      <c r="AU23" s="73">
        <f>'Peso de Varejo'!AT23</f>
        <v>1.8857383020474843</v>
      </c>
      <c r="AV23" s="75">
        <f>'Peso de Varejo'!AU23</f>
        <v>20.27398509757289</v>
      </c>
      <c r="AW23" s="73">
        <f>'Peso de Varejo'!AV23</f>
        <v>9.8292394267193561</v>
      </c>
      <c r="AX23" s="75">
        <f>'Peso de Varejo'!AW23</f>
        <v>111.77532660435874</v>
      </c>
      <c r="AY23" s="73">
        <f>'Peso de Varejo'!AX23</f>
        <v>3.2068234699843159</v>
      </c>
      <c r="AZ23" s="75">
        <f>'Peso de Varejo'!AY23</f>
        <v>63.740773939495554</v>
      </c>
      <c r="BA23" s="38">
        <f>'Peso de Varejo'!AZ23</f>
        <v>3.2137777214458989</v>
      </c>
      <c r="BB23" s="96">
        <f>'Peso de Varejo'!BA23</f>
        <v>6907.5054899973547</v>
      </c>
      <c r="BC23" s="38">
        <f>'Peso de Varejo'!BB23</f>
        <v>130.31637962273484</v>
      </c>
      <c r="BD23" s="96">
        <f>'Peso de Varejo'!BC23</f>
        <v>621151.52708332392</v>
      </c>
    </row>
    <row r="24" spans="1:56" x14ac:dyDescent="0.25">
      <c r="A24" t="s">
        <v>8</v>
      </c>
      <c r="B24" s="10" t="s">
        <v>54</v>
      </c>
      <c r="C24" s="62">
        <f>'Peso de Varejo'!B24</f>
        <v>7.0000000000000007E-2</v>
      </c>
      <c r="D24" s="62">
        <f>'Peso de Varejo'!C24</f>
        <v>0.09</v>
      </c>
      <c r="E24" s="62">
        <f>'Peso de Varejo'!D24</f>
        <v>0.8</v>
      </c>
      <c r="F24" s="62">
        <f>'Peso de Varejo'!E24</f>
        <v>0.17</v>
      </c>
      <c r="G24" s="62">
        <f>'Peso de Varejo'!F24</f>
        <v>0.93</v>
      </c>
      <c r="H24" s="62">
        <f>'Peso de Varejo'!G24</f>
        <v>5.62</v>
      </c>
      <c r="I24" s="63">
        <f>'Peso de Varejo'!H24</f>
        <v>0.37</v>
      </c>
      <c r="J24" s="64">
        <f>'Peso de Varejo'!I24</f>
        <v>0.39</v>
      </c>
      <c r="K24" s="64">
        <f>'Peso de Varejo'!J24</f>
        <v>2.09</v>
      </c>
      <c r="L24" s="64">
        <f>'Peso de Varejo'!K24</f>
        <v>0.65</v>
      </c>
      <c r="M24" s="64">
        <f>'Peso de Varejo'!L24</f>
        <v>5.95</v>
      </c>
      <c r="N24" s="65">
        <f>'Peso de Varejo'!M24</f>
        <v>12.62</v>
      </c>
      <c r="O24" s="62">
        <f>'Peso de Varejo'!N24</f>
        <v>0.37</v>
      </c>
      <c r="P24" s="62">
        <f>'Peso de Varejo'!O24</f>
        <v>0.39</v>
      </c>
      <c r="Q24" s="62">
        <f>'Peso de Varejo'!P24</f>
        <v>2.0099999999999998</v>
      </c>
      <c r="R24" s="62">
        <f>'Peso de Varejo'!Q24</f>
        <v>0.65</v>
      </c>
      <c r="S24" s="62">
        <f>'Peso de Varejo'!R24</f>
        <v>5.17</v>
      </c>
      <c r="T24" s="62">
        <f>'Peso de Varejo'!S24</f>
        <v>12.28</v>
      </c>
      <c r="U24" s="63">
        <f>'Peso de Varejo'!T24</f>
        <v>2.89</v>
      </c>
      <c r="V24" s="64">
        <f>'Peso de Varejo'!U24</f>
        <v>3.21</v>
      </c>
      <c r="W24" s="64">
        <f>'Peso de Varejo'!V24</f>
        <v>17.21</v>
      </c>
      <c r="X24" s="64">
        <f>'Peso de Varejo'!W24</f>
        <v>5.21</v>
      </c>
      <c r="Y24" s="64">
        <f>'Peso de Varejo'!X24</f>
        <v>67.95</v>
      </c>
      <c r="Z24" s="65">
        <f>'Peso de Varejo'!Y24</f>
        <v>83.38</v>
      </c>
      <c r="AA24" s="62">
        <f>'Peso de Varejo'!Z24</f>
        <v>0.62</v>
      </c>
      <c r="AB24" s="62">
        <f>'Peso de Varejo'!AA24</f>
        <v>0.78</v>
      </c>
      <c r="AC24" s="62">
        <f>'Peso de Varejo'!AB24</f>
        <v>7.51</v>
      </c>
      <c r="AD24" s="62">
        <f>'Peso de Varejo'!AC24</f>
        <v>1.92</v>
      </c>
      <c r="AE24" s="62">
        <f>'Peso de Varejo'!AD24</f>
        <v>32.1</v>
      </c>
      <c r="AF24" s="62">
        <f>'Peso de Varejo'!AE24</f>
        <v>39.51</v>
      </c>
      <c r="AG24" s="38">
        <f>'Peso de Varejo'!AF24</f>
        <v>32.6</v>
      </c>
      <c r="AH24" s="95">
        <f>'Peso de Varejo'!AG24</f>
        <v>48.3</v>
      </c>
      <c r="AI24" s="95">
        <f>'Peso de Varejo'!AH24</f>
        <v>369.8</v>
      </c>
      <c r="AJ24" s="95">
        <f>'Peso de Varejo'!AI24</f>
        <v>77</v>
      </c>
      <c r="AK24" s="95">
        <f>'Peso de Varejo'!AJ24</f>
        <v>1333.9</v>
      </c>
      <c r="AL24" s="96">
        <f>'Peso de Varejo'!AK24</f>
        <v>1993.9</v>
      </c>
      <c r="AM24" s="38">
        <f>'Peso de Varejo'!AL24</f>
        <v>270.39999999999998</v>
      </c>
      <c r="AN24" s="95">
        <f>'Peso de Varejo'!AM24</f>
        <v>384.7</v>
      </c>
      <c r="AO24" s="95">
        <f>'Peso de Varejo'!AN24</f>
        <v>5335.7</v>
      </c>
      <c r="AP24" s="95">
        <f>'Peso de Varejo'!AO24</f>
        <v>4480.7</v>
      </c>
      <c r="AQ24" s="95">
        <f>'Peso de Varejo'!AP24</f>
        <v>8959.4</v>
      </c>
      <c r="AR24" s="96">
        <f>'Peso de Varejo'!AQ24</f>
        <v>11842</v>
      </c>
      <c r="AS24" s="72">
        <f>'Peso de Varejo'!AR24</f>
        <v>1.8661952382445189E-2</v>
      </c>
      <c r="AT24" s="72">
        <f>'Peso de Varejo'!AS24</f>
        <v>13.813756515291935</v>
      </c>
      <c r="AU24" s="73">
        <f>'Peso de Varejo'!AT24</f>
        <v>0.2228988359494242</v>
      </c>
      <c r="AV24" s="75">
        <f>'Peso de Varejo'!AU24</f>
        <v>28.9617601509986</v>
      </c>
      <c r="AW24" s="73">
        <f>'Peso de Varejo'!AV24</f>
        <v>2.9379247557416543</v>
      </c>
      <c r="AX24" s="75">
        <f>'Peso de Varejo'!AW24</f>
        <v>240.62377311060399</v>
      </c>
      <c r="AY24" s="73">
        <f>'Peso de Varejo'!AX24</f>
        <v>0.25097344442087433</v>
      </c>
      <c r="AZ24" s="75">
        <f>'Peso de Varejo'!AY24</f>
        <v>116.25013555142327</v>
      </c>
      <c r="BA24" s="38">
        <f>'Peso de Varejo'!AZ24</f>
        <v>3.9099050260190942</v>
      </c>
      <c r="BB24" s="96">
        <f>'Peso de Varejo'!BA24</f>
        <v>4542.2770373985932</v>
      </c>
      <c r="BC24" s="38">
        <f>'Peso de Varejo'!BB24</f>
        <v>12.814870118978622</v>
      </c>
      <c r="BD24" s="96">
        <f>'Peso de Varejo'!BC24</f>
        <v>24103.463802002068</v>
      </c>
    </row>
    <row r="25" spans="1:56" x14ac:dyDescent="0.25">
      <c r="A25" t="s">
        <v>98</v>
      </c>
      <c r="B25" s="10" t="s">
        <v>54</v>
      </c>
      <c r="C25" s="62">
        <f>'Peso de Varejo'!B25</f>
        <v>0.1</v>
      </c>
      <c r="D25" s="62">
        <f>'Peso de Varejo'!C25</f>
        <v>0.1</v>
      </c>
      <c r="E25" s="62">
        <f>'Peso de Varejo'!D25</f>
        <v>0.39</v>
      </c>
      <c r="F25" s="62">
        <f>'Peso de Varejo'!E25</f>
        <v>0.3</v>
      </c>
      <c r="G25" s="62">
        <f>'Peso de Varejo'!F25</f>
        <v>0.62</v>
      </c>
      <c r="H25" s="62">
        <f>'Peso de Varejo'!G25</f>
        <v>0.62</v>
      </c>
      <c r="I25" s="63">
        <f>'Peso de Varejo'!H25</f>
        <v>0.28000000000000003</v>
      </c>
      <c r="J25" s="64">
        <f>'Peso de Varejo'!I25</f>
        <v>0.3</v>
      </c>
      <c r="K25" s="64">
        <f>'Peso de Varejo'!J25</f>
        <v>0.5</v>
      </c>
      <c r="L25" s="64">
        <f>'Peso de Varejo'!K25</f>
        <v>0.41</v>
      </c>
      <c r="M25" s="64">
        <f>'Peso de Varejo'!L25</f>
        <v>0.79</v>
      </c>
      <c r="N25" s="65">
        <f>'Peso de Varejo'!M25</f>
        <v>0.82</v>
      </c>
      <c r="O25" s="62">
        <f>'Peso de Varejo'!N25</f>
        <v>0.27</v>
      </c>
      <c r="P25" s="62">
        <f>'Peso de Varejo'!O25</f>
        <v>0.3</v>
      </c>
      <c r="Q25" s="62">
        <f>'Peso de Varejo'!P25</f>
        <v>0.5</v>
      </c>
      <c r="R25" s="62">
        <f>'Peso de Varejo'!Q25</f>
        <v>0.41</v>
      </c>
      <c r="S25" s="62">
        <f>'Peso de Varejo'!R25</f>
        <v>0.79</v>
      </c>
      <c r="T25" s="62">
        <f>'Peso de Varejo'!S25</f>
        <v>0.82</v>
      </c>
      <c r="U25" s="63">
        <f>'Peso de Varejo'!T25</f>
        <v>2.65</v>
      </c>
      <c r="V25" s="64">
        <f>'Peso de Varejo'!U25</f>
        <v>2.76</v>
      </c>
      <c r="W25" s="64">
        <f>'Peso de Varejo'!V25</f>
        <v>3.63</v>
      </c>
      <c r="X25" s="64">
        <f>'Peso de Varejo'!W25</f>
        <v>3.27</v>
      </c>
      <c r="Y25" s="64">
        <f>'Peso de Varejo'!X25</f>
        <v>4.87</v>
      </c>
      <c r="Z25" s="65">
        <f>'Peso de Varejo'!Y25</f>
        <v>5</v>
      </c>
      <c r="AA25" s="62">
        <f>'Peso de Varejo'!Z25</f>
        <v>0.95</v>
      </c>
      <c r="AB25" s="62">
        <f>'Peso de Varejo'!AA25</f>
        <v>1.47</v>
      </c>
      <c r="AC25" s="62">
        <f>'Peso de Varejo'!AB25</f>
        <v>3.24</v>
      </c>
      <c r="AD25" s="62">
        <f>'Peso de Varejo'!AC25</f>
        <v>1.58</v>
      </c>
      <c r="AE25" s="62">
        <f>'Peso de Varejo'!AD25</f>
        <v>7.45</v>
      </c>
      <c r="AF25" s="62">
        <f>'Peso de Varejo'!AE25</f>
        <v>7.47</v>
      </c>
      <c r="AG25" s="38">
        <f>'Peso de Varejo'!AF25</f>
        <v>1.1000000000000001</v>
      </c>
      <c r="AH25" s="95">
        <f>'Peso de Varejo'!AG25</f>
        <v>1.1000000000000001</v>
      </c>
      <c r="AI25" s="95">
        <f>'Peso de Varejo'!AH25</f>
        <v>14.3</v>
      </c>
      <c r="AJ25" s="95">
        <f>'Peso de Varejo'!AI25</f>
        <v>1.9</v>
      </c>
      <c r="AK25" s="95">
        <f>'Peso de Varejo'!AJ25</f>
        <v>72.400000000000006</v>
      </c>
      <c r="AL25" s="96">
        <f>'Peso de Varejo'!AK25</f>
        <v>75.5</v>
      </c>
      <c r="AM25" s="38">
        <f>'Peso de Varejo'!AL25</f>
        <v>48.2</v>
      </c>
      <c r="AN25" s="95">
        <f>'Peso de Varejo'!AM25</f>
        <v>48.2</v>
      </c>
      <c r="AO25" s="95">
        <f>'Peso de Varejo'!AN25</f>
        <v>932</v>
      </c>
      <c r="AP25" s="95">
        <f>'Peso de Varejo'!AO25</f>
        <v>57</v>
      </c>
      <c r="AQ25" s="95">
        <f>'Peso de Varejo'!AP25</f>
        <v>5007</v>
      </c>
      <c r="AR25" s="96">
        <f>'Peso de Varejo'!AQ25</f>
        <v>5221.7</v>
      </c>
      <c r="AS25" s="72">
        <f>'Peso de Varejo'!AR25</f>
        <v>9.8753598687853467E-2</v>
      </c>
      <c r="AT25" s="72">
        <f>'Peso de Varejo'!AS25</f>
        <v>1.3826755985693249</v>
      </c>
      <c r="AU25" s="73">
        <f>'Peso de Varejo'!AT25</f>
        <v>0.17561220644567499</v>
      </c>
      <c r="AV25" s="75">
        <f>'Peso de Varejo'!AU25</f>
        <v>0.85726561326252682</v>
      </c>
      <c r="AW25" s="73">
        <f>'Peso de Varejo'!AV25</f>
        <v>2.4546067048561007</v>
      </c>
      <c r="AX25" s="75">
        <f>'Peso de Varejo'!AW25</f>
        <v>4.7847321460889614</v>
      </c>
      <c r="AY25" s="73">
        <f>'Peso de Varejo'!AX25</f>
        <v>0.65727146860198438</v>
      </c>
      <c r="AZ25" s="75">
        <f>'Peso de Varejo'!AY25</f>
        <v>7.4400240592929157</v>
      </c>
      <c r="BA25" s="38">
        <f>'Peso de Varejo'!AZ25</f>
        <v>0</v>
      </c>
      <c r="BB25" s="96">
        <f>'Peso de Varejo'!BA25</f>
        <v>75.468854608736635</v>
      </c>
      <c r="BC25" s="38">
        <f>'Peso de Varejo'!BB25</f>
        <v>0</v>
      </c>
      <c r="BD25" s="96">
        <f>'Peso de Varejo'!BC25</f>
        <v>5222.1836166876283</v>
      </c>
    </row>
    <row r="26" spans="1:56" x14ac:dyDescent="0.25">
      <c r="A26" t="s">
        <v>9</v>
      </c>
      <c r="B26" s="10" t="s">
        <v>54</v>
      </c>
      <c r="C26" s="62">
        <f>'Peso de Varejo'!B26</f>
        <v>0.16</v>
      </c>
      <c r="D26" s="62">
        <f>'Peso de Varejo'!C26</f>
        <v>0.17</v>
      </c>
      <c r="E26" s="62">
        <f>'Peso de Varejo'!D26</f>
        <v>0.33</v>
      </c>
      <c r="F26" s="62">
        <f>'Peso de Varejo'!E26</f>
        <v>0.27</v>
      </c>
      <c r="G26" s="62">
        <f>'Peso de Varejo'!F26</f>
        <v>0.32</v>
      </c>
      <c r="H26" s="62">
        <f>'Peso de Varejo'!G26</f>
        <v>0.45</v>
      </c>
      <c r="I26" s="63">
        <f>'Peso de Varejo'!H26</f>
        <v>0.21</v>
      </c>
      <c r="J26" s="64">
        <f>'Peso de Varejo'!I26</f>
        <v>0.24</v>
      </c>
      <c r="K26" s="64">
        <f>'Peso de Varejo'!J26</f>
        <v>0.43</v>
      </c>
      <c r="L26" s="64">
        <f>'Peso de Varejo'!K26</f>
        <v>0.4</v>
      </c>
      <c r="M26" s="64">
        <f>'Peso de Varejo'!L26</f>
        <v>0.56000000000000005</v>
      </c>
      <c r="N26" s="65">
        <f>'Peso de Varejo'!M26</f>
        <v>0.61</v>
      </c>
      <c r="O26" s="62">
        <f>'Peso de Varejo'!N26</f>
        <v>0.21</v>
      </c>
      <c r="P26" s="62">
        <f>'Peso de Varejo'!O26</f>
        <v>0.24</v>
      </c>
      <c r="Q26" s="62">
        <f>'Peso de Varejo'!P26</f>
        <v>0.43</v>
      </c>
      <c r="R26" s="62">
        <f>'Peso de Varejo'!Q26</f>
        <v>0.4</v>
      </c>
      <c r="S26" s="62">
        <f>'Peso de Varejo'!R26</f>
        <v>0.56000000000000005</v>
      </c>
      <c r="T26" s="62">
        <f>'Peso de Varejo'!S26</f>
        <v>0.61</v>
      </c>
      <c r="U26" s="63">
        <f>'Peso de Varejo'!T26</f>
        <v>2.17</v>
      </c>
      <c r="V26" s="64">
        <f>'Peso de Varejo'!U26</f>
        <v>2.37</v>
      </c>
      <c r="W26" s="64">
        <f>'Peso de Varejo'!V26</f>
        <v>2.9</v>
      </c>
      <c r="X26" s="64">
        <f>'Peso de Varejo'!W26</f>
        <v>2.93</v>
      </c>
      <c r="Y26" s="64">
        <f>'Peso de Varejo'!X26</f>
        <v>3.33</v>
      </c>
      <c r="Z26" s="65">
        <f>'Peso de Varejo'!Y26</f>
        <v>3.43</v>
      </c>
      <c r="AA26" s="62">
        <f>'Peso de Varejo'!Z26</f>
        <v>0.45</v>
      </c>
      <c r="AB26" s="62">
        <f>'Peso de Varejo'!AA26</f>
        <v>0.47</v>
      </c>
      <c r="AC26" s="62">
        <f>'Peso de Varejo'!AB26</f>
        <v>1.61</v>
      </c>
      <c r="AD26" s="62">
        <f>'Peso de Varejo'!AC26</f>
        <v>0.95</v>
      </c>
      <c r="AE26" s="62">
        <f>'Peso de Varejo'!AD26</f>
        <v>2.48</v>
      </c>
      <c r="AF26" s="62">
        <f>'Peso de Varejo'!AE26</f>
        <v>9.31</v>
      </c>
      <c r="AG26" s="38">
        <f>'Peso de Varejo'!AF26</f>
        <v>0</v>
      </c>
      <c r="AH26" s="95">
        <f>'Peso de Varejo'!AG26</f>
        <v>0</v>
      </c>
      <c r="AI26" s="95">
        <f>'Peso de Varejo'!AH26</f>
        <v>28.4</v>
      </c>
      <c r="AJ26" s="95">
        <f>'Peso de Varejo'!AI26</f>
        <v>9.9</v>
      </c>
      <c r="AK26" s="95">
        <f>'Peso de Varejo'!AJ26</f>
        <v>92.1</v>
      </c>
      <c r="AL26" s="96">
        <f>'Peso de Varejo'!AK26</f>
        <v>92.7</v>
      </c>
      <c r="AM26" s="38">
        <f>'Peso de Varejo'!AL26</f>
        <v>0</v>
      </c>
      <c r="AN26" s="95">
        <f>'Peso de Varejo'!AM26</f>
        <v>0</v>
      </c>
      <c r="AO26" s="95">
        <f>'Peso de Varejo'!AN26</f>
        <v>929.2</v>
      </c>
      <c r="AP26" s="95">
        <f>'Peso de Varejo'!AO26</f>
        <v>37.9</v>
      </c>
      <c r="AQ26" s="95">
        <f>'Peso de Varejo'!AP26</f>
        <v>6785.4</v>
      </c>
      <c r="AR26" s="96">
        <f>'Peso de Varejo'!AQ26</f>
        <v>6825.5</v>
      </c>
      <c r="AS26" s="72">
        <f>'Peso de Varejo'!AR26</f>
        <v>0.16302348020886898</v>
      </c>
      <c r="AT26" s="72">
        <f>'Peso de Varejo'!AS26</f>
        <v>2.4097013571727146</v>
      </c>
      <c r="AU26" s="73">
        <f>'Peso de Varejo'!AT26</f>
        <v>0.16944526318917197</v>
      </c>
      <c r="AV26" s="75">
        <f>'Peso de Varejo'!AU26</f>
        <v>1.4738900521546259</v>
      </c>
      <c r="AW26" s="73">
        <f>'Peso de Varejo'!AV26</f>
        <v>2.3457773047397241</v>
      </c>
      <c r="AX26" s="75">
        <f>'Peso de Varejo'!AW26</f>
        <v>4.2619057934647362</v>
      </c>
      <c r="AY26" s="73">
        <f>'Peso de Varejo'!AX26</f>
        <v>0.49468190855686672</v>
      </c>
      <c r="AZ26" s="75">
        <f>'Peso de Varejo'!AY26</f>
        <v>9.8922921451533448</v>
      </c>
      <c r="BA26" s="38">
        <f>'Peso de Varejo'!AZ26</f>
        <v>0</v>
      </c>
      <c r="BB26" s="96">
        <f>'Peso de Varejo'!BA26</f>
        <v>92.536119859191899</v>
      </c>
      <c r="BC26" s="38">
        <f>'Peso de Varejo'!BB26</f>
        <v>0</v>
      </c>
      <c r="BD26" s="96">
        <f>'Peso de Varejo'!BC26</f>
        <v>6816.2346482192388</v>
      </c>
    </row>
    <row r="27" spans="1:56" x14ac:dyDescent="0.25">
      <c r="A27" t="s">
        <v>71</v>
      </c>
      <c r="B27" s="10" t="s">
        <v>54</v>
      </c>
      <c r="C27" s="62">
        <f>'Peso de Varejo'!B27</f>
        <v>0.19</v>
      </c>
      <c r="D27" s="62">
        <f>'Peso de Varejo'!C27</f>
        <v>0.19</v>
      </c>
      <c r="E27" s="62">
        <f>'Peso de Varejo'!D27</f>
        <v>0.55000000000000004</v>
      </c>
      <c r="F27" s="62">
        <f>'Peso de Varejo'!E27</f>
        <v>0.34</v>
      </c>
      <c r="G27" s="62">
        <f>'Peso de Varejo'!F27</f>
        <v>0.8</v>
      </c>
      <c r="H27" s="62">
        <f>'Peso de Varejo'!G27</f>
        <v>2.2999999999999998</v>
      </c>
      <c r="I27" s="63">
        <f>'Peso de Varejo'!H27</f>
        <v>0.21</v>
      </c>
      <c r="J27" s="64">
        <f>'Peso de Varejo'!I27</f>
        <v>0.23</v>
      </c>
      <c r="K27" s="64">
        <f>'Peso de Varejo'!J27</f>
        <v>0.51</v>
      </c>
      <c r="L27" s="64">
        <f>'Peso de Varejo'!K27</f>
        <v>0.35</v>
      </c>
      <c r="M27" s="64">
        <f>'Peso de Varejo'!L27</f>
        <v>0.97</v>
      </c>
      <c r="N27" s="65">
        <f>'Peso de Varejo'!M27</f>
        <v>1.24</v>
      </c>
      <c r="O27" s="62">
        <f>'Peso de Varejo'!N27</f>
        <v>0.2</v>
      </c>
      <c r="P27" s="62">
        <f>'Peso de Varejo'!O27</f>
        <v>0.23</v>
      </c>
      <c r="Q27" s="62">
        <f>'Peso de Varejo'!P27</f>
        <v>0.51</v>
      </c>
      <c r="R27" s="62">
        <f>'Peso de Varejo'!Q27</f>
        <v>0.35</v>
      </c>
      <c r="S27" s="62">
        <f>'Peso de Varejo'!R27</f>
        <v>0.97</v>
      </c>
      <c r="T27" s="62">
        <f>'Peso de Varejo'!S27</f>
        <v>1.24</v>
      </c>
      <c r="U27" s="63">
        <f>'Peso de Varejo'!T27</f>
        <v>3.91</v>
      </c>
      <c r="V27" s="64">
        <f>'Peso de Varejo'!U27</f>
        <v>4.53</v>
      </c>
      <c r="W27" s="64">
        <f>'Peso de Varejo'!V27</f>
        <v>8.2100000000000009</v>
      </c>
      <c r="X27" s="64">
        <f>'Peso de Varejo'!W27</f>
        <v>8.77</v>
      </c>
      <c r="Y27" s="64">
        <f>'Peso de Varejo'!X27</f>
        <v>10.76</v>
      </c>
      <c r="Z27" s="65">
        <f>'Peso de Varejo'!Y27</f>
        <v>11.33</v>
      </c>
      <c r="AA27" s="62">
        <f>'Peso de Varejo'!Z27</f>
        <v>1.22</v>
      </c>
      <c r="AB27" s="62">
        <f>'Peso de Varejo'!AA27</f>
        <v>1.55</v>
      </c>
      <c r="AC27" s="62">
        <f>'Peso de Varejo'!AB27</f>
        <v>5.01</v>
      </c>
      <c r="AD27" s="62">
        <f>'Peso de Varejo'!AC27</f>
        <v>5.66</v>
      </c>
      <c r="AE27" s="62">
        <f>'Peso de Varejo'!AD27</f>
        <v>7.78</v>
      </c>
      <c r="AF27" s="62">
        <f>'Peso de Varejo'!AE27</f>
        <v>8.11</v>
      </c>
      <c r="AG27" s="38">
        <f>'Peso de Varejo'!AF27</f>
        <v>0</v>
      </c>
      <c r="AH27" s="95">
        <f>'Peso de Varejo'!AG27</f>
        <v>0</v>
      </c>
      <c r="AI27" s="95">
        <f>'Peso de Varejo'!AH27</f>
        <v>119.4</v>
      </c>
      <c r="AJ27" s="95">
        <f>'Peso de Varejo'!AI27</f>
        <v>54.5</v>
      </c>
      <c r="AK27" s="95">
        <f>'Peso de Varejo'!AJ27</f>
        <v>253.2</v>
      </c>
      <c r="AL27" s="96">
        <f>'Peso de Varejo'!AK27</f>
        <v>641.6</v>
      </c>
      <c r="AM27" s="38">
        <f>'Peso de Varejo'!AL27</f>
        <v>0</v>
      </c>
      <c r="AN27" s="95">
        <f>'Peso de Varejo'!AM27</f>
        <v>0</v>
      </c>
      <c r="AO27" s="95">
        <f>'Peso de Varejo'!AN27</f>
        <v>8455.1</v>
      </c>
      <c r="AP27" s="95">
        <f>'Peso de Varejo'!AO27</f>
        <v>2483.4</v>
      </c>
      <c r="AQ27" s="95">
        <f>'Peso de Varejo'!AP27</f>
        <v>19799.099999999999</v>
      </c>
      <c r="AR27" s="96">
        <f>'Peso de Varejo'!AQ27</f>
        <v>60920.7</v>
      </c>
      <c r="AS27" s="72">
        <f>'Peso de Varejo'!AR27</f>
        <v>0.12864020730058584</v>
      </c>
      <c r="AT27" s="72">
        <f>'Peso de Varejo'!AS27</f>
        <v>4.0127892633236133</v>
      </c>
      <c r="AU27" s="73">
        <f>'Peso de Varejo'!AT27</f>
        <v>0.21730530348654931</v>
      </c>
      <c r="AV27" s="75">
        <f>'Peso de Varejo'!AU27</f>
        <v>2.3624366527646981</v>
      </c>
      <c r="AW27" s="73">
        <f>'Peso de Varejo'!AV27</f>
        <v>1.9303533865713307</v>
      </c>
      <c r="AX27" s="75">
        <f>'Peso de Varejo'!AW27</f>
        <v>10.612752757151688</v>
      </c>
      <c r="AY27" s="73">
        <f>'Peso de Varejo'!AX27</f>
        <v>0.93522248206916436</v>
      </c>
      <c r="AZ27" s="75">
        <f>'Peso de Varejo'!AY27</f>
        <v>6.6440207804638156</v>
      </c>
      <c r="BA27" s="38">
        <f>'Peso de Varejo'!AZ27</f>
        <v>0</v>
      </c>
      <c r="BB27" s="96">
        <f>'Peso de Varejo'!BA27</f>
        <v>656.45888635406277</v>
      </c>
      <c r="BC27" s="38">
        <f>'Peso de Varejo'!BB27</f>
        <v>0</v>
      </c>
      <c r="BD27" s="96">
        <f>'Peso de Varejo'!BC27</f>
        <v>62328.696849237371</v>
      </c>
    </row>
    <row r="28" spans="1:56" x14ac:dyDescent="0.25">
      <c r="A28" t="s">
        <v>10</v>
      </c>
      <c r="B28" s="10" t="s">
        <v>54</v>
      </c>
      <c r="C28" s="62">
        <f>'Peso de Varejo'!B28</f>
        <v>0.17</v>
      </c>
      <c r="D28" s="62">
        <f>'Peso de Varejo'!C28</f>
        <v>0.17</v>
      </c>
      <c r="E28" s="62">
        <f>'Peso de Varejo'!D28</f>
        <v>0.38</v>
      </c>
      <c r="F28" s="62">
        <f>'Peso de Varejo'!E28</f>
        <v>0.19</v>
      </c>
      <c r="G28" s="62">
        <f>'Peso de Varejo'!F28</f>
        <v>0.77</v>
      </c>
      <c r="H28" s="62">
        <f>'Peso de Varejo'!G28</f>
        <v>1.07</v>
      </c>
      <c r="I28" s="63">
        <f>'Peso de Varejo'!H28</f>
        <v>0.21</v>
      </c>
      <c r="J28" s="64">
        <f>'Peso de Varejo'!I28</f>
        <v>0.23</v>
      </c>
      <c r="K28" s="64">
        <f>'Peso de Varejo'!J28</f>
        <v>0.53</v>
      </c>
      <c r="L28" s="64">
        <f>'Peso de Varejo'!K28</f>
        <v>0.42</v>
      </c>
      <c r="M28" s="64">
        <f>'Peso de Varejo'!L28</f>
        <v>0.97</v>
      </c>
      <c r="N28" s="65">
        <f>'Peso de Varejo'!M28</f>
        <v>1.1299999999999999</v>
      </c>
      <c r="O28" s="62">
        <f>'Peso de Varejo'!N28</f>
        <v>0.21</v>
      </c>
      <c r="P28" s="62">
        <f>'Peso de Varejo'!O28</f>
        <v>0.24</v>
      </c>
      <c r="Q28" s="62">
        <f>'Peso de Varejo'!P28</f>
        <v>0.53</v>
      </c>
      <c r="R28" s="62">
        <f>'Peso de Varejo'!Q28</f>
        <v>0.42</v>
      </c>
      <c r="S28" s="62">
        <f>'Peso de Varejo'!R28</f>
        <v>0.98</v>
      </c>
      <c r="T28" s="62">
        <f>'Peso de Varejo'!S28</f>
        <v>1.1399999999999999</v>
      </c>
      <c r="U28" s="63">
        <f>'Peso de Varejo'!T28</f>
        <v>2.64</v>
      </c>
      <c r="V28" s="64">
        <f>'Peso de Varejo'!U28</f>
        <v>2.88</v>
      </c>
      <c r="W28" s="64">
        <f>'Peso de Varejo'!V28</f>
        <v>6.41</v>
      </c>
      <c r="X28" s="64">
        <f>'Peso de Varejo'!W28</f>
        <v>3.69</v>
      </c>
      <c r="Y28" s="64">
        <f>'Peso de Varejo'!X28</f>
        <v>6.62</v>
      </c>
      <c r="Z28" s="65">
        <f>'Peso de Varejo'!Y28</f>
        <v>9.69</v>
      </c>
      <c r="AA28" s="62">
        <f>'Peso de Varejo'!Z28</f>
        <v>0.86</v>
      </c>
      <c r="AB28" s="62">
        <f>'Peso de Varejo'!AA28</f>
        <v>1.07</v>
      </c>
      <c r="AC28" s="62">
        <f>'Peso de Varejo'!AB28</f>
        <v>2.27</v>
      </c>
      <c r="AD28" s="62">
        <f>'Peso de Varejo'!AC28</f>
        <v>1.8</v>
      </c>
      <c r="AE28" s="62">
        <f>'Peso de Varejo'!AD28</f>
        <v>2.4700000000000002</v>
      </c>
      <c r="AF28" s="62">
        <f>'Peso de Varejo'!AE28</f>
        <v>4.93</v>
      </c>
      <c r="AG28" s="38">
        <f>'Peso de Varejo'!AF28</f>
        <v>56.4</v>
      </c>
      <c r="AH28" s="95">
        <f>'Peso de Varejo'!AG28</f>
        <v>56.4</v>
      </c>
      <c r="AI28" s="95">
        <f>'Peso de Varejo'!AH28</f>
        <v>102.5</v>
      </c>
      <c r="AJ28" s="95">
        <f>'Peso de Varejo'!AI28</f>
        <v>81.3</v>
      </c>
      <c r="AK28" s="95">
        <f>'Peso de Varejo'!AJ28</f>
        <v>168.2</v>
      </c>
      <c r="AL28" s="96">
        <f>'Peso de Varejo'!AK28</f>
        <v>359.6</v>
      </c>
      <c r="AM28" s="38">
        <f>'Peso de Varejo'!AL28</f>
        <v>899.6</v>
      </c>
      <c r="AN28" s="95">
        <f>'Peso de Varejo'!AM28</f>
        <v>2568.1999999999998</v>
      </c>
      <c r="AO28" s="95">
        <f>'Peso de Varejo'!AN28</f>
        <v>4911.3999999999996</v>
      </c>
      <c r="AP28" s="95">
        <f>'Peso de Varejo'!AO28</f>
        <v>2939.5</v>
      </c>
      <c r="AQ28" s="95">
        <f>'Peso de Varejo'!AP28</f>
        <v>11097.8</v>
      </c>
      <c r="AR28" s="96">
        <f>'Peso de Varejo'!AQ28</f>
        <v>14549.2</v>
      </c>
      <c r="AS28" s="72">
        <f>'Peso de Varejo'!AR28</f>
        <v>2.5423835878073314E-2</v>
      </c>
      <c r="AT28" s="72">
        <f>'Peso de Varejo'!AS28</f>
        <v>3.6997813792869336</v>
      </c>
      <c r="AU28" s="73">
        <f>'Peso de Varejo'!AT28</f>
        <v>9.1809675985724301E-2</v>
      </c>
      <c r="AV28" s="75">
        <f>'Peso de Varejo'!AU28</f>
        <v>12.348197387836102</v>
      </c>
      <c r="AW28" s="73">
        <f>'Peso de Varejo'!AV28</f>
        <v>1.4571939858628233</v>
      </c>
      <c r="AX28" s="75">
        <f>'Peso de Varejo'!AW28</f>
        <v>62.911646586345391</v>
      </c>
      <c r="AY28" s="73">
        <f>'Peso de Varejo'!AX28</f>
        <v>0.28279513974305626</v>
      </c>
      <c r="AZ28" s="75">
        <f>'Peso de Varejo'!AY28</f>
        <v>15.51305220883534</v>
      </c>
      <c r="BA28" s="38">
        <f>'Peso de Varejo'!AZ28</f>
        <v>0.40816326530612246</v>
      </c>
      <c r="BB28" s="96">
        <f>'Peso de Varejo'!BA28</f>
        <v>1435.8185826572917</v>
      </c>
      <c r="BC28" s="38">
        <f>'Peso de Varejo'!BB28</f>
        <v>0.3794163265306123</v>
      </c>
      <c r="BD28" s="96">
        <f>'Peso de Varejo'!BC28</f>
        <v>78311.648189232437</v>
      </c>
    </row>
    <row r="29" spans="1:56" x14ac:dyDescent="0.25">
      <c r="A29" t="s">
        <v>11</v>
      </c>
      <c r="B29" s="10" t="s">
        <v>54</v>
      </c>
      <c r="C29" s="62">
        <f>'Peso de Varejo'!B29</f>
        <v>0.28999999999999998</v>
      </c>
      <c r="D29" s="62">
        <f>'Peso de Varejo'!C29</f>
        <v>0.35</v>
      </c>
      <c r="E29" s="62">
        <f>'Peso de Varejo'!D29</f>
        <v>0.86</v>
      </c>
      <c r="F29" s="62">
        <f>'Peso de Varejo'!E29</f>
        <v>0.68</v>
      </c>
      <c r="G29" s="62">
        <f>'Peso de Varejo'!F29</f>
        <v>1.75</v>
      </c>
      <c r="H29" s="62">
        <f>'Peso de Varejo'!G29</f>
        <v>1.75</v>
      </c>
      <c r="I29" s="63">
        <f>'Peso de Varejo'!H29</f>
        <v>0.01</v>
      </c>
      <c r="J29" s="64">
        <f>'Peso de Varejo'!I29</f>
        <v>0.08</v>
      </c>
      <c r="K29" s="64">
        <f>'Peso de Varejo'!J29</f>
        <v>0.39</v>
      </c>
      <c r="L29" s="64">
        <f>'Peso de Varejo'!K29</f>
        <v>0.34</v>
      </c>
      <c r="M29" s="64">
        <f>'Peso de Varejo'!L29</f>
        <v>0.56000000000000005</v>
      </c>
      <c r="N29" s="65">
        <f>'Peso de Varejo'!M29</f>
        <v>0.66</v>
      </c>
      <c r="O29" s="62">
        <f>'Peso de Varejo'!N29</f>
        <v>0.01</v>
      </c>
      <c r="P29" s="62">
        <f>'Peso de Varejo'!O29</f>
        <v>0.08</v>
      </c>
      <c r="Q29" s="62">
        <f>'Peso de Varejo'!P29</f>
        <v>0.37</v>
      </c>
      <c r="R29" s="62">
        <f>'Peso de Varejo'!Q29</f>
        <v>0.34</v>
      </c>
      <c r="S29" s="62">
        <f>'Peso de Varejo'!R29</f>
        <v>0.56999999999999995</v>
      </c>
      <c r="T29" s="62">
        <f>'Peso de Varejo'!S29</f>
        <v>0.67</v>
      </c>
      <c r="U29" s="63">
        <f>'Peso de Varejo'!T29</f>
        <v>2.19</v>
      </c>
      <c r="V29" s="64">
        <f>'Peso de Varejo'!U29</f>
        <v>2.62</v>
      </c>
      <c r="W29" s="64">
        <f>'Peso de Varejo'!V29</f>
        <v>4.04</v>
      </c>
      <c r="X29" s="64">
        <f>'Peso de Varejo'!W29</f>
        <v>3.75</v>
      </c>
      <c r="Y29" s="64">
        <f>'Peso de Varejo'!X29</f>
        <v>6.01</v>
      </c>
      <c r="Z29" s="65">
        <f>'Peso de Varejo'!Y29</f>
        <v>6.19</v>
      </c>
      <c r="AA29" s="62">
        <f>'Peso de Varejo'!Z29</f>
        <v>0.31</v>
      </c>
      <c r="AB29" s="62">
        <f>'Peso de Varejo'!AA29</f>
        <v>0.33</v>
      </c>
      <c r="AC29" s="62">
        <f>'Peso de Varejo'!AB29</f>
        <v>2.2400000000000002</v>
      </c>
      <c r="AD29" s="62">
        <f>'Peso de Varejo'!AC29</f>
        <v>1.72</v>
      </c>
      <c r="AE29" s="62">
        <f>'Peso de Varejo'!AD29</f>
        <v>6.48</v>
      </c>
      <c r="AF29" s="62">
        <f>'Peso de Varejo'!AE29</f>
        <v>6.48</v>
      </c>
      <c r="AG29" s="38">
        <f>'Peso de Varejo'!AF29</f>
        <v>0</v>
      </c>
      <c r="AH29" s="95">
        <f>'Peso de Varejo'!AG29</f>
        <v>0</v>
      </c>
      <c r="AI29" s="95">
        <f>'Peso de Varejo'!AH29</f>
        <v>82.7</v>
      </c>
      <c r="AJ29" s="95">
        <f>'Peso de Varejo'!AI29</f>
        <v>37.4</v>
      </c>
      <c r="AK29" s="95">
        <f>'Peso de Varejo'!AJ29</f>
        <v>185.3</v>
      </c>
      <c r="AL29" s="96">
        <f>'Peso de Varejo'!AK29</f>
        <v>244.7</v>
      </c>
      <c r="AM29" s="38">
        <f>'Peso de Varejo'!AL29</f>
        <v>0</v>
      </c>
      <c r="AN29" s="95">
        <f>'Peso de Varejo'!AM29</f>
        <v>0</v>
      </c>
      <c r="AO29" s="95">
        <f>'Peso de Varejo'!AN29</f>
        <v>4662.7</v>
      </c>
      <c r="AP29" s="95">
        <f>'Peso de Varejo'!AO29</f>
        <v>1345.5</v>
      </c>
      <c r="AQ29" s="95">
        <f>'Peso de Varejo'!AP29</f>
        <v>17560.599999999999</v>
      </c>
      <c r="AR29" s="96">
        <f>'Peso de Varejo'!AQ29</f>
        <v>21646.7</v>
      </c>
      <c r="AS29" s="72">
        <f>'Peso de Varejo'!AR29</f>
        <v>0.29198024018215629</v>
      </c>
      <c r="AT29" s="72">
        <f>'Peso de Varejo'!AS29</f>
        <v>1.7539119301734973</v>
      </c>
      <c r="AU29" s="73">
        <f>'Peso de Varejo'!AT29</f>
        <v>1.9095701994994E-2</v>
      </c>
      <c r="AV29" s="75">
        <f>'Peso de Varejo'!AU29</f>
        <v>2.6558107137625773</v>
      </c>
      <c r="AW29" s="73">
        <f>'Peso de Varejo'!AV29</f>
        <v>1.7278127704093849</v>
      </c>
      <c r="AX29" s="75">
        <f>'Peso de Varejo'!AW29</f>
        <v>6.4273270890527385</v>
      </c>
      <c r="AY29" s="73">
        <f>'Peso de Varejo'!AX29</f>
        <v>0.250664021014117</v>
      </c>
      <c r="AZ29" s="75">
        <f>'Peso de Varejo'!AY29</f>
        <v>6.4786918801222013</v>
      </c>
      <c r="BA29" s="38">
        <f>'Peso de Varejo'!AZ29</f>
        <v>0</v>
      </c>
      <c r="BB29" s="96">
        <f>'Peso de Varejo'!BA29</f>
        <v>517.82556078545633</v>
      </c>
      <c r="BC29" s="38">
        <f>'Peso de Varejo'!BB29</f>
        <v>0</v>
      </c>
      <c r="BD29" s="96">
        <f>'Peso de Varejo'!BC29</f>
        <v>46578.86971500465</v>
      </c>
    </row>
    <row r="30" spans="1:56" x14ac:dyDescent="0.25">
      <c r="A30" t="s">
        <v>12</v>
      </c>
      <c r="B30" s="10" t="s">
        <v>54</v>
      </c>
      <c r="C30" s="62">
        <f>'Peso de Varejo'!B30</f>
        <v>0.22</v>
      </c>
      <c r="D30" s="62">
        <f>'Peso de Varejo'!C30</f>
        <v>0.28000000000000003</v>
      </c>
      <c r="E30" s="62">
        <f>'Peso de Varejo'!D30</f>
        <v>1.93</v>
      </c>
      <c r="F30" s="62">
        <f>'Peso de Varejo'!E30</f>
        <v>1.39</v>
      </c>
      <c r="G30" s="62">
        <f>'Peso de Varejo'!F30</f>
        <v>2.99</v>
      </c>
      <c r="H30" s="62">
        <f>'Peso de Varejo'!G30</f>
        <v>9.44</v>
      </c>
      <c r="I30" s="63">
        <f>'Peso de Varejo'!H30</f>
        <v>0.56000000000000005</v>
      </c>
      <c r="J30" s="64">
        <f>'Peso de Varejo'!I30</f>
        <v>0.61</v>
      </c>
      <c r="K30" s="64">
        <f>'Peso de Varejo'!J30</f>
        <v>0.86</v>
      </c>
      <c r="L30" s="64">
        <f>'Peso de Varejo'!K30</f>
        <v>0.83</v>
      </c>
      <c r="M30" s="64">
        <f>'Peso de Varejo'!L30</f>
        <v>1.18</v>
      </c>
      <c r="N30" s="65">
        <f>'Peso de Varejo'!M30</f>
        <v>1.3</v>
      </c>
      <c r="O30" s="62">
        <f>'Peso de Varejo'!N30</f>
        <v>0.55000000000000004</v>
      </c>
      <c r="P30" s="62">
        <f>'Peso de Varejo'!O30</f>
        <v>0.61</v>
      </c>
      <c r="Q30" s="62">
        <f>'Peso de Varejo'!P30</f>
        <v>0.86</v>
      </c>
      <c r="R30" s="62">
        <f>'Peso de Varejo'!Q30</f>
        <v>0.83</v>
      </c>
      <c r="S30" s="62">
        <f>'Peso de Varejo'!R30</f>
        <v>1.19</v>
      </c>
      <c r="T30" s="62">
        <f>'Peso de Varejo'!S30</f>
        <v>1.3</v>
      </c>
      <c r="U30" s="63">
        <f>'Peso de Varejo'!T30</f>
        <v>4.0999999999999996</v>
      </c>
      <c r="V30" s="64">
        <f>'Peso de Varejo'!U30</f>
        <v>4.4800000000000004</v>
      </c>
      <c r="W30" s="64">
        <f>'Peso de Varejo'!V30</f>
        <v>6.35</v>
      </c>
      <c r="X30" s="64">
        <f>'Peso de Varejo'!W30</f>
        <v>6.09</v>
      </c>
      <c r="Y30" s="64">
        <f>'Peso de Varejo'!X30</f>
        <v>8.56</v>
      </c>
      <c r="Z30" s="65">
        <f>'Peso de Varejo'!Y30</f>
        <v>9.9600000000000009</v>
      </c>
      <c r="AA30" s="62">
        <f>'Peso de Varejo'!Z30</f>
        <v>1.54</v>
      </c>
      <c r="AB30" s="62">
        <f>'Peso de Varejo'!AA30</f>
        <v>1.72</v>
      </c>
      <c r="AC30" s="62">
        <f>'Peso de Varejo'!AB30</f>
        <v>3.29</v>
      </c>
      <c r="AD30" s="62">
        <f>'Peso de Varejo'!AC30</f>
        <v>2.13</v>
      </c>
      <c r="AE30" s="62">
        <f>'Peso de Varejo'!AD30</f>
        <v>5.84</v>
      </c>
      <c r="AF30" s="62">
        <f>'Peso de Varejo'!AE30</f>
        <v>6.43</v>
      </c>
      <c r="AG30" s="38">
        <f>'Peso de Varejo'!AF30</f>
        <v>0</v>
      </c>
      <c r="AH30" s="95">
        <f>'Peso de Varejo'!AG30</f>
        <v>0.4</v>
      </c>
      <c r="AI30" s="95">
        <f>'Peso de Varejo'!AH30</f>
        <v>114.5</v>
      </c>
      <c r="AJ30" s="95">
        <f>'Peso de Varejo'!AI30</f>
        <v>1</v>
      </c>
      <c r="AK30" s="95">
        <f>'Peso de Varejo'!AJ30</f>
        <v>320.2</v>
      </c>
      <c r="AL30" s="96">
        <f>'Peso de Varejo'!AK30</f>
        <v>376.2</v>
      </c>
      <c r="AM30" s="38">
        <f>'Peso de Varejo'!AL30</f>
        <v>0</v>
      </c>
      <c r="AN30" s="95">
        <f>'Peso de Varejo'!AM30</f>
        <v>0.6</v>
      </c>
      <c r="AO30" s="95">
        <f>'Peso de Varejo'!AN30</f>
        <v>661.9</v>
      </c>
      <c r="AP30" s="95">
        <f>'Peso de Varejo'!AO30</f>
        <v>31.3</v>
      </c>
      <c r="AQ30" s="95">
        <f>'Peso de Varejo'!AP30</f>
        <v>1479.6</v>
      </c>
      <c r="AR30" s="96">
        <f>'Peso de Varejo'!AQ30</f>
        <v>4675.5</v>
      </c>
      <c r="AS30" s="72">
        <f>'Peso de Varejo'!AR30</f>
        <v>0.2177455874022699</v>
      </c>
      <c r="AT30" s="72">
        <f>'Peso de Varejo'!AS30</f>
        <v>17.63677006408701</v>
      </c>
      <c r="AU30" s="73">
        <f>'Peso de Varejo'!AT30</f>
        <v>0.48892643919056805</v>
      </c>
      <c r="AV30" s="75">
        <f>'Peso de Varejo'!AU30</f>
        <v>1.6188313934739207</v>
      </c>
      <c r="AW30" s="73">
        <f>'Peso de Varejo'!AV30</f>
        <v>3.3601847134598941</v>
      </c>
      <c r="AX30" s="75">
        <f>'Peso de Varejo'!AW30</f>
        <v>13.771747111655991</v>
      </c>
      <c r="AY30" s="73">
        <f>'Peso de Varejo'!AX30</f>
        <v>1.5373901850921197</v>
      </c>
      <c r="AZ30" s="75">
        <f>'Peso de Varejo'!AY30</f>
        <v>37.368541087038167</v>
      </c>
      <c r="BA30" s="38">
        <f>'Peso de Varejo'!AZ30</f>
        <v>0</v>
      </c>
      <c r="BB30" s="96">
        <f>'Peso de Varejo'!BA30</f>
        <v>854.67619417557432</v>
      </c>
      <c r="BC30" s="38">
        <f>'Peso de Varejo'!BB30</f>
        <v>0</v>
      </c>
      <c r="BD30" s="96">
        <f>'Peso de Varejo'!BC30</f>
        <v>6147.1388719406332</v>
      </c>
    </row>
    <row r="31" spans="1:56" x14ac:dyDescent="0.25">
      <c r="A31" t="s">
        <v>13</v>
      </c>
      <c r="B31" s="10" t="s">
        <v>54</v>
      </c>
      <c r="C31" s="62">
        <f>'Peso de Varejo'!B31</f>
        <v>0.3</v>
      </c>
      <c r="D31" s="62">
        <f>'Peso de Varejo'!C31</f>
        <v>0.31</v>
      </c>
      <c r="E31" s="62">
        <f>'Peso de Varejo'!D31</f>
        <v>0.63</v>
      </c>
      <c r="F31" s="62">
        <f>'Peso de Varejo'!E31</f>
        <v>0.51</v>
      </c>
      <c r="G31" s="62">
        <f>'Peso de Varejo'!F31</f>
        <v>0.99</v>
      </c>
      <c r="H31" s="62">
        <f>'Peso de Varejo'!G31</f>
        <v>1.02</v>
      </c>
      <c r="I31" s="63">
        <f>'Peso de Varejo'!H31</f>
        <v>0.26</v>
      </c>
      <c r="J31" s="64">
        <f>'Peso de Varejo'!I31</f>
        <v>0.28999999999999998</v>
      </c>
      <c r="K31" s="64">
        <f>'Peso de Varejo'!J31</f>
        <v>0.43</v>
      </c>
      <c r="L31" s="64">
        <f>'Peso de Varejo'!K31</f>
        <v>0.42</v>
      </c>
      <c r="M31" s="64">
        <f>'Peso de Varejo'!L31</f>
        <v>0.56999999999999995</v>
      </c>
      <c r="N31" s="65">
        <f>'Peso de Varejo'!M31</f>
        <v>0.6</v>
      </c>
      <c r="O31" s="62">
        <f>'Peso de Varejo'!N31</f>
        <v>0.26</v>
      </c>
      <c r="P31" s="62">
        <f>'Peso de Varejo'!O31</f>
        <v>0.28999999999999998</v>
      </c>
      <c r="Q31" s="62">
        <f>'Peso de Varejo'!P31</f>
        <v>0.42</v>
      </c>
      <c r="R31" s="62">
        <f>'Peso de Varejo'!Q31</f>
        <v>0.41</v>
      </c>
      <c r="S31" s="62">
        <f>'Peso de Varejo'!R31</f>
        <v>0.56000000000000005</v>
      </c>
      <c r="T31" s="62">
        <f>'Peso de Varejo'!S31</f>
        <v>0.59</v>
      </c>
      <c r="U31" s="63">
        <f>'Peso de Varejo'!T31</f>
        <v>1.81</v>
      </c>
      <c r="V31" s="64">
        <f>'Peso de Varejo'!U31</f>
        <v>2.0499999999999998</v>
      </c>
      <c r="W31" s="64">
        <f>'Peso de Varejo'!V31</f>
        <v>3.52</v>
      </c>
      <c r="X31" s="64">
        <f>'Peso de Varejo'!W31</f>
        <v>3.96</v>
      </c>
      <c r="Y31" s="64">
        <f>'Peso de Varejo'!X31</f>
        <v>4.47</v>
      </c>
      <c r="Z31" s="65">
        <f>'Peso de Varejo'!Y31</f>
        <v>4.59</v>
      </c>
      <c r="AA31" s="62">
        <f>'Peso de Varejo'!Z31</f>
        <v>0.38</v>
      </c>
      <c r="AB31" s="62">
        <f>'Peso de Varejo'!AA31</f>
        <v>0.47</v>
      </c>
      <c r="AC31" s="62">
        <f>'Peso de Varejo'!AB31</f>
        <v>1.45</v>
      </c>
      <c r="AD31" s="62">
        <f>'Peso de Varejo'!AC31</f>
        <v>1.96</v>
      </c>
      <c r="AE31" s="62">
        <f>'Peso de Varejo'!AD31</f>
        <v>2.0299999999999998</v>
      </c>
      <c r="AF31" s="62">
        <f>'Peso de Varejo'!AE31</f>
        <v>2.0499999999999998</v>
      </c>
      <c r="AG31" s="38">
        <f>'Peso de Varejo'!AF31</f>
        <v>0</v>
      </c>
      <c r="AH31" s="95">
        <f>'Peso de Varejo'!AG31</f>
        <v>0.7</v>
      </c>
      <c r="AI31" s="95">
        <f>'Peso de Varejo'!AH31</f>
        <v>180.1</v>
      </c>
      <c r="AJ31" s="95">
        <f>'Peso de Varejo'!AI31</f>
        <v>114.5</v>
      </c>
      <c r="AK31" s="95">
        <f>'Peso de Varejo'!AJ31</f>
        <v>584.79999999999995</v>
      </c>
      <c r="AL31" s="96">
        <f>'Peso de Varejo'!AK31</f>
        <v>584.79999999999995</v>
      </c>
      <c r="AM31" s="38">
        <f>'Peso de Varejo'!AL31</f>
        <v>0</v>
      </c>
      <c r="AN31" s="95">
        <f>'Peso de Varejo'!AM31</f>
        <v>26.4</v>
      </c>
      <c r="AO31" s="95">
        <f>'Peso de Varejo'!AN31</f>
        <v>12948.6</v>
      </c>
      <c r="AP31" s="95">
        <f>'Peso de Varejo'!AO31</f>
        <v>1024.7</v>
      </c>
      <c r="AQ31" s="95">
        <f>'Peso de Varejo'!AP31</f>
        <v>52971.7</v>
      </c>
      <c r="AR31" s="96">
        <f>'Peso de Varejo'!AQ31</f>
        <v>52971.7</v>
      </c>
      <c r="AS31" s="72">
        <f>'Peso de Varejo'!AR31</f>
        <v>0.18943382898090264</v>
      </c>
      <c r="AT31" s="72">
        <f>'Peso de Varejo'!AS31</f>
        <v>1.513457296407255</v>
      </c>
      <c r="AU31" s="73">
        <f>'Peso de Varejo'!AT31</f>
        <v>0.16629167127121389</v>
      </c>
      <c r="AV31" s="75">
        <f>'Peso de Varejo'!AU31</f>
        <v>1.202193384061693</v>
      </c>
      <c r="AW31" s="73">
        <f>'Peso de Varejo'!AV31</f>
        <v>1.4651313506477364</v>
      </c>
      <c r="AX31" s="75">
        <f>'Peso de Varejo'!AW31</f>
        <v>5.5303677077229949</v>
      </c>
      <c r="AY31" s="73">
        <f>'Peso de Varejo'!AX31</f>
        <v>0.20496223551346693</v>
      </c>
      <c r="AZ31" s="75">
        <f>'Peso de Varejo'!AY31</f>
        <v>4.2389716738050058</v>
      </c>
      <c r="BA31" s="38">
        <f>'Peso de Varejo'!AZ31</f>
        <v>0</v>
      </c>
      <c r="BB31" s="96">
        <f>'Peso de Varejo'!BA31</f>
        <v>1775.6314322144067</v>
      </c>
      <c r="BC31" s="38">
        <f>'Peso de Varejo'!BB31</f>
        <v>0</v>
      </c>
      <c r="BD31" s="96">
        <f>'Peso de Varejo'!BC31</f>
        <v>52971.736354323824</v>
      </c>
    </row>
    <row r="32" spans="1:56" x14ac:dyDescent="0.25">
      <c r="A32" t="s">
        <v>99</v>
      </c>
      <c r="B32" s="10" t="s">
        <v>54</v>
      </c>
      <c r="C32" s="62">
        <f>'Peso de Varejo'!B32</f>
        <v>0.23</v>
      </c>
      <c r="D32" s="62">
        <f>'Peso de Varejo'!C32</f>
        <v>0.25</v>
      </c>
      <c r="E32" s="62">
        <f>'Peso de Varejo'!D32</f>
        <v>2.41</v>
      </c>
      <c r="F32" s="62">
        <f>'Peso de Varejo'!E32</f>
        <v>2.58</v>
      </c>
      <c r="G32" s="62">
        <f>'Peso de Varejo'!F32</f>
        <v>6.85</v>
      </c>
      <c r="H32" s="62">
        <f>'Peso de Varejo'!G32</f>
        <v>6.86</v>
      </c>
      <c r="I32" s="63">
        <f>'Peso de Varejo'!H32</f>
        <v>0.64</v>
      </c>
      <c r="J32" s="64">
        <f>'Peso de Varejo'!I32</f>
        <v>0.77</v>
      </c>
      <c r="K32" s="64">
        <f>'Peso de Varejo'!J32</f>
        <v>1.53</v>
      </c>
      <c r="L32" s="64">
        <f>'Peso de Varejo'!K32</f>
        <v>1.39</v>
      </c>
      <c r="M32" s="64">
        <f>'Peso de Varejo'!L32</f>
        <v>2.67</v>
      </c>
      <c r="N32" s="65">
        <f>'Peso de Varejo'!M32</f>
        <v>2.91</v>
      </c>
      <c r="O32" s="62">
        <f>'Peso de Varejo'!N32</f>
        <v>0.65</v>
      </c>
      <c r="P32" s="62">
        <f>'Peso de Varejo'!O32</f>
        <v>0.78</v>
      </c>
      <c r="Q32" s="62">
        <f>'Peso de Varejo'!P32</f>
        <v>1.52</v>
      </c>
      <c r="R32" s="62">
        <f>'Peso de Varejo'!Q32</f>
        <v>1.39</v>
      </c>
      <c r="S32" s="62">
        <f>'Peso de Varejo'!R32</f>
        <v>2.67</v>
      </c>
      <c r="T32" s="62">
        <f>'Peso de Varejo'!S32</f>
        <v>2.89</v>
      </c>
      <c r="U32" s="63">
        <f>'Peso de Varejo'!T32</f>
        <v>4.13</v>
      </c>
      <c r="V32" s="64">
        <f>'Peso de Varejo'!U32</f>
        <v>4.76</v>
      </c>
      <c r="W32" s="64">
        <f>'Peso de Varejo'!V32</f>
        <v>12.29</v>
      </c>
      <c r="X32" s="64">
        <f>'Peso de Varejo'!W32</f>
        <v>6.94</v>
      </c>
      <c r="Y32" s="64">
        <f>'Peso de Varejo'!X32</f>
        <v>38.74</v>
      </c>
      <c r="Z32" s="65">
        <f>'Peso de Varejo'!Y32</f>
        <v>39.380000000000003</v>
      </c>
      <c r="AA32" s="62">
        <f>'Peso de Varejo'!Z32</f>
        <v>0.62</v>
      </c>
      <c r="AB32" s="62">
        <f>'Peso de Varejo'!AA32</f>
        <v>0.67</v>
      </c>
      <c r="AC32" s="62">
        <f>'Peso de Varejo'!AB32</f>
        <v>6.12</v>
      </c>
      <c r="AD32" s="62">
        <f>'Peso de Varejo'!AC32</f>
        <v>0.95</v>
      </c>
      <c r="AE32" s="62">
        <f>'Peso de Varejo'!AD32</f>
        <v>17.420000000000002</v>
      </c>
      <c r="AF32" s="62">
        <f>'Peso de Varejo'!AE32</f>
        <v>17.420000000000002</v>
      </c>
      <c r="AG32" s="38">
        <f>'Peso de Varejo'!AF32</f>
        <v>133.80000000000001</v>
      </c>
      <c r="AH32" s="95">
        <f>'Peso de Varejo'!AG32</f>
        <v>133.80000000000001</v>
      </c>
      <c r="AI32" s="95">
        <f>'Peso de Varejo'!AH32</f>
        <v>419.6</v>
      </c>
      <c r="AJ32" s="95">
        <f>'Peso de Varejo'!AI32</f>
        <v>403.5</v>
      </c>
      <c r="AK32" s="95">
        <f>'Peso de Varejo'!AJ32</f>
        <v>1026.5999999999999</v>
      </c>
      <c r="AL32" s="96">
        <f>'Peso de Varejo'!AK32</f>
        <v>1026.7</v>
      </c>
      <c r="AM32" s="38">
        <f>'Peso de Varejo'!AL32</f>
        <v>325.2</v>
      </c>
      <c r="AN32" s="95">
        <f>'Peso de Varejo'!AM32</f>
        <v>7866.5</v>
      </c>
      <c r="AO32" s="95">
        <f>'Peso de Varejo'!AN32</f>
        <v>21162.1</v>
      </c>
      <c r="AP32" s="95">
        <f>'Peso de Varejo'!AO32</f>
        <v>16245.1</v>
      </c>
      <c r="AQ32" s="95">
        <f>'Peso de Varejo'!AP32</f>
        <v>43004.5</v>
      </c>
      <c r="AR32" s="96">
        <f>'Peso de Varejo'!AQ32</f>
        <v>43006.5</v>
      </c>
      <c r="AS32" s="72">
        <f>'Peso de Varejo'!AR32</f>
        <v>0.22701008813984253</v>
      </c>
      <c r="AT32" s="72">
        <f>'Peso de Varejo'!AS32</f>
        <v>6.8552055339630904</v>
      </c>
      <c r="AU32" s="73">
        <f>'Peso de Varejo'!AT32</f>
        <v>0.43120423349701315</v>
      </c>
      <c r="AV32" s="75">
        <f>'Peso de Varejo'!AU32</f>
        <v>8.4085360709457468</v>
      </c>
      <c r="AW32" s="73">
        <f>'Peso de Varejo'!AV32</f>
        <v>2.8387244982817332</v>
      </c>
      <c r="AX32" s="75">
        <f>'Peso de Varejo'!AW32</f>
        <v>87.722396328561132</v>
      </c>
      <c r="AY32" s="73">
        <f>'Peso de Varejo'!AX32</f>
        <v>0.55642127530939745</v>
      </c>
      <c r="AZ32" s="75">
        <f>'Peso de Varejo'!AY32</f>
        <v>17.421519369700931</v>
      </c>
      <c r="BA32" s="38">
        <f>'Peso de Varejo'!AZ32</f>
        <v>10.949293848365425</v>
      </c>
      <c r="BB32" s="96">
        <f>'Peso de Varejo'!BA32</f>
        <v>1026.6879958099505</v>
      </c>
      <c r="BC32" s="38">
        <f>'Peso de Varejo'!BB32</f>
        <v>20.232866759684281</v>
      </c>
      <c r="BD32" s="96">
        <f>'Peso de Varejo'!BC32</f>
        <v>43007.422551945332</v>
      </c>
    </row>
    <row r="33" spans="1:56" x14ac:dyDescent="0.25">
      <c r="A33" t="s">
        <v>100</v>
      </c>
      <c r="B33" s="12">
        <v>12.5</v>
      </c>
      <c r="C33" s="62">
        <f>'Peso de Varejo'!B33/$B33</f>
        <v>6.88E-2</v>
      </c>
      <c r="D33" s="62">
        <f>'Peso de Varejo'!C33/$B33</f>
        <v>6.88E-2</v>
      </c>
      <c r="E33" s="62">
        <f>'Peso de Varejo'!D33/$B33</f>
        <v>0.1424</v>
      </c>
      <c r="F33" s="62">
        <f>'Peso de Varejo'!E33/$B33</f>
        <v>0.13119999999999998</v>
      </c>
      <c r="G33" s="62">
        <f>'Peso de Varejo'!F33/$B33</f>
        <v>0.2208</v>
      </c>
      <c r="H33" s="62">
        <f>'Peso de Varejo'!G33/$B33</f>
        <v>0.27839999999999998</v>
      </c>
      <c r="I33" s="63">
        <f>'Peso de Varejo'!H33/$B33</f>
        <v>5.9200000000000003E-2</v>
      </c>
      <c r="J33" s="64">
        <f>'Peso de Varejo'!I33/$B33</f>
        <v>7.2800000000000004E-2</v>
      </c>
      <c r="K33" s="64">
        <f>'Peso de Varejo'!J33/$B33</f>
        <v>0.14319999999999999</v>
      </c>
      <c r="L33" s="64">
        <f>'Peso de Varejo'!K33/$B33</f>
        <v>0.12720000000000001</v>
      </c>
      <c r="M33" s="64">
        <f>'Peso de Varejo'!L33/$B33</f>
        <v>0.21199999999999999</v>
      </c>
      <c r="N33" s="65">
        <f>'Peso de Varejo'!M33/$B33</f>
        <v>0.37439999999999996</v>
      </c>
      <c r="O33" s="62">
        <f>'Peso de Varejo'!N33/$B33</f>
        <v>5.28E-2</v>
      </c>
      <c r="P33" s="62">
        <f>'Peso de Varejo'!O33/$B33</f>
        <v>6.7199999999999996E-2</v>
      </c>
      <c r="Q33" s="62">
        <f>'Peso de Varejo'!P33/$B33</f>
        <v>0.14080000000000001</v>
      </c>
      <c r="R33" s="62">
        <f>'Peso de Varejo'!Q33/$B33</f>
        <v>0.12560000000000002</v>
      </c>
      <c r="S33" s="62">
        <f>'Peso de Varejo'!R33/$B33</f>
        <v>0.21199999999999999</v>
      </c>
      <c r="T33" s="62">
        <f>'Peso de Varejo'!S33/$B33</f>
        <v>0.37439999999999996</v>
      </c>
      <c r="U33" s="63">
        <f>'Peso de Varejo'!T33/$B33</f>
        <v>0.70239999999999991</v>
      </c>
      <c r="V33" s="64">
        <f>'Peso de Varejo'!U33/$B33</f>
        <v>0.72160000000000002</v>
      </c>
      <c r="W33" s="64">
        <f>'Peso de Varejo'!V33/$B33</f>
        <v>1.0207999999999999</v>
      </c>
      <c r="X33" s="64">
        <f>'Peso de Varejo'!W33/$B33</f>
        <v>0.86879999999999991</v>
      </c>
      <c r="Y33" s="64">
        <f>'Peso de Varejo'!X33/$B33</f>
        <v>1.9128000000000001</v>
      </c>
      <c r="Z33" s="65">
        <f>'Peso de Varejo'!Y33/$B33</f>
        <v>2.5632000000000001</v>
      </c>
      <c r="AA33" s="62">
        <f>'Peso de Varejo'!Z33/$B33</f>
        <v>3.8399999999999997E-2</v>
      </c>
      <c r="AB33" s="62">
        <f>'Peso de Varejo'!AA33/$B33</f>
        <v>0.17760000000000001</v>
      </c>
      <c r="AC33" s="62">
        <f>'Peso de Varejo'!AB33/$B33</f>
        <v>0.36560000000000004</v>
      </c>
      <c r="AD33" s="62">
        <f>'Peso de Varejo'!AC33/$B33</f>
        <v>0.3</v>
      </c>
      <c r="AE33" s="62">
        <f>'Peso de Varejo'!AD33/$B33</f>
        <v>0.8216</v>
      </c>
      <c r="AF33" s="62">
        <f>'Peso de Varejo'!AE33/$B33</f>
        <v>0.99040000000000006</v>
      </c>
      <c r="AG33" s="38">
        <f>'Peso de Varejo'!AF33/$B33</f>
        <v>0.128</v>
      </c>
      <c r="AH33" s="95">
        <f>'Peso de Varejo'!AG33/$B33</f>
        <v>0.128</v>
      </c>
      <c r="AI33" s="95">
        <f>'Peso de Varejo'!AH33/$B33</f>
        <v>6.3120000000000003</v>
      </c>
      <c r="AJ33" s="95">
        <f>'Peso de Varejo'!AI33/$B33</f>
        <v>0.36</v>
      </c>
      <c r="AK33" s="95">
        <f>'Peso de Varejo'!AJ33/$B33</f>
        <v>26.208000000000002</v>
      </c>
      <c r="AL33" s="96">
        <f>'Peso de Varejo'!AK33/$B33</f>
        <v>27.936</v>
      </c>
      <c r="AM33" s="38">
        <f>'Peso de Varejo'!AL33/$B33</f>
        <v>0.54400000000000004</v>
      </c>
      <c r="AN33" s="95">
        <f>'Peso de Varejo'!AM33/$B33</f>
        <v>2.3199999999999998</v>
      </c>
      <c r="AO33" s="95">
        <f>'Peso de Varejo'!AN33/$B33</f>
        <v>91.944000000000003</v>
      </c>
      <c r="AP33" s="95">
        <f>'Peso de Varejo'!AO33/$B33</f>
        <v>4.8319999999999999</v>
      </c>
      <c r="AQ33" s="95">
        <f>'Peso de Varejo'!AP33/$B33</f>
        <v>139.14400000000001</v>
      </c>
      <c r="AR33" s="96">
        <f>'Peso de Varejo'!AQ33/$B33</f>
        <v>149.21600000000001</v>
      </c>
      <c r="AS33" s="72">
        <f>'Peso de Varejo'!AR33/$B33</f>
        <v>8.3645847526927733E-2</v>
      </c>
      <c r="AT33" s="72">
        <f>'Peso de Varejo'!AS33/$B33</f>
        <v>0.35709548240508154</v>
      </c>
      <c r="AU33" s="73">
        <f>'Peso de Varejo'!AT33/$B33</f>
        <v>7.7489594277149632E-2</v>
      </c>
      <c r="AV33" s="75">
        <f>'Peso de Varejo'!AU33/$B33</f>
        <v>0.37609451607100619</v>
      </c>
      <c r="AW33" s="73">
        <f>'Peso de Varejo'!AV33/$B33</f>
        <v>0.44903897045535646</v>
      </c>
      <c r="AX33" s="75">
        <f>'Peso de Varejo'!AW33/$B33</f>
        <v>2.8547483401205165</v>
      </c>
      <c r="AY33" s="73">
        <f>'Peso de Varejo'!AX33/$B33</f>
        <v>3.5694324227126442E-2</v>
      </c>
      <c r="AZ33" s="75">
        <f>'Peso de Varejo'!AY33/$B33</f>
        <v>0.99446882165337258</v>
      </c>
      <c r="BA33" s="38">
        <f>'Peso de Varejo'!AZ33/$B33</f>
        <v>0.13065255731922398</v>
      </c>
      <c r="BB33" s="96">
        <f>'Peso de Varejo'!BA33/$B33</f>
        <v>47.509547555948366</v>
      </c>
      <c r="BC33" s="38">
        <f>'Peso de Varejo'!BB33/$B33</f>
        <v>0.10731017142857142</v>
      </c>
      <c r="BD33" s="96">
        <f>'Peso de Varejo'!BC33/$B33</f>
        <v>2957.8721243836067</v>
      </c>
    </row>
    <row r="34" spans="1:56" x14ac:dyDescent="0.25">
      <c r="A34" t="s">
        <v>14</v>
      </c>
      <c r="B34" s="10" t="s">
        <v>54</v>
      </c>
      <c r="C34" s="62">
        <f>'Peso de Varejo'!B34</f>
        <v>0.21</v>
      </c>
      <c r="D34" s="62">
        <f>'Peso de Varejo'!C34</f>
        <v>0.21</v>
      </c>
      <c r="E34" s="62">
        <f>'Peso de Varejo'!D34</f>
        <v>0.89</v>
      </c>
      <c r="F34" s="62">
        <f>'Peso de Varejo'!E34</f>
        <v>0.92</v>
      </c>
      <c r="G34" s="62">
        <f>'Peso de Varejo'!F34</f>
        <v>1.42</v>
      </c>
      <c r="H34" s="62">
        <f>'Peso de Varejo'!G34</f>
        <v>1.85</v>
      </c>
      <c r="I34" s="63">
        <f>'Peso de Varejo'!H34</f>
        <v>0.27</v>
      </c>
      <c r="J34" s="64">
        <f>'Peso de Varejo'!I34</f>
        <v>0.35</v>
      </c>
      <c r="K34" s="64">
        <f>'Peso de Varejo'!J34</f>
        <v>1.05</v>
      </c>
      <c r="L34" s="64">
        <f>'Peso de Varejo'!K34</f>
        <v>0.72</v>
      </c>
      <c r="M34" s="64">
        <f>'Peso de Varejo'!L34</f>
        <v>2.93</v>
      </c>
      <c r="N34" s="65">
        <f>'Peso de Varejo'!M34</f>
        <v>2.96</v>
      </c>
      <c r="O34" s="62">
        <f>'Peso de Varejo'!N34</f>
        <v>0.27</v>
      </c>
      <c r="P34" s="62">
        <f>'Peso de Varejo'!O34</f>
        <v>0.34</v>
      </c>
      <c r="Q34" s="62">
        <f>'Peso de Varejo'!P34</f>
        <v>1.06</v>
      </c>
      <c r="R34" s="62">
        <f>'Peso de Varejo'!Q34</f>
        <v>0.72</v>
      </c>
      <c r="S34" s="62">
        <f>'Peso de Varejo'!R34</f>
        <v>2.91</v>
      </c>
      <c r="T34" s="62">
        <f>'Peso de Varejo'!S34</f>
        <v>2.93</v>
      </c>
      <c r="U34" s="63">
        <f>'Peso de Varejo'!T34</f>
        <v>3.22</v>
      </c>
      <c r="V34" s="64">
        <f>'Peso de Varejo'!U34</f>
        <v>3.58</v>
      </c>
      <c r="W34" s="64">
        <f>'Peso de Varejo'!V34</f>
        <v>5.78</v>
      </c>
      <c r="X34" s="64">
        <f>'Peso de Varejo'!W34</f>
        <v>5.36</v>
      </c>
      <c r="Y34" s="64">
        <f>'Peso de Varejo'!X34</f>
        <v>8.11</v>
      </c>
      <c r="Z34" s="65">
        <f>'Peso de Varejo'!Y34</f>
        <v>9.02</v>
      </c>
      <c r="AA34" s="62">
        <f>'Peso de Varejo'!Z34</f>
        <v>0.83</v>
      </c>
      <c r="AB34" s="62">
        <f>'Peso de Varejo'!AA34</f>
        <v>1.03</v>
      </c>
      <c r="AC34" s="62">
        <f>'Peso de Varejo'!AB34</f>
        <v>2.4300000000000002</v>
      </c>
      <c r="AD34" s="62">
        <f>'Peso de Varejo'!AC34</f>
        <v>2.0499999999999998</v>
      </c>
      <c r="AE34" s="62">
        <f>'Peso de Varejo'!AD34</f>
        <v>4.24</v>
      </c>
      <c r="AF34" s="62">
        <f>'Peso de Varejo'!AE34</f>
        <v>5.17</v>
      </c>
      <c r="AG34" s="38">
        <f>'Peso de Varejo'!AF34</f>
        <v>0</v>
      </c>
      <c r="AH34" s="95">
        <f>'Peso de Varejo'!AG34</f>
        <v>0</v>
      </c>
      <c r="AI34" s="95">
        <f>'Peso de Varejo'!AH34</f>
        <v>153.5</v>
      </c>
      <c r="AJ34" s="95">
        <f>'Peso de Varejo'!AI34</f>
        <v>3.5</v>
      </c>
      <c r="AK34" s="95">
        <f>'Peso de Varejo'!AJ34</f>
        <v>701</v>
      </c>
      <c r="AL34" s="96">
        <f>'Peso de Varejo'!AK34</f>
        <v>797.6</v>
      </c>
      <c r="AM34" s="38">
        <f>'Peso de Varejo'!AL34</f>
        <v>0</v>
      </c>
      <c r="AN34" s="95">
        <f>'Peso de Varejo'!AM34</f>
        <v>0</v>
      </c>
      <c r="AO34" s="95">
        <f>'Peso de Varejo'!AN34</f>
        <v>9533.1</v>
      </c>
      <c r="AP34" s="95">
        <f>'Peso de Varejo'!AO34</f>
        <v>4.7</v>
      </c>
      <c r="AQ34" s="95">
        <f>'Peso de Varejo'!AP34</f>
        <v>19158.3</v>
      </c>
      <c r="AR34" s="96">
        <f>'Peso de Varejo'!AQ34</f>
        <v>76052.399999999994</v>
      </c>
      <c r="AS34" s="72">
        <f>'Peso de Varejo'!AR34</f>
        <v>0.20542463986221368</v>
      </c>
      <c r="AT34" s="72">
        <f>'Peso de Varejo'!AS34</f>
        <v>6.8765635096535576</v>
      </c>
      <c r="AU34" s="73">
        <f>'Peso de Varejo'!AT34</f>
        <v>3.2884868149859831E-2</v>
      </c>
      <c r="AV34" s="75">
        <f>'Peso de Varejo'!AU34</f>
        <v>4.8987873798868069</v>
      </c>
      <c r="AW34" s="73">
        <f>'Peso de Varejo'!AV34</f>
        <v>3.1183677739814706</v>
      </c>
      <c r="AX34" s="75">
        <f>'Peso de Varejo'!AW34</f>
        <v>22.114820736839885</v>
      </c>
      <c r="AY34" s="73">
        <f>'Peso de Varejo'!AX34</f>
        <v>0.66518640287759745</v>
      </c>
      <c r="AZ34" s="75">
        <f>'Peso de Varejo'!AY34</f>
        <v>20.08536531742509</v>
      </c>
      <c r="BA34" s="38">
        <f>'Peso de Varejo'!AZ34</f>
        <v>0</v>
      </c>
      <c r="BB34" s="96">
        <f>'Peso de Varejo'!BA34</f>
        <v>2506.6282908470685</v>
      </c>
      <c r="BC34" s="38">
        <f>'Peso de Varejo'!BB34</f>
        <v>0</v>
      </c>
      <c r="BD34" s="96">
        <f>'Peso de Varejo'!BC34</f>
        <v>142268.55245029874</v>
      </c>
    </row>
    <row r="35" spans="1:56" x14ac:dyDescent="0.25">
      <c r="A35" t="s">
        <v>15</v>
      </c>
      <c r="B35" s="13">
        <f>1/(15/1000)</f>
        <v>66.666666666666671</v>
      </c>
      <c r="C35" s="62">
        <f>'Peso de Varejo'!B35/$B35</f>
        <v>0.1245</v>
      </c>
      <c r="D35" s="62">
        <f>'Peso de Varejo'!C35/$B35</f>
        <v>0.12659999999999999</v>
      </c>
      <c r="E35" s="62">
        <f>'Peso de Varejo'!D35/$B35</f>
        <v>0.32429999999999998</v>
      </c>
      <c r="F35" s="62">
        <f>'Peso de Varejo'!E35/$B35</f>
        <v>0.17849999999999999</v>
      </c>
      <c r="G35" s="62">
        <f>'Peso de Varejo'!F35/$B35</f>
        <v>0.60419999999999996</v>
      </c>
      <c r="H35" s="62">
        <f>'Peso de Varejo'!G35/$B35</f>
        <v>0.60989999999999989</v>
      </c>
      <c r="I35" s="63">
        <f>'Peso de Varejo'!H35/$B35</f>
        <v>6.5249999999999989E-2</v>
      </c>
      <c r="J35" s="64">
        <f>'Peso de Varejo'!I35/$B35</f>
        <v>7.8E-2</v>
      </c>
      <c r="K35" s="64">
        <f>'Peso de Varejo'!J35/$B35</f>
        <v>0.42795</v>
      </c>
      <c r="L35" s="64">
        <f>'Peso de Varejo'!K35/$B35</f>
        <v>0.12225</v>
      </c>
      <c r="M35" s="64">
        <f>'Peso de Varejo'!L35/$B35</f>
        <v>1.2727499999999998</v>
      </c>
      <c r="N35" s="65">
        <f>'Peso de Varejo'!M35/$B35</f>
        <v>1.2860999999999998</v>
      </c>
      <c r="O35" s="62">
        <f>'Peso de Varejo'!N35/$B35</f>
        <v>6.7049999999999985E-2</v>
      </c>
      <c r="P35" s="62">
        <f>'Peso de Varejo'!O35/$B35</f>
        <v>7.8E-2</v>
      </c>
      <c r="Q35" s="62">
        <f>'Peso de Varejo'!P35/$B35</f>
        <v>0.41474999999999995</v>
      </c>
      <c r="R35" s="62">
        <f>'Peso de Varejo'!Q35/$B35</f>
        <v>0.12254999999999999</v>
      </c>
      <c r="S35" s="62">
        <f>'Peso de Varejo'!R35/$B35</f>
        <v>1.2598499999999999</v>
      </c>
      <c r="T35" s="62">
        <f>'Peso de Varejo'!S35/$B35</f>
        <v>1.2722999999999998</v>
      </c>
      <c r="U35" s="63">
        <f>'Peso de Varejo'!T35/$B35</f>
        <v>0.78119999999999989</v>
      </c>
      <c r="V35" s="64">
        <f>'Peso de Varejo'!U35/$B35</f>
        <v>0.7901999999999999</v>
      </c>
      <c r="W35" s="64">
        <f>'Peso de Varejo'!V35/$B35</f>
        <v>1.2470999999999999</v>
      </c>
      <c r="X35" s="64">
        <f>'Peso de Varejo'!W35/$B35</f>
        <v>1.3085999999999998</v>
      </c>
      <c r="Y35" s="64">
        <f>'Peso de Varejo'!X35/$B35</f>
        <v>1.5850499999999998</v>
      </c>
      <c r="Z35" s="65">
        <f>'Peso de Varejo'!Y35/$B35</f>
        <v>1.5959999999999999</v>
      </c>
      <c r="AA35" s="62">
        <f>'Peso de Varejo'!Z35/$B35</f>
        <v>0.60885</v>
      </c>
      <c r="AB35" s="62">
        <f>'Peso de Varejo'!AA35/$B35</f>
        <v>0.61664999999999992</v>
      </c>
      <c r="AC35" s="62">
        <f>'Peso de Varejo'!AB35/$B35</f>
        <v>1.6577999999999997</v>
      </c>
      <c r="AD35" s="62">
        <f>'Peso de Varejo'!AC35/$B35</f>
        <v>0.74834999999999996</v>
      </c>
      <c r="AE35" s="62">
        <f>'Peso de Varejo'!AD35/$B35</f>
        <v>4.0538999999999996</v>
      </c>
      <c r="AF35" s="62">
        <f>'Peso de Varejo'!AE35/$B35</f>
        <v>4.0835999999999997</v>
      </c>
      <c r="AG35" s="38">
        <f>'Peso de Varejo'!AF35/$B35</f>
        <v>0.156</v>
      </c>
      <c r="AH35" s="95">
        <f>'Peso de Varejo'!AG35/$B35</f>
        <v>0.156</v>
      </c>
      <c r="AI35" s="95">
        <f>'Peso de Varejo'!AH35/$B35</f>
        <v>0.38849999999999996</v>
      </c>
      <c r="AJ35" s="95">
        <f>'Peso de Varejo'!AI35/$B35</f>
        <v>0.49949999999999994</v>
      </c>
      <c r="AK35" s="95">
        <f>'Peso de Varejo'!AJ35/$B35</f>
        <v>0.57599999999999996</v>
      </c>
      <c r="AL35" s="96">
        <f>'Peso de Varejo'!AK35/$B35</f>
        <v>0.57899999999999996</v>
      </c>
      <c r="AM35" s="38">
        <f>'Peso de Varejo'!AL35/$B35</f>
        <v>0.12</v>
      </c>
      <c r="AN35" s="95">
        <f>'Peso de Varejo'!AM35/$B35</f>
        <v>0.12</v>
      </c>
      <c r="AO35" s="95">
        <f>'Peso de Varejo'!AN35/$B35</f>
        <v>5.0549999999999997</v>
      </c>
      <c r="AP35" s="95">
        <f>'Peso de Varejo'!AO35/$B35</f>
        <v>5.1104999999999992</v>
      </c>
      <c r="AQ35" s="95">
        <f>'Peso de Varejo'!AP35/$B35</f>
        <v>12.1965</v>
      </c>
      <c r="AR35" s="96">
        <f>'Peso de Varejo'!AQ35/$B35</f>
        <v>12.284999999999998</v>
      </c>
      <c r="AS35" s="72">
        <f>'Peso de Varejo'!AR35/$B35</f>
        <v>0.12593542786778766</v>
      </c>
      <c r="AT35" s="72">
        <f>'Peso de Varejo'!AS35/$B35</f>
        <v>3.4510823480192045</v>
      </c>
      <c r="AU35" s="73">
        <f>'Peso de Varejo'!AT35/$B35</f>
        <v>7.0908323687347369E-2</v>
      </c>
      <c r="AV35" s="75">
        <f>'Peso de Varejo'!AU35/$B35</f>
        <v>1.2687928764805876</v>
      </c>
      <c r="AW35" s="73">
        <f>'Peso de Varejo'!AV35/$B35</f>
        <v>0.50026895941403238</v>
      </c>
      <c r="AX35" s="75">
        <f>'Peso de Varejo'!AW35/$B35</f>
        <v>2.7234711801287372</v>
      </c>
      <c r="AY35" s="73">
        <f>'Peso de Varejo'!AX35/$B35</f>
        <v>0.2336342417639935</v>
      </c>
      <c r="AZ35" s="75">
        <f>'Peso de Varejo'!AY35/$B35</f>
        <v>4.0319392472692259</v>
      </c>
      <c r="BA35" s="38">
        <f>'Peso de Varejo'!AZ35/$B35</f>
        <v>0.15607519730633668</v>
      </c>
      <c r="BB35" s="96">
        <f>'Peso de Varejo'!BA35/$B35</f>
        <v>0.57419571014704085</v>
      </c>
      <c r="BC35" s="38">
        <f>'Peso de Varejo'!BB35/$B35</f>
        <v>7.6266145163741417E-2</v>
      </c>
      <c r="BD35" s="96">
        <f>'Peso de Varejo'!BC35/$B35</f>
        <v>12.167623918952934</v>
      </c>
    </row>
    <row r="36" spans="1:56" x14ac:dyDescent="0.25">
      <c r="A36" t="s">
        <v>101</v>
      </c>
      <c r="B36" s="11">
        <f>1/(50/1000)</f>
        <v>20</v>
      </c>
      <c r="C36" s="62">
        <f>'Peso de Varejo'!B36/$B36</f>
        <v>1.0785</v>
      </c>
      <c r="D36" s="62">
        <f>'Peso de Varejo'!C36/$B36</f>
        <v>1.7350000000000001</v>
      </c>
      <c r="E36" s="62">
        <f>'Peso de Varejo'!D36/$B36</f>
        <v>3.4479999999999995</v>
      </c>
      <c r="F36" s="62">
        <f>'Peso de Varejo'!E36/$B36</f>
        <v>2.6915</v>
      </c>
      <c r="G36" s="62">
        <f>'Peso de Varejo'!F36/$B36</f>
        <v>6.1630000000000003</v>
      </c>
      <c r="H36" s="62">
        <f>'Peso de Varejo'!G36/$B36</f>
        <v>7.2329999999999997</v>
      </c>
      <c r="I36" s="92">
        <f>'Peso de Varejo'!H36/$B36</f>
        <v>-0.19750000000000001</v>
      </c>
      <c r="J36" s="64">
        <f>'Peso de Varejo'!I36/$B36</f>
        <v>-5.0000000000000001E-3</v>
      </c>
      <c r="K36" s="64">
        <f>'Peso de Varejo'!J36/$B36</f>
        <v>2.3325</v>
      </c>
      <c r="L36" s="64">
        <f>'Peso de Varejo'!K36/$B36</f>
        <v>0.2475</v>
      </c>
      <c r="M36" s="64">
        <f>'Peso de Varejo'!L36/$B36</f>
        <v>6.7349999999999994</v>
      </c>
      <c r="N36" s="65">
        <f>'Peso de Varejo'!M36/$B36</f>
        <v>12.874000000000001</v>
      </c>
      <c r="O36" s="94">
        <f>'Peso de Varejo'!N36/$B36</f>
        <v>-0.18149999999999999</v>
      </c>
      <c r="P36" s="62">
        <f>'Peso de Varejo'!O36/$B36</f>
        <v>-3.5000000000000005E-3</v>
      </c>
      <c r="Q36" s="62">
        <f>'Peso de Varejo'!P36/$B36</f>
        <v>2.3140000000000001</v>
      </c>
      <c r="R36" s="62">
        <f>'Peso de Varejo'!Q36/$B36</f>
        <v>0.2475</v>
      </c>
      <c r="S36" s="62">
        <f>'Peso de Varejo'!R36/$B36</f>
        <v>6.6390000000000002</v>
      </c>
      <c r="T36" s="62">
        <f>'Peso de Varejo'!S36/$B36</f>
        <v>12.620999999999999</v>
      </c>
      <c r="U36" s="63">
        <f>'Peso de Varejo'!T36/$B36</f>
        <v>0.30149999999999999</v>
      </c>
      <c r="V36" s="64">
        <f>'Peso de Varejo'!U36/$B36</f>
        <v>0.32</v>
      </c>
      <c r="W36" s="64">
        <f>'Peso de Varejo'!V36/$B36</f>
        <v>2.3149999999999999</v>
      </c>
      <c r="X36" s="64">
        <f>'Peso de Varejo'!W36/$B36</f>
        <v>1.4505000000000001</v>
      </c>
      <c r="Y36" s="64">
        <f>'Peso de Varejo'!X36/$B36</f>
        <v>6.1520000000000001</v>
      </c>
      <c r="Z36" s="65">
        <f>'Peso de Varejo'!Y36/$B36</f>
        <v>8.3569999999999993</v>
      </c>
      <c r="AA36" s="62">
        <f>'Peso de Varejo'!Z36/$B36</f>
        <v>0.17350000000000002</v>
      </c>
      <c r="AB36" s="62">
        <f>'Peso de Varejo'!AA36/$B36</f>
        <v>0.22599999999999998</v>
      </c>
      <c r="AC36" s="62">
        <f>'Peso de Varejo'!AB36/$B36</f>
        <v>4.3540000000000001</v>
      </c>
      <c r="AD36" s="62">
        <f>'Peso de Varejo'!AC36/$B36</f>
        <v>3.3630000000000004</v>
      </c>
      <c r="AE36" s="62">
        <f>'Peso de Varejo'!AD36/$B36</f>
        <v>11.873000000000001</v>
      </c>
      <c r="AF36" s="62">
        <f>'Peso de Varejo'!AE36/$B36</f>
        <v>11.9055</v>
      </c>
      <c r="AG36" s="38">
        <f>'Peso de Varejo'!AF36/$B36</f>
        <v>0.33500000000000002</v>
      </c>
      <c r="AH36" s="95">
        <f>'Peso de Varejo'!AG36/$B36</f>
        <v>0.35</v>
      </c>
      <c r="AI36" s="95">
        <f>'Peso de Varejo'!AH36/$B36</f>
        <v>27.03</v>
      </c>
      <c r="AJ36" s="95">
        <f>'Peso de Varejo'!AI36/$B36</f>
        <v>1.2449999999999999</v>
      </c>
      <c r="AK36" s="95">
        <f>'Peso de Varejo'!AJ36/$B36</f>
        <v>3.415</v>
      </c>
      <c r="AL36" s="96">
        <f>'Peso de Varejo'!AK36/$B36</f>
        <v>13.244999999999999</v>
      </c>
      <c r="AM36" s="38">
        <f>'Peso de Varejo'!AL36/$B36</f>
        <v>0.46500000000000002</v>
      </c>
      <c r="AN36" s="95">
        <f>'Peso de Varejo'!AM36/$B36</f>
        <v>3.665</v>
      </c>
      <c r="AO36" s="95">
        <f>'Peso de Varejo'!AN36/$B36</f>
        <v>143.95999999999998</v>
      </c>
      <c r="AP36" s="95">
        <f>'Peso de Varejo'!AO36/$B36</f>
        <v>11.015000000000001</v>
      </c>
      <c r="AQ36" s="95">
        <f>'Peso de Varejo'!AP36/$B36</f>
        <v>81.17</v>
      </c>
      <c r="AR36" s="96">
        <f>'Peso de Varejo'!AQ36/$B36</f>
        <v>295.685</v>
      </c>
      <c r="AS36" s="72">
        <f>'Peso de Varejo'!AR36/$B36</f>
        <v>1.0215430573270976</v>
      </c>
      <c r="AT36" s="72">
        <f>'Peso de Varejo'!AS36/$B36</f>
        <v>7.9493501693906641</v>
      </c>
      <c r="AU36" s="73">
        <f>'Peso de Varejo'!AT36/$B36</f>
        <v>-0.19546078676956324</v>
      </c>
      <c r="AV36" s="75">
        <f>'Peso de Varejo'!AU36/$B36</f>
        <v>12.897259034729398</v>
      </c>
      <c r="AW36" s="73">
        <f>'Peso de Varejo'!AV36/$B36</f>
        <v>0.30011371705967138</v>
      </c>
      <c r="AX36" s="75">
        <f>'Peso de Varejo'!AW36/$B36</f>
        <v>8.3749800587031142</v>
      </c>
      <c r="AY36" s="73">
        <f>'Peso de Varejo'!AX36/$B36</f>
        <v>0.16920412296278636</v>
      </c>
      <c r="AZ36" s="75">
        <f>'Peso de Varejo'!AY36/$B36</f>
        <v>11.887031581911483</v>
      </c>
      <c r="BA36" s="38">
        <f>'Peso de Varejo'!AZ36/$B36</f>
        <v>0.33405723477764226</v>
      </c>
      <c r="BB36" s="96">
        <f>'Peso de Varejo'!BA36/$B36</f>
        <v>1775.568121804215</v>
      </c>
      <c r="BC36" s="38">
        <f>'Peso de Varejo'!BB36/$B36</f>
        <v>0.25730090394278338</v>
      </c>
      <c r="BD36" s="96">
        <f>'Peso de Varejo'!BC36/$B36</f>
        <v>8204.28407617636</v>
      </c>
    </row>
    <row r="37" spans="1:56" x14ac:dyDescent="0.25">
      <c r="A37" t="s">
        <v>73</v>
      </c>
      <c r="B37" s="7">
        <v>1.994</v>
      </c>
      <c r="C37" s="62">
        <f>'Peso de Varejo'!B37/$B37</f>
        <v>35.310932798395186</v>
      </c>
      <c r="D37" s="62">
        <f>'Peso de Varejo'!C37/$B37</f>
        <v>41.544633901705119</v>
      </c>
      <c r="E37" s="62">
        <f>'Peso de Varejo'!D37/$B37</f>
        <v>163.59578736208624</v>
      </c>
      <c r="F37" s="62">
        <f>'Peso de Varejo'!E37/$B37</f>
        <v>85.44132397191575</v>
      </c>
      <c r="G37" s="62">
        <f>'Peso de Varejo'!F37/$B37</f>
        <v>368.65095285857575</v>
      </c>
      <c r="H37" s="62">
        <f>'Peso de Varejo'!G37/$B37</f>
        <v>456.41925777332</v>
      </c>
      <c r="I37" s="63">
        <f>'Peso de Varejo'!H37/$B37</f>
        <v>18.841524573721163</v>
      </c>
      <c r="J37" s="64">
        <f>'Peso de Varejo'!I37/$B37</f>
        <v>20.245737211634903</v>
      </c>
      <c r="K37" s="64">
        <f>'Peso de Varejo'!J37/$B37</f>
        <v>49.889669007021062</v>
      </c>
      <c r="L37" s="64">
        <f>'Peso de Varejo'!K37/$B37</f>
        <v>30.270812437311935</v>
      </c>
      <c r="M37" s="64">
        <f>'Peso de Varejo'!L37/$B37</f>
        <v>105.24072216649949</v>
      </c>
      <c r="N37" s="65">
        <f>'Peso de Varejo'!M37/$B37</f>
        <v>135</v>
      </c>
      <c r="O37" s="62">
        <f>'Peso de Varejo'!N37/$B37</f>
        <v>15.42627883650953</v>
      </c>
      <c r="P37" s="62">
        <f>'Peso de Varejo'!O37/$B37</f>
        <v>16.564694082246742</v>
      </c>
      <c r="Q37" s="62">
        <f>'Peso de Varejo'!P37/$B37</f>
        <v>42.723169508525572</v>
      </c>
      <c r="R37" s="62">
        <f>'Peso de Varejo'!Q37/$B37</f>
        <v>25.937813440320962</v>
      </c>
      <c r="S37" s="62">
        <f>'Peso de Varejo'!R37/$B37</f>
        <v>90.245737211634903</v>
      </c>
      <c r="T37" s="62">
        <f>'Peso de Varejo'!S37/$B37</f>
        <v>121.35406218655967</v>
      </c>
      <c r="U37" s="63">
        <f>'Peso de Varejo'!T37/$B37</f>
        <v>29.979939819458377</v>
      </c>
      <c r="V37" s="64">
        <f>'Peso de Varejo'!U37/$B37</f>
        <v>38.154463390170513</v>
      </c>
      <c r="W37" s="64">
        <f>'Peso de Varejo'!V37/$B37</f>
        <v>159.89468405215646</v>
      </c>
      <c r="X37" s="64">
        <f>'Peso de Varejo'!W37/$B37</f>
        <v>135.84252758274826</v>
      </c>
      <c r="Y37" s="64">
        <f>'Peso de Varejo'!X37/$B37</f>
        <v>329.44332998996987</v>
      </c>
      <c r="Z37" s="65">
        <f>'Peso de Varejo'!Y37/$B37</f>
        <v>342.76830491474425</v>
      </c>
      <c r="AA37" s="62">
        <f>'Peso de Varejo'!Z37/$B37</f>
        <v>51.058174523570713</v>
      </c>
      <c r="AB37" s="62">
        <f>'Peso de Varejo'!AA37/$B37</f>
        <v>56.860581745235706</v>
      </c>
      <c r="AC37" s="62">
        <f>'Peso de Varejo'!AB37/$B37</f>
        <v>151.15847542627884</v>
      </c>
      <c r="AD37" s="62">
        <f>'Peso de Varejo'!AC37/$B37</f>
        <v>160.82748244734202</v>
      </c>
      <c r="AE37" s="62">
        <f>'Peso de Varejo'!AD37/$B37</f>
        <v>207.03610832497492</v>
      </c>
      <c r="AF37" s="62">
        <f>'Peso de Varejo'!AE37/$B37</f>
        <v>329.9348044132397</v>
      </c>
      <c r="AG37" s="38">
        <f>'Peso de Varejo'!AF37/$B37</f>
        <v>108.12437311935807</v>
      </c>
      <c r="AH37" s="95">
        <f>'Peso de Varejo'!AG37/$B37</f>
        <v>134.70411233701105</v>
      </c>
      <c r="AI37" s="95">
        <f>'Peso de Varejo'!AH37/$B37</f>
        <v>727.78335005015049</v>
      </c>
      <c r="AJ37" s="95">
        <f>'Peso de Varejo'!AI37/$B37</f>
        <v>371.21364092276832</v>
      </c>
      <c r="AK37" s="95">
        <f>'Peso de Varejo'!AJ37/$B37</f>
        <v>1296.6399197592777</v>
      </c>
      <c r="AL37" s="96">
        <f>'Peso de Varejo'!AK37/$B37</f>
        <v>2628.5356068204615</v>
      </c>
      <c r="AM37" s="38">
        <f>'Peso de Varejo'!AL37/$B37</f>
        <v>102.60782347041123</v>
      </c>
      <c r="AN37" s="95">
        <f>'Peso de Varejo'!AM37/$B37</f>
        <v>121.41424272818455</v>
      </c>
      <c r="AO37" s="95">
        <f>'Peso de Varejo'!AN37/$B37</f>
        <v>17418.505516549649</v>
      </c>
      <c r="AP37" s="95">
        <f>'Peso de Varejo'!AO37/$B37</f>
        <v>221.26379137412235</v>
      </c>
      <c r="AQ37" s="95">
        <f>'Peso de Varejo'!AP37/$B37</f>
        <v>45071.263791374127</v>
      </c>
      <c r="AR37" s="96">
        <f>'Peso de Varejo'!AQ37/$B37</f>
        <v>95685.205616850551</v>
      </c>
      <c r="AS37" s="72">
        <f>'Peso de Varejo'!AR37/$B37</f>
        <v>24.598238167568446</v>
      </c>
      <c r="AT37" s="72">
        <f>'Peso de Varejo'!AS37/$B37</f>
        <v>988.93456224243755</v>
      </c>
      <c r="AU37" s="73">
        <f>'Peso de Varejo'!AT37/$B37</f>
        <v>17.584144800769824</v>
      </c>
      <c r="AV37" s="75">
        <f>'Peso de Varejo'!AU37/$B37</f>
        <v>216.67365052037152</v>
      </c>
      <c r="AW37" s="130">
        <f>'Peso de Varejo'!AV37/$B37</f>
        <v>29.979349797531263</v>
      </c>
      <c r="AX37" s="75">
        <f>'Peso de Varejo'!AW37/$B37</f>
        <v>405.03320871602892</v>
      </c>
      <c r="AY37" s="73">
        <f>'Peso de Varejo'!AX37/$B37</f>
        <v>40.534227274246362</v>
      </c>
      <c r="AZ37" s="75">
        <f>'Peso de Varejo'!AY37/$B37</f>
        <v>335.77911095207372</v>
      </c>
      <c r="BA37" s="38">
        <f>'Peso de Varejo'!AZ37/$B37</f>
        <v>50.67489369083637</v>
      </c>
      <c r="BB37" s="96">
        <f>'Peso de Varejo'!BA37/$B37</f>
        <v>13516.069334587437</v>
      </c>
      <c r="BC37" s="38">
        <f>'Peso de Varejo'!BB37/$B37</f>
        <v>85.436967139875705</v>
      </c>
      <c r="BD37" s="96">
        <f>'Peso de Varejo'!BC37/$B37</f>
        <v>787214.55508984881</v>
      </c>
    </row>
    <row r="38" spans="1:56" x14ac:dyDescent="0.25">
      <c r="A38" t="s">
        <v>74</v>
      </c>
      <c r="B38" s="7">
        <v>1.974</v>
      </c>
      <c r="C38" s="62">
        <f>'Peso de Varejo'!B38/$B38</f>
        <v>6.2158054711246198</v>
      </c>
      <c r="D38" s="62">
        <f>'Peso de Varejo'!C38/$B38</f>
        <v>7.289766970618035</v>
      </c>
      <c r="E38" s="62">
        <f>'Peso de Varejo'!D38/$B38</f>
        <v>21.904761904761905</v>
      </c>
      <c r="F38" s="62">
        <f>'Peso de Varejo'!E38/$B38</f>
        <v>13.140830800405269</v>
      </c>
      <c r="G38" s="62">
        <f>'Peso de Varejo'!F38/$B38</f>
        <v>32.4822695035461</v>
      </c>
      <c r="H38" s="62">
        <f>'Peso de Varejo'!G38/$B38</f>
        <v>53.885511651469102</v>
      </c>
      <c r="I38" s="63">
        <f>'Peso de Varejo'!H38/$B38</f>
        <v>7.5633232016210741</v>
      </c>
      <c r="J38" s="64">
        <f>'Peso de Varejo'!I38/$B38</f>
        <v>9.0881458966565365</v>
      </c>
      <c r="K38" s="64">
        <f>'Peso de Varejo'!J38/$B38</f>
        <v>16.869300911854101</v>
      </c>
      <c r="L38" s="64">
        <f>'Peso de Varejo'!K38/$B38</f>
        <v>17.294832826747722</v>
      </c>
      <c r="M38" s="64">
        <f>'Peso de Varejo'!L38/$B38</f>
        <v>25.785207700101317</v>
      </c>
      <c r="N38" s="65">
        <f>'Peso de Varejo'!M38/$B38</f>
        <v>28.713272543059777</v>
      </c>
      <c r="O38" s="62">
        <f>'Peso de Varejo'!N38/$B38</f>
        <v>6.4741641337386016</v>
      </c>
      <c r="P38" s="62">
        <f>'Peso de Varejo'!O38/$B38</f>
        <v>7.9787234042553195</v>
      </c>
      <c r="Q38" s="62">
        <f>'Peso de Varejo'!P38/$B38</f>
        <v>14.584599797365755</v>
      </c>
      <c r="R38" s="62">
        <f>'Peso de Varejo'!Q38/$B38</f>
        <v>14.625126646403244</v>
      </c>
      <c r="S38" s="62">
        <f>'Peso de Varejo'!R38/$B38</f>
        <v>22.81661600810537</v>
      </c>
      <c r="T38" s="62">
        <f>'Peso de Varejo'!S38/$B38</f>
        <v>25.268490374873355</v>
      </c>
      <c r="U38" s="63">
        <f>'Peso de Varejo'!T38/$B38</f>
        <v>83.698074974670718</v>
      </c>
      <c r="V38" s="64">
        <f>'Peso de Varejo'!U38/$B38</f>
        <v>110.95238095238096</v>
      </c>
      <c r="W38" s="64">
        <f>'Peso de Varejo'!V38/$B38</f>
        <v>174.08308004052685</v>
      </c>
      <c r="X38" s="64">
        <f>'Peso de Varejo'!W38/$B38</f>
        <v>146.47416413373858</v>
      </c>
      <c r="Y38" s="64">
        <f>'Peso de Varejo'!X38/$B38</f>
        <v>251.88956433637287</v>
      </c>
      <c r="Z38" s="65">
        <f>'Peso de Varejo'!Y38/$B38</f>
        <v>556.823708206687</v>
      </c>
      <c r="AA38" s="62">
        <f>'Peso de Varejo'!Z38/$B38</f>
        <v>40.415400202634245</v>
      </c>
      <c r="AB38" s="62">
        <f>'Peso de Varejo'!AA38/$B38</f>
        <v>41.225937183383991</v>
      </c>
      <c r="AC38" s="62">
        <f>'Peso de Varejo'!AB38/$B38</f>
        <v>185.05065856129687</v>
      </c>
      <c r="AD38" s="62">
        <f>'Peso de Varejo'!AC38/$B38</f>
        <v>71.39311043566363</v>
      </c>
      <c r="AE38" s="62">
        <f>'Peso de Varejo'!AD38/$B38</f>
        <v>767.82674772036478</v>
      </c>
      <c r="AF38" s="62">
        <f>'Peso de Varejo'!AE38/$B38</f>
        <v>1271.2360688956435</v>
      </c>
      <c r="AG38" s="38">
        <f>'Peso de Varejo'!AF38/$B38</f>
        <v>95.086119554204657</v>
      </c>
      <c r="AH38" s="95">
        <f>'Peso de Varejo'!AG38/$B38</f>
        <v>97.163120567375898</v>
      </c>
      <c r="AI38" s="95">
        <f>'Peso de Varejo'!AH38/$B38</f>
        <v>1375.0253292806485</v>
      </c>
      <c r="AJ38" s="95">
        <f>'Peso de Varejo'!AI38/$B38</f>
        <v>1324.3161094224922</v>
      </c>
      <c r="AK38" s="95">
        <f>'Peso de Varejo'!AJ38/$B38</f>
        <v>2937.8926038500504</v>
      </c>
      <c r="AL38" s="96">
        <f>'Peso de Varejo'!AK38/$B38</f>
        <v>4429.5845997973656</v>
      </c>
      <c r="AM38" s="38">
        <f>'Peso de Varejo'!AL38/$B38</f>
        <v>21365.096251266463</v>
      </c>
      <c r="AN38" s="95">
        <f>'Peso de Varejo'!AM38/$B38</f>
        <v>23459.21985815603</v>
      </c>
      <c r="AO38" s="95">
        <f>'Peso de Varejo'!AN38/$B38</f>
        <v>60691.590678824723</v>
      </c>
      <c r="AP38" s="95">
        <f>'Peso de Varejo'!AO38/$B38</f>
        <v>61893.009118541035</v>
      </c>
      <c r="AQ38" s="95">
        <f>'Peso de Varejo'!AP38/$B38</f>
        <v>92179.63525835867</v>
      </c>
      <c r="AR38" s="96">
        <f>'Peso de Varejo'!AQ38/$B38</f>
        <v>108521.02330293819</v>
      </c>
      <c r="AS38" s="72">
        <f>'Peso de Varejo'!AR38/$B38</f>
        <v>5.4358052841710185</v>
      </c>
      <c r="AT38" s="72">
        <f>'Peso de Varejo'!AS38/$B38</f>
        <v>179.02588607304449</v>
      </c>
      <c r="AU38" s="73">
        <f>'Peso de Varejo'!AT38/$B38</f>
        <v>4.846610071504065</v>
      </c>
      <c r="AV38" s="75">
        <f>'Peso de Varejo'!AU38/$B38</f>
        <v>37.447729480449546</v>
      </c>
      <c r="AW38" s="73">
        <f>'Peso de Varejo'!AV38/$B38</f>
        <v>69.036243415363487</v>
      </c>
      <c r="AX38" s="75">
        <f>'Peso de Varejo'!AW38/$B38</f>
        <v>585.20425572653255</v>
      </c>
      <c r="AY38" s="73">
        <f>'Peso de Varejo'!AX38/$B38</f>
        <v>42.143237054846743</v>
      </c>
      <c r="AZ38" s="75">
        <f>'Peso de Varejo'!AY38/$B38</f>
        <v>1336.001849795874</v>
      </c>
      <c r="BA38" s="38">
        <f>'Peso de Varejo'!AZ38/$B38</f>
        <v>94.94228368607142</v>
      </c>
      <c r="BB38" s="96">
        <f>'Peso de Varejo'!BA38/$B38</f>
        <v>4725.9270743124462</v>
      </c>
      <c r="BC38" s="38">
        <f>'Peso de Varejo'!BB38/$B38</f>
        <v>135.45466926222582</v>
      </c>
      <c r="BD38" s="96">
        <f>'Peso de Varejo'!BC38/$B38</f>
        <v>118119.77021598247</v>
      </c>
    </row>
    <row r="39" spans="1:56" x14ac:dyDescent="0.25">
      <c r="A39" t="s">
        <v>72</v>
      </c>
      <c r="B39" s="7">
        <v>2.0009999999999999</v>
      </c>
      <c r="C39" s="62">
        <f>'Peso de Varejo'!B39/$B39</f>
        <v>23.913043478260871</v>
      </c>
      <c r="D39" s="62">
        <f>'Peso de Varejo'!C39/$B39</f>
        <v>30.014992503748129</v>
      </c>
      <c r="E39" s="62">
        <f>'Peso de Varejo'!D39/$B39</f>
        <v>184.81259370314845</v>
      </c>
      <c r="F39" s="62">
        <f>'Peso de Varejo'!E39/$B39</f>
        <v>63.673163418290855</v>
      </c>
      <c r="G39" s="62">
        <f>'Peso de Varejo'!F39/$B39</f>
        <v>221.05947026486757</v>
      </c>
      <c r="H39" s="62">
        <f>'Peso de Varejo'!G39/$B39</f>
        <v>362.14392803598201</v>
      </c>
      <c r="I39" s="63">
        <f>'Peso de Varejo'!H39/$B39</f>
        <v>11.84407796101949</v>
      </c>
      <c r="J39" s="64">
        <f>'Peso de Varejo'!I39/$B39</f>
        <v>12.253873063468266</v>
      </c>
      <c r="K39" s="64">
        <f>'Peso de Varejo'!J39/$B39</f>
        <v>19.85007496251874</v>
      </c>
      <c r="L39" s="64">
        <f>'Peso de Varejo'!K39/$B39</f>
        <v>20.294852573713143</v>
      </c>
      <c r="M39" s="64">
        <f>'Peso de Varejo'!L39/$B39</f>
        <v>27.206396801599201</v>
      </c>
      <c r="N39" s="65">
        <f>'Peso de Varejo'!M39/$B39</f>
        <v>30.064967516241879</v>
      </c>
      <c r="O39" s="62">
        <f>'Peso de Varejo'!N39/$B39</f>
        <v>10.264867566216891</v>
      </c>
      <c r="P39" s="62">
        <f>'Peso de Varejo'!O39/$B39</f>
        <v>10.619690154922539</v>
      </c>
      <c r="Q39" s="62">
        <f>'Peso de Varejo'!P39/$B39</f>
        <v>16.346826586706648</v>
      </c>
      <c r="R39" s="62">
        <f>'Peso de Varejo'!Q39/$B39</f>
        <v>16.486756621689157</v>
      </c>
      <c r="S39" s="62">
        <f>'Peso de Varejo'!R39/$B39</f>
        <v>21.594202898550726</v>
      </c>
      <c r="T39" s="62">
        <f>'Peso de Varejo'!S39/$B39</f>
        <v>25.242378810594705</v>
      </c>
      <c r="U39" s="63">
        <f>'Peso de Varejo'!T39/$B39</f>
        <v>39.575212393803099</v>
      </c>
      <c r="V39" s="64">
        <f>'Peso de Varejo'!U39/$B39</f>
        <v>40.874562718640682</v>
      </c>
      <c r="W39" s="64">
        <f>'Peso de Varejo'!V39/$B39</f>
        <v>69.450274862568719</v>
      </c>
      <c r="X39" s="64">
        <f>'Peso de Varejo'!W39/$B39</f>
        <v>67.546226886556724</v>
      </c>
      <c r="Y39" s="64">
        <f>'Peso de Varejo'!X39/$B39</f>
        <v>74.852573713143428</v>
      </c>
      <c r="Z39" s="65">
        <f>'Peso de Varejo'!Y39/$B39</f>
        <v>136.73663168415794</v>
      </c>
      <c r="AA39" s="62">
        <f>'Peso de Varejo'!Z39/$B39</f>
        <v>10.969515242378812</v>
      </c>
      <c r="AB39" s="62">
        <f>'Peso de Varejo'!AA39/$B39</f>
        <v>12.313843078460771</v>
      </c>
      <c r="AC39" s="62">
        <f>'Peso de Varejo'!AB39/$B39</f>
        <v>48.540729635182409</v>
      </c>
      <c r="AD39" s="62">
        <f>'Peso de Varejo'!AC39/$B39</f>
        <v>50.934532733633191</v>
      </c>
      <c r="AE39" s="62">
        <f>'Peso de Varejo'!AD39/$B39</f>
        <v>64.32783608195902</v>
      </c>
      <c r="AF39" s="62">
        <f>'Peso de Varejo'!AE39/$B39</f>
        <v>66.646676661669176</v>
      </c>
      <c r="AG39" s="38">
        <f>'Peso de Varejo'!AF39/$B39</f>
        <v>43.978010994502753</v>
      </c>
      <c r="AH39" s="95">
        <f>'Peso de Varejo'!AG39/$B39</f>
        <v>48.875562218890558</v>
      </c>
      <c r="AI39" s="95">
        <f>'Peso de Varejo'!AH39/$B39</f>
        <v>900.94952523738129</v>
      </c>
      <c r="AJ39" s="95">
        <f>'Peso de Varejo'!AI39/$B39</f>
        <v>230.4847576211894</v>
      </c>
      <c r="AK39" s="95">
        <f>'Peso de Varejo'!AJ39/$B39</f>
        <v>3564.8675662168916</v>
      </c>
      <c r="AL39" s="96">
        <f>'Peso de Varejo'!AK39/$B39</f>
        <v>3910.9445277361324</v>
      </c>
      <c r="AM39" s="38">
        <f>'Peso de Varejo'!AL39/$B39</f>
        <v>129.38530734632684</v>
      </c>
      <c r="AN39" s="95">
        <f>'Peso de Varejo'!AM39/$B39</f>
        <v>129.38530734632684</v>
      </c>
      <c r="AO39" s="95">
        <f>'Peso de Varejo'!AN39/$B39</f>
        <v>70927.036481759118</v>
      </c>
      <c r="AP39" s="95">
        <f>'Peso de Varejo'!AO39/$B39</f>
        <v>129.38530734632684</v>
      </c>
      <c r="AQ39" s="95">
        <f>'Peso de Varejo'!AP39/$B39</f>
        <v>270318.04097951029</v>
      </c>
      <c r="AR39" s="96">
        <f>'Peso de Varejo'!AQ39/$B39</f>
        <v>297490.25487256376</v>
      </c>
      <c r="AS39" s="72">
        <f>'Peso de Varejo'!AR39/$B39</f>
        <v>9.6614287815533437</v>
      </c>
      <c r="AT39" s="72">
        <f>'Peso de Varejo'!AS39/$B39</f>
        <v>5152.4861021170191</v>
      </c>
      <c r="AU39" s="73">
        <f>'Peso de Varejo'!AT39/$B39</f>
        <v>10.885531377918916</v>
      </c>
      <c r="AV39" s="75">
        <f>'Peso de Varejo'!AU39/$B39</f>
        <v>36.053181456339686</v>
      </c>
      <c r="AW39" s="73">
        <f>'Peso de Varejo'!AV39/$B39</f>
        <v>40.694732865512179</v>
      </c>
      <c r="AX39" s="75">
        <f>'Peso de Varejo'!AW39/$B39</f>
        <v>239.11255541558697</v>
      </c>
      <c r="AY39" s="73">
        <f>'Peso de Varejo'!AX39/$B39</f>
        <v>11.736278713262694</v>
      </c>
      <c r="AZ39" s="75">
        <f>'Peso de Varejo'!AY39/$B39</f>
        <v>102.67881542374799</v>
      </c>
      <c r="BA39" s="38">
        <f>'Peso de Varejo'!AZ39/$B39</f>
        <v>43.115375115006906</v>
      </c>
      <c r="BB39" s="96">
        <f>'Peso de Varejo'!BA39/$B39</f>
        <v>4666.6755893005557</v>
      </c>
      <c r="BC39" s="38">
        <f>'Peso de Varejo'!BB39/$B39</f>
        <v>497.39290958676509</v>
      </c>
      <c r="BD39" s="96">
        <f>'Peso de Varejo'!BC39/$B39</f>
        <v>344381.98213584389</v>
      </c>
    </row>
    <row r="40" spans="1:56" x14ac:dyDescent="0.25">
      <c r="A40" t="s">
        <v>16</v>
      </c>
      <c r="B40" s="7">
        <v>1.6180000000000001</v>
      </c>
      <c r="C40" s="62">
        <f>'Peso de Varejo'!B40/$B40</f>
        <v>4.5673671199011121</v>
      </c>
      <c r="D40" s="62">
        <f>'Peso de Varejo'!C40/$B40</f>
        <v>4.7960444993819529</v>
      </c>
      <c r="E40" s="62">
        <f>'Peso de Varejo'!D40/$B40</f>
        <v>10.72929542645241</v>
      </c>
      <c r="F40" s="62">
        <f>'Peso de Varejo'!E40/$B40</f>
        <v>8.3065512978986398</v>
      </c>
      <c r="G40" s="62">
        <f>'Peso de Varejo'!F40/$B40</f>
        <v>19.227441285537701</v>
      </c>
      <c r="H40" s="62">
        <f>'Peso de Varejo'!G40/$B40</f>
        <v>21.069221260815823</v>
      </c>
      <c r="I40" s="63">
        <f>'Peso de Varejo'!H40/$B40</f>
        <v>4.2707045735475893</v>
      </c>
      <c r="J40" s="64">
        <f>'Peso de Varejo'!I40/$B40</f>
        <v>4.5797280593325089</v>
      </c>
      <c r="K40" s="64">
        <f>'Peso de Varejo'!J40/$B40</f>
        <v>7.6081582200247215</v>
      </c>
      <c r="L40" s="64">
        <f>'Peso de Varejo'!K40/$B40</f>
        <v>6.5327564894932015</v>
      </c>
      <c r="M40" s="64">
        <f>'Peso de Varejo'!L40/$B40</f>
        <v>13.757725587144623</v>
      </c>
      <c r="N40" s="65">
        <f>'Peso de Varejo'!M40/$B40</f>
        <v>14.703337453646476</v>
      </c>
      <c r="O40" s="62">
        <f>'Peso de Varejo'!N40/$B40</f>
        <v>4.0667490729295421</v>
      </c>
      <c r="P40" s="62">
        <f>'Peso de Varejo'!O40/$B40</f>
        <v>4.3263288009888745</v>
      </c>
      <c r="Q40" s="62">
        <f>'Peso de Varejo'!P40/$B40</f>
        <v>7.1322620519159443</v>
      </c>
      <c r="R40" s="62">
        <f>'Peso de Varejo'!Q40/$B40</f>
        <v>6.069221260815822</v>
      </c>
      <c r="S40" s="62">
        <f>'Peso de Varejo'!R40/$B40</f>
        <v>13.238566131025959</v>
      </c>
      <c r="T40" s="62">
        <f>'Peso de Varejo'!S40/$B40</f>
        <v>14.227441285537699</v>
      </c>
      <c r="U40" s="63">
        <f>'Peso de Varejo'!T40/$B40</f>
        <v>39.079110012360935</v>
      </c>
      <c r="V40" s="64">
        <f>'Peso de Varejo'!U40/$B40</f>
        <v>42.632880098887512</v>
      </c>
      <c r="W40" s="64">
        <f>'Peso de Varejo'!V40/$B40</f>
        <v>88.170580964153274</v>
      </c>
      <c r="X40" s="64">
        <f>'Peso de Varejo'!W40/$B40</f>
        <v>70.951792336217551</v>
      </c>
      <c r="Y40" s="64">
        <f>'Peso de Varejo'!X40/$B40</f>
        <v>268.26328800988875</v>
      </c>
      <c r="Z40" s="65">
        <f>'Peso de Varejo'!Y40/$B40</f>
        <v>289.88875154511743</v>
      </c>
      <c r="AA40" s="62">
        <f>'Peso de Varejo'!Z40/$B40</f>
        <v>18.213844252163163</v>
      </c>
      <c r="AB40" s="62">
        <f>'Peso de Varejo'!AA40/$B40</f>
        <v>19.555006180469714</v>
      </c>
      <c r="AC40" s="62">
        <f>'Peso de Varejo'!AB40/$B40</f>
        <v>47.20642768850432</v>
      </c>
      <c r="AD40" s="62">
        <f>'Peso de Varejo'!AC40/$B40</f>
        <v>33.084054388133495</v>
      </c>
      <c r="AE40" s="62">
        <f>'Peso de Varejo'!AD40/$B40</f>
        <v>135.7911001236094</v>
      </c>
      <c r="AF40" s="62">
        <f>'Peso de Varejo'!AE40/$B40</f>
        <v>146.81705809641534</v>
      </c>
      <c r="AG40" s="38">
        <f>'Peso de Varejo'!AF40/$B40</f>
        <v>51.236093943139679</v>
      </c>
      <c r="AH40" s="95">
        <f>'Peso de Varejo'!AG40/$B40</f>
        <v>54.140914709517915</v>
      </c>
      <c r="AI40" s="95">
        <f>'Peso de Varejo'!AH40/$B40</f>
        <v>1109.8887515451174</v>
      </c>
      <c r="AJ40" s="95">
        <f>'Peso de Varejo'!AI40/$B40</f>
        <v>1118.85043263288</v>
      </c>
      <c r="AK40" s="95">
        <f>'Peso de Varejo'!AJ40/$B40</f>
        <v>2049.0729295426449</v>
      </c>
      <c r="AL40" s="96">
        <f>'Peso de Varejo'!AK40/$B40</f>
        <v>2197.5278121137203</v>
      </c>
      <c r="AM40" s="38">
        <f>'Peso de Varejo'!AL40/$B40</f>
        <v>31.520395550061803</v>
      </c>
      <c r="AN40" s="95">
        <f>'Peso de Varejo'!AM40/$B40</f>
        <v>33.065512978986398</v>
      </c>
      <c r="AO40" s="95">
        <f>'Peso de Varejo'!AN40/$B40</f>
        <v>41327.194066749063</v>
      </c>
      <c r="AP40" s="95">
        <f>'Peso de Varejo'!AO40/$B40</f>
        <v>33524.536464771321</v>
      </c>
      <c r="AQ40" s="95">
        <f>'Peso de Varejo'!AP40/$B40</f>
        <v>83062.669962917178</v>
      </c>
      <c r="AR40" s="96">
        <f>'Peso de Varejo'!AQ40/$B40</f>
        <v>94146.847960444997</v>
      </c>
      <c r="AS40" s="72">
        <f>'Peso de Varejo'!AR40/$B40</f>
        <v>4.5647738434802152</v>
      </c>
      <c r="AT40" s="72">
        <f>'Peso de Varejo'!AS40/$B40</f>
        <v>177.18162426342647</v>
      </c>
      <c r="AU40" s="73">
        <f>'Peso de Varejo'!AT40/$B40</f>
        <v>4.1010706434379482</v>
      </c>
      <c r="AV40" s="75">
        <f>'Peso de Varejo'!AU40/$B40</f>
        <v>17.086376045883849</v>
      </c>
      <c r="AW40" s="73">
        <f>'Peso de Varejo'!AV40/$B40</f>
        <v>35.778049047246945</v>
      </c>
      <c r="AX40" s="75">
        <f>'Peso de Varejo'!AW40/$B40</f>
        <v>288.81198916479372</v>
      </c>
      <c r="AY40" s="73">
        <f>'Peso de Varejo'!AX40/$B40</f>
        <v>18.187814960465044</v>
      </c>
      <c r="AZ40" s="75">
        <f>'Peso de Varejo'!AY40/$B40</f>
        <v>146.29256666932937</v>
      </c>
      <c r="BA40" s="38">
        <f>'Peso de Varejo'!AZ40/$B40</f>
        <v>41.634316558824956</v>
      </c>
      <c r="BB40" s="96">
        <f>'Peso de Varejo'!BA40/$B40</f>
        <v>3904.9186194210802</v>
      </c>
      <c r="BC40" s="38">
        <f>'Peso de Varejo'!BB40/$B40</f>
        <v>31.910003831539232</v>
      </c>
      <c r="BD40" s="96">
        <f>'Peso de Varejo'!BC40/$B40</f>
        <v>145902.80120001739</v>
      </c>
    </row>
    <row r="41" spans="1:56" x14ac:dyDescent="0.25">
      <c r="A41" t="s">
        <v>17</v>
      </c>
      <c r="B41" s="7">
        <v>1.732</v>
      </c>
      <c r="C41" s="62">
        <f>'Peso de Varejo'!B41/$B41</f>
        <v>3.7297921478060045</v>
      </c>
      <c r="D41" s="62">
        <f>'Peso de Varejo'!C41/$B41</f>
        <v>3.8394919168591226</v>
      </c>
      <c r="E41" s="62">
        <f>'Peso de Varejo'!D41/$B41</f>
        <v>7.0554272517321017</v>
      </c>
      <c r="F41" s="62">
        <f>'Peso de Varejo'!E41/$B41</f>
        <v>6.3568129330254042</v>
      </c>
      <c r="G41" s="62">
        <f>'Peso de Varejo'!F41/$B41</f>
        <v>9.2494226327944578</v>
      </c>
      <c r="H41" s="62">
        <f>'Peso de Varejo'!G41/$B41</f>
        <v>11.778290993071593</v>
      </c>
      <c r="I41" s="63">
        <f>'Peso de Varejo'!H41/$B41</f>
        <v>2.2806004618937648</v>
      </c>
      <c r="J41" s="64">
        <f>'Peso de Varejo'!I41/$B41</f>
        <v>2.4133949191685913</v>
      </c>
      <c r="K41" s="64">
        <f>'Peso de Varejo'!J41/$B41</f>
        <v>5.6986143187066967</v>
      </c>
      <c r="L41" s="64">
        <f>'Peso de Varejo'!K41/$B41</f>
        <v>4.3418013856812934</v>
      </c>
      <c r="M41" s="64">
        <f>'Peso de Varejo'!L41/$B41</f>
        <v>11.616628175519631</v>
      </c>
      <c r="N41" s="65">
        <f>'Peso de Varejo'!M41/$B41</f>
        <v>12.020785219399539</v>
      </c>
      <c r="O41" s="62">
        <f>'Peso de Varejo'!N41/$B41</f>
        <v>2.2170900692840645</v>
      </c>
      <c r="P41" s="62">
        <f>'Peso de Varejo'!O41/$B41</f>
        <v>2.3498845265588915</v>
      </c>
      <c r="Q41" s="62">
        <f>'Peso de Varejo'!P41/$B41</f>
        <v>5.6697459584295613</v>
      </c>
      <c r="R41" s="62">
        <f>'Peso de Varejo'!Q41/$B41</f>
        <v>4.5150115473441108</v>
      </c>
      <c r="S41" s="62">
        <f>'Peso de Varejo'!R41/$B41</f>
        <v>11.506928406466512</v>
      </c>
      <c r="T41" s="62">
        <f>'Peso de Varejo'!S41/$B41</f>
        <v>11.945727482678985</v>
      </c>
      <c r="U41" s="63">
        <f>'Peso de Varejo'!T41/$B41</f>
        <v>23.02540415704388</v>
      </c>
      <c r="V41" s="64">
        <f>'Peso de Varejo'!U41/$B41</f>
        <v>24.878752886836029</v>
      </c>
      <c r="W41" s="64">
        <f>'Peso de Varejo'!V41/$B41</f>
        <v>59.133949191685915</v>
      </c>
      <c r="X41" s="64">
        <f>'Peso de Varejo'!W41/$B41</f>
        <v>37.33256351039261</v>
      </c>
      <c r="Y41" s="64">
        <f>'Peso de Varejo'!X41/$B41</f>
        <v>111.28752886836028</v>
      </c>
      <c r="Z41" s="65">
        <f>'Peso de Varejo'!Y41/$B41</f>
        <v>113.77020785219401</v>
      </c>
      <c r="AA41" s="62">
        <f>'Peso de Varejo'!Z41/$B41</f>
        <v>13.100461893764436</v>
      </c>
      <c r="AB41" s="62">
        <f>'Peso de Varejo'!AA41/$B41</f>
        <v>14.439953810623557</v>
      </c>
      <c r="AC41" s="62">
        <f>'Peso de Varejo'!AB41/$B41</f>
        <v>28.117782909930717</v>
      </c>
      <c r="AD41" s="62">
        <f>'Peso de Varejo'!AC41/$B41</f>
        <v>19.9364896073903</v>
      </c>
      <c r="AE41" s="62">
        <f>'Peso de Varejo'!AD41/$B41</f>
        <v>58.57967667436489</v>
      </c>
      <c r="AF41" s="62">
        <f>'Peso de Varejo'!AE41/$B41</f>
        <v>58.57967667436489</v>
      </c>
      <c r="AG41" s="38">
        <f>'Peso de Varejo'!AF41/$B41</f>
        <v>10.912240184757506</v>
      </c>
      <c r="AH41" s="95">
        <f>'Peso de Varejo'!AG41/$B41</f>
        <v>11.085450346420323</v>
      </c>
      <c r="AI41" s="95">
        <f>'Peso de Varejo'!AH41/$B41</f>
        <v>381.06235565819861</v>
      </c>
      <c r="AJ41" s="95">
        <f>'Peso de Varejo'!AI41/$B41</f>
        <v>213.79907621247114</v>
      </c>
      <c r="AK41" s="95">
        <f>'Peso de Varejo'!AJ41/$B41</f>
        <v>959.41108545034649</v>
      </c>
      <c r="AL41" s="96">
        <f>'Peso de Varejo'!AK41/$B41</f>
        <v>978.11778290993072</v>
      </c>
      <c r="AM41" s="38">
        <f>'Peso de Varejo'!AL41/$B41</f>
        <v>12.124711316397228</v>
      </c>
      <c r="AN41" s="95">
        <f>'Peso de Varejo'!AM41/$B41</f>
        <v>12.240184757505773</v>
      </c>
      <c r="AO41" s="95">
        <f>'Peso de Varejo'!AN41/$B41</f>
        <v>8185.8545034642029</v>
      </c>
      <c r="AP41" s="95">
        <f>'Peso de Varejo'!AO41/$B41</f>
        <v>192.55196304849883</v>
      </c>
      <c r="AQ41" s="95">
        <f>'Peso de Varejo'!AP41/$B41</f>
        <v>28710.681293302543</v>
      </c>
      <c r="AR41" s="96">
        <f>'Peso de Varejo'!AQ41/$B41</f>
        <v>38132.101616628177</v>
      </c>
      <c r="AS41" s="72">
        <f>'Peso de Varejo'!AR41/$B41</f>
        <v>3.6922425841825657</v>
      </c>
      <c r="AT41" s="72">
        <f>'Peso de Varejo'!AS41/$B41</f>
        <v>35.698814132427124</v>
      </c>
      <c r="AU41" s="73">
        <f>'Peso de Varejo'!AT41/$B41</f>
        <v>2.3290984260232546</v>
      </c>
      <c r="AV41" s="75">
        <f>'Peso de Varejo'!AU41/$B41</f>
        <v>27.541505229951834</v>
      </c>
      <c r="AW41" s="73">
        <f>'Peso de Varejo'!AV41/$B41</f>
        <v>17.313757840585286</v>
      </c>
      <c r="AX41" s="75">
        <f>'Peso de Varejo'!AW41/$B41</f>
        <v>341.69403056451392</v>
      </c>
      <c r="AY41" s="73">
        <f>'Peso de Varejo'!AX41/$B41</f>
        <v>13.229179419509471</v>
      </c>
      <c r="AZ41" s="75">
        <f>'Peso de Varejo'!AY41/$B41</f>
        <v>176.49942653811456</v>
      </c>
      <c r="BA41" s="38">
        <f>'Peso de Varejo'!AZ41/$B41</f>
        <v>11.040257256690191</v>
      </c>
      <c r="BB41" s="96">
        <f>'Peso de Varejo'!BA41/$B41</f>
        <v>2719.5458309475471</v>
      </c>
      <c r="BC41" s="38">
        <f>'Peso de Varejo'!BB41/$B41</f>
        <v>12.200767006307595</v>
      </c>
      <c r="BD41" s="96">
        <f>'Peso de Varejo'!BC41/$B41</f>
        <v>124064.17320019439</v>
      </c>
    </row>
    <row r="42" spans="1:56" x14ac:dyDescent="0.25">
      <c r="A42" t="s">
        <v>18</v>
      </c>
      <c r="B42" s="10" t="s">
        <v>54</v>
      </c>
      <c r="C42" s="62">
        <f>'Peso de Varejo'!B42</f>
        <v>0.8</v>
      </c>
      <c r="D42" s="62">
        <f>'Peso de Varejo'!C42</f>
        <v>1.1100000000000001</v>
      </c>
      <c r="E42" s="62">
        <f>'Peso de Varejo'!D42</f>
        <v>8.9499999999999993</v>
      </c>
      <c r="F42" s="62">
        <f>'Peso de Varejo'!E42</f>
        <v>2.1</v>
      </c>
      <c r="G42" s="62">
        <f>'Peso de Varejo'!F42</f>
        <v>9.3000000000000007</v>
      </c>
      <c r="H42" s="62">
        <f>'Peso de Varejo'!G42</f>
        <v>32.19</v>
      </c>
      <c r="I42" s="63">
        <f>'Peso de Varejo'!H42</f>
        <v>1.51</v>
      </c>
      <c r="J42" s="64">
        <f>'Peso de Varejo'!I42</f>
        <v>1.7</v>
      </c>
      <c r="K42" s="64">
        <f>'Peso de Varejo'!J42</f>
        <v>3.15</v>
      </c>
      <c r="L42" s="64">
        <f>'Peso de Varejo'!K42</f>
        <v>2.65</v>
      </c>
      <c r="M42" s="64">
        <f>'Peso de Varejo'!L42</f>
        <v>4.83</v>
      </c>
      <c r="N42" s="65">
        <f>'Peso de Varejo'!M42</f>
        <v>7</v>
      </c>
      <c r="O42" s="62">
        <f>'Peso de Varejo'!N42</f>
        <v>1.31</v>
      </c>
      <c r="P42" s="62">
        <f>'Peso de Varejo'!O42</f>
        <v>1.48</v>
      </c>
      <c r="Q42" s="62">
        <f>'Peso de Varejo'!P42</f>
        <v>2.84</v>
      </c>
      <c r="R42" s="62">
        <f>'Peso de Varejo'!Q42</f>
        <v>2.33</v>
      </c>
      <c r="S42" s="62">
        <f>'Peso de Varejo'!R42</f>
        <v>4.51</v>
      </c>
      <c r="T42" s="62">
        <f>'Peso de Varejo'!S42</f>
        <v>7.05</v>
      </c>
      <c r="U42" s="63">
        <f>'Peso de Varejo'!T42</f>
        <v>6.58</v>
      </c>
      <c r="V42" s="64">
        <f>'Peso de Varejo'!U42</f>
        <v>8</v>
      </c>
      <c r="W42" s="64">
        <f>'Peso de Varejo'!V42</f>
        <v>20.010000000000002</v>
      </c>
      <c r="X42" s="64">
        <f>'Peso de Varejo'!W42</f>
        <v>20.64</v>
      </c>
      <c r="Y42" s="64">
        <f>'Peso de Varejo'!X42</f>
        <v>31.84</v>
      </c>
      <c r="Z42" s="65">
        <f>'Peso de Varejo'!Y42</f>
        <v>35.15</v>
      </c>
      <c r="AA42" s="62">
        <f>'Peso de Varejo'!Z42</f>
        <v>2.9</v>
      </c>
      <c r="AB42" s="62">
        <f>'Peso de Varejo'!AA42</f>
        <v>3.04</v>
      </c>
      <c r="AC42" s="62">
        <f>'Peso de Varejo'!AB42</f>
        <v>10.65</v>
      </c>
      <c r="AD42" s="62">
        <f>'Peso de Varejo'!AC42</f>
        <v>10.71</v>
      </c>
      <c r="AE42" s="62">
        <f>'Peso de Varejo'!AD42</f>
        <v>18.63</v>
      </c>
      <c r="AF42" s="62">
        <f>'Peso de Varejo'!AE42</f>
        <v>21.21</v>
      </c>
      <c r="AG42" s="38">
        <f>'Peso de Varejo'!AF42</f>
        <v>18.600000000000001</v>
      </c>
      <c r="AH42" s="95">
        <f>'Peso de Varejo'!AG42</f>
        <v>19.3</v>
      </c>
      <c r="AI42" s="95">
        <f>'Peso de Varejo'!AH42</f>
        <v>628.20000000000005</v>
      </c>
      <c r="AJ42" s="95">
        <f>'Peso de Varejo'!AI42</f>
        <v>197.3</v>
      </c>
      <c r="AK42" s="95">
        <f>'Peso de Varejo'!AJ42</f>
        <v>2592.5</v>
      </c>
      <c r="AL42" s="96">
        <f>'Peso de Varejo'!AK42</f>
        <v>2663.7</v>
      </c>
      <c r="AM42" s="38">
        <f>'Peso de Varejo'!AL42</f>
        <v>200.5</v>
      </c>
      <c r="AN42" s="95">
        <f>'Peso de Varejo'!AM42</f>
        <v>207.6</v>
      </c>
      <c r="AO42" s="95">
        <f>'Peso de Varejo'!AN42</f>
        <v>19786.3</v>
      </c>
      <c r="AP42" s="95">
        <f>'Peso de Varejo'!AO42</f>
        <v>9776.4</v>
      </c>
      <c r="AQ42" s="95">
        <f>'Peso de Varejo'!AP42</f>
        <v>79193.2</v>
      </c>
      <c r="AR42" s="96">
        <f>'Peso de Varejo'!AQ42</f>
        <v>81420.899999999994</v>
      </c>
      <c r="AS42" s="72">
        <f>'Peso de Varejo'!AR42</f>
        <v>0.68825743988907806</v>
      </c>
      <c r="AT42" s="72">
        <f>'Peso de Varejo'!AS42</f>
        <v>242.1064297968442</v>
      </c>
      <c r="AU42" s="73">
        <f>'Peso de Varejo'!AT42</f>
        <v>1.345405061432035</v>
      </c>
      <c r="AV42" s="75">
        <f>'Peso de Varejo'!AU42</f>
        <v>14.577052760422067</v>
      </c>
      <c r="AW42" s="73">
        <f>'Peso de Varejo'!AV42</f>
        <v>5.6462249350221141</v>
      </c>
      <c r="AX42" s="75">
        <f>'Peso de Varejo'!AW42</f>
        <v>33.47793656682429</v>
      </c>
      <c r="AY42" s="73">
        <f>'Peso de Varejo'!AX42</f>
        <v>2.1557556940115421</v>
      </c>
      <c r="AZ42" s="75">
        <f>'Peso de Varejo'!AY42</f>
        <v>27.906260233519109</v>
      </c>
      <c r="BA42" s="38">
        <f>'Peso de Varejo'!AZ42</f>
        <v>7.6773927655726579</v>
      </c>
      <c r="BB42" s="96">
        <f>'Peso de Varejo'!BA42</f>
        <v>4233.6215939418516</v>
      </c>
      <c r="BC42" s="38">
        <f>'Peso de Varejo'!BB42</f>
        <v>15.969381756733995</v>
      </c>
      <c r="BD42" s="96">
        <f>'Peso de Varejo'!BC42</f>
        <v>90838.072539124943</v>
      </c>
    </row>
    <row r="43" spans="1:56" x14ac:dyDescent="0.25">
      <c r="A43" t="s">
        <v>19</v>
      </c>
      <c r="B43" s="7">
        <v>2.2080000000000002</v>
      </c>
      <c r="C43" s="62">
        <f>'Peso de Varejo'!B43/$B43</f>
        <v>3.5597826086956519</v>
      </c>
      <c r="D43" s="62">
        <f>'Peso de Varejo'!C43/$B43</f>
        <v>4.32518115942029</v>
      </c>
      <c r="E43" s="62">
        <f>'Peso de Varejo'!D43/$B43</f>
        <v>39.759963768115945</v>
      </c>
      <c r="F43" s="62">
        <f>'Peso de Varejo'!E43/$B43</f>
        <v>9.1394927536231876</v>
      </c>
      <c r="G43" s="62">
        <f>'Peso de Varejo'!F43/$B43</f>
        <v>108.33786231884058</v>
      </c>
      <c r="H43" s="62">
        <f>'Peso de Varejo'!G43/$B43</f>
        <v>146.49003623188403</v>
      </c>
      <c r="I43" s="63">
        <f>'Peso de Varejo'!H43/$B43</f>
        <v>4.6240942028985508</v>
      </c>
      <c r="J43" s="64">
        <f>'Peso de Varejo'!I43/$B43</f>
        <v>4.945652173913043</v>
      </c>
      <c r="K43" s="64">
        <f>'Peso de Varejo'!J43/$B43</f>
        <v>10.815217391304346</v>
      </c>
      <c r="L43" s="64">
        <f>'Peso de Varejo'!K43/$B43</f>
        <v>8.4420289855072461</v>
      </c>
      <c r="M43" s="64">
        <f>'Peso de Varejo'!L43/$B43</f>
        <v>17.807971014492754</v>
      </c>
      <c r="N43" s="65">
        <f>'Peso de Varejo'!M43/$B43</f>
        <v>26.625905797101446</v>
      </c>
      <c r="O43" s="62">
        <f>'Peso de Varejo'!N43/$B43</f>
        <v>3.8269927536231876</v>
      </c>
      <c r="P43" s="62">
        <f>'Peso de Varejo'!O43/$B43</f>
        <v>4.2572463768115938</v>
      </c>
      <c r="Q43" s="62">
        <f>'Peso de Varejo'!P43/$B43</f>
        <v>9.7101449275362324</v>
      </c>
      <c r="R43" s="62">
        <f>'Peso de Varejo'!Q43/$B43</f>
        <v>7.3188405797101446</v>
      </c>
      <c r="S43" s="62">
        <f>'Peso de Varejo'!R43/$B43</f>
        <v>16.571557971014492</v>
      </c>
      <c r="T43" s="62">
        <f>'Peso de Varejo'!S43/$B43</f>
        <v>25.973731884057969</v>
      </c>
      <c r="U43" s="63">
        <f>'Peso de Varejo'!T43/$B43</f>
        <v>20.638586956521738</v>
      </c>
      <c r="V43" s="64">
        <f>'Peso de Varejo'!U43/$B43</f>
        <v>26.086956521739129</v>
      </c>
      <c r="W43" s="64">
        <f>'Peso de Varejo'!V43/$B43</f>
        <v>74.972826086956516</v>
      </c>
      <c r="X43" s="64">
        <f>'Peso de Varejo'!W43/$B43</f>
        <v>78.355978260869549</v>
      </c>
      <c r="Y43" s="64">
        <f>'Peso de Varejo'!X43/$B43</f>
        <v>121.02807971014492</v>
      </c>
      <c r="Z43" s="65">
        <f>'Peso de Varejo'!Y43/$B43</f>
        <v>138.04800724637681</v>
      </c>
      <c r="AA43" s="62">
        <f>'Peso de Varejo'!Z43/$B43</f>
        <v>11.915760869565215</v>
      </c>
      <c r="AB43" s="62">
        <f>'Peso de Varejo'!AA43/$B43</f>
        <v>13.365036231884057</v>
      </c>
      <c r="AC43" s="62">
        <f>'Peso de Varejo'!AB43/$B43</f>
        <v>44.551630434782609</v>
      </c>
      <c r="AD43" s="62">
        <f>'Peso de Varejo'!AC43/$B43</f>
        <v>45.063405797101446</v>
      </c>
      <c r="AE43" s="62">
        <f>'Peso de Varejo'!AD43/$B43</f>
        <v>76.019021739130423</v>
      </c>
      <c r="AF43" s="62">
        <f>'Peso de Varejo'!AE43/$B43</f>
        <v>87.069746376811594</v>
      </c>
      <c r="AG43" s="38">
        <f>'Peso de Varejo'!AF43/$B43</f>
        <v>71.739130434782609</v>
      </c>
      <c r="AH43" s="95">
        <f>'Peso de Varejo'!AG43/$B43</f>
        <v>80.706521739130423</v>
      </c>
      <c r="AI43" s="95">
        <f>'Peso de Varejo'!AH43/$B43</f>
        <v>2538.586956521739</v>
      </c>
      <c r="AJ43" s="95">
        <f>'Peso de Varejo'!AI43/$B43</f>
        <v>706.2047101449275</v>
      </c>
      <c r="AK43" s="95">
        <f>'Peso de Varejo'!AJ43/$B43</f>
        <v>10619.791666666666</v>
      </c>
      <c r="AL43" s="96">
        <f>'Peso de Varejo'!AK43/$B43</f>
        <v>11664.990942028984</v>
      </c>
      <c r="AM43" s="38">
        <f>'Peso de Varejo'!AL43/$B43</f>
        <v>787.13768115942025</v>
      </c>
      <c r="AN43" s="95">
        <f>'Peso de Varejo'!AM43/$B43</f>
        <v>874.13949275362313</v>
      </c>
      <c r="AO43" s="95">
        <f>'Peso de Varejo'!AN43/$B43</f>
        <v>81906.974637681153</v>
      </c>
      <c r="AP43" s="95">
        <f>'Peso de Varejo'!AO43/$B43</f>
        <v>36441.621376811592</v>
      </c>
      <c r="AQ43" s="95">
        <f>'Peso de Varejo'!AP43/$B43</f>
        <v>325607.92572463769</v>
      </c>
      <c r="AR43" s="96">
        <f>'Peso de Varejo'!AQ43/$B43</f>
        <v>358171.19565217389</v>
      </c>
      <c r="AS43" s="72">
        <f>'Peso de Varejo'!AR43/$B43</f>
        <v>2.8165750360529476</v>
      </c>
      <c r="AT43" s="72">
        <f>'Peso de Varejo'!AS43/$B43</f>
        <v>956.27308002510028</v>
      </c>
      <c r="AU43" s="73">
        <f>'Peso de Varejo'!AT43/$B43</f>
        <v>4.0881140060300591</v>
      </c>
      <c r="AV43" s="75">
        <f>'Peso de Varejo'!AU43/$B43</f>
        <v>68.169850867463737</v>
      </c>
      <c r="AW43" s="73">
        <f>'Peso de Varejo'!AV43/$B43</f>
        <v>16.963451213765008</v>
      </c>
      <c r="AX43" s="75">
        <f>'Peso de Varejo'!AW43/$B43</f>
        <v>131.52434650425616</v>
      </c>
      <c r="AY43" s="73">
        <f>'Peso de Varejo'!AX43/$B43</f>
        <v>9.2225842466106975</v>
      </c>
      <c r="AZ43" s="75">
        <f>'Peso de Varejo'!AY43/$B43</f>
        <v>112.54841405067459</v>
      </c>
      <c r="BA43" s="38">
        <f>'Peso de Varejo'!AZ43/$B43</f>
        <v>27.288454570420036</v>
      </c>
      <c r="BB43" s="96">
        <f>'Peso de Varejo'!BA43/$B43</f>
        <v>20456.170937286963</v>
      </c>
      <c r="BC43" s="38">
        <f>'Peso de Varejo'!BB43/$B43</f>
        <v>61.973207124814977</v>
      </c>
      <c r="BD43" s="96">
        <f>'Peso de Varejo'!BC43/$B43</f>
        <v>438953.7224786288</v>
      </c>
    </row>
    <row r="44" spans="1:56" x14ac:dyDescent="0.25">
      <c r="A44" t="s">
        <v>20</v>
      </c>
      <c r="B44" s="7">
        <v>1.1095999999999999</v>
      </c>
      <c r="C44" s="62">
        <f>'Peso de Varejo'!B44/$B44</f>
        <v>3.8302090843547227</v>
      </c>
      <c r="D44" s="62">
        <f>'Peso de Varejo'!C44/$B44</f>
        <v>3.9473684210526319</v>
      </c>
      <c r="E44" s="62">
        <f>'Peso de Varejo'!D44/$B44</f>
        <v>5.6506849315068495</v>
      </c>
      <c r="F44" s="62">
        <f>'Peso de Varejo'!E44/$B44</f>
        <v>5.1459985580389329</v>
      </c>
      <c r="G44" s="62">
        <f>'Peso de Varejo'!F44/$B44</f>
        <v>7.9217736121124727</v>
      </c>
      <c r="H44" s="62">
        <f>'Peso de Varejo'!G44/$B44</f>
        <v>7.939798125450614</v>
      </c>
      <c r="I44" s="63">
        <f>'Peso de Varejo'!H44/$B44</f>
        <v>2.5684931506849318</v>
      </c>
      <c r="J44" s="64">
        <f>'Peso de Varejo'!I44/$B44</f>
        <v>2.6405912040374915</v>
      </c>
      <c r="K44" s="64">
        <f>'Peso de Varejo'!J44/$B44</f>
        <v>4.2087238644556599</v>
      </c>
      <c r="L44" s="64">
        <f>'Peso de Varejo'!K44/$B44</f>
        <v>3.7941600576784431</v>
      </c>
      <c r="M44" s="64">
        <f>'Peso de Varejo'!L44/$B44</f>
        <v>7.5612833453496764</v>
      </c>
      <c r="N44" s="65">
        <f>'Peso de Varejo'!M44/$B44</f>
        <v>7.6514059120403752</v>
      </c>
      <c r="O44" s="62">
        <f>'Peso de Varejo'!N44/$B44</f>
        <v>2.4963950973323721</v>
      </c>
      <c r="P44" s="62">
        <f>'Peso de Varejo'!O44/$B44</f>
        <v>2.5684931506849318</v>
      </c>
      <c r="Q44" s="62">
        <f>'Peso de Varejo'!P44/$B44</f>
        <v>4.14563806777217</v>
      </c>
      <c r="R44" s="62">
        <f>'Peso de Varejo'!Q44/$B44</f>
        <v>3.7851478010093733</v>
      </c>
      <c r="S44" s="62">
        <f>'Peso de Varejo'!R44/$B44</f>
        <v>7.5162220620043261</v>
      </c>
      <c r="T44" s="62">
        <f>'Peso de Varejo'!S44/$B44</f>
        <v>7.6153568853640952</v>
      </c>
      <c r="U44" s="63">
        <f>'Peso de Varejo'!T44/$B44</f>
        <v>18.258832011535691</v>
      </c>
      <c r="V44" s="64">
        <f>'Peso de Varejo'!U44/$B44</f>
        <v>19.28622927180966</v>
      </c>
      <c r="W44" s="64">
        <f>'Peso de Varejo'!V44/$B44</f>
        <v>48.368781542898347</v>
      </c>
      <c r="X44" s="64">
        <f>'Peso de Varejo'!W44/$B44</f>
        <v>48.819394376351845</v>
      </c>
      <c r="Y44" s="64">
        <f>'Peso de Varejo'!X44/$B44</f>
        <v>70.412761355443408</v>
      </c>
      <c r="Z44" s="65">
        <f>'Peso de Varejo'!Y44/$B44</f>
        <v>70.556957462148532</v>
      </c>
      <c r="AA44" s="62">
        <f>'Peso de Varejo'!Z44/$B44</f>
        <v>10.787671232876713</v>
      </c>
      <c r="AB44" s="62">
        <f>'Peso de Varejo'!AA44/$B44</f>
        <v>12.896539293439078</v>
      </c>
      <c r="AC44" s="62">
        <f>'Peso de Varejo'!AB44/$B44</f>
        <v>19.610670511896181</v>
      </c>
      <c r="AD44" s="62">
        <f>'Peso de Varejo'!AC44/$B44</f>
        <v>19.151045421773613</v>
      </c>
      <c r="AE44" s="62">
        <f>'Peso de Varejo'!AD44/$B44</f>
        <v>28.505767844268206</v>
      </c>
      <c r="AF44" s="62">
        <f>'Peso de Varejo'!AE44/$B44</f>
        <v>30.263157894736842</v>
      </c>
      <c r="AG44" s="38">
        <f>'Peso de Varejo'!AF44/$B44</f>
        <v>125.63085796683491</v>
      </c>
      <c r="AH44" s="95">
        <f>'Peso de Varejo'!AG44/$B44</f>
        <v>125.99134823359772</v>
      </c>
      <c r="AI44" s="95">
        <f>'Peso de Varejo'!AH44/$B44</f>
        <v>520.63806777217019</v>
      </c>
      <c r="AJ44" s="95">
        <f>'Peso de Varejo'!AI44/$B44</f>
        <v>570.38572458543626</v>
      </c>
      <c r="AK44" s="95">
        <f>'Peso de Varejo'!AJ44/$B44</f>
        <v>870.04325883201159</v>
      </c>
      <c r="AL44" s="96">
        <f>'Peso de Varejo'!AK44/$B44</f>
        <v>931.14635904830584</v>
      </c>
      <c r="AM44" s="38">
        <f>'Peso de Varejo'!AL44/$B44</f>
        <v>369.14203316510458</v>
      </c>
      <c r="AN44" s="95">
        <f>'Peso de Varejo'!AM44/$B44</f>
        <v>371.84571016582555</v>
      </c>
      <c r="AO44" s="95">
        <f>'Peso de Varejo'!AN44/$B44</f>
        <v>16206.470800288394</v>
      </c>
      <c r="AP44" s="95">
        <f>'Peso de Varejo'!AO44/$B44</f>
        <v>16781.723143475127</v>
      </c>
      <c r="AQ44" s="95">
        <f>'Peso de Varejo'!AP44/$B44</f>
        <v>32923.395818312907</v>
      </c>
      <c r="AR44" s="96">
        <f>'Peso de Varejo'!AQ44/$B44</f>
        <v>34930.515501081478</v>
      </c>
      <c r="AS44" s="72">
        <f>'Peso de Varejo'!AR44/$B44</f>
        <v>3.358160065549491</v>
      </c>
      <c r="AT44" s="72">
        <f>'Peso de Varejo'!AS44/$B44</f>
        <v>21.73921330768712</v>
      </c>
      <c r="AU44" s="73">
        <f>'Peso de Varejo'!AT44/$B44</f>
        <v>2.3090298973921302</v>
      </c>
      <c r="AV44" s="75">
        <f>'Peso de Varejo'!AU44/$B44</f>
        <v>7.6065894277014907</v>
      </c>
      <c r="AW44" s="73">
        <f>'Peso de Varejo'!AV44/$B44</f>
        <v>18.260078173952273</v>
      </c>
      <c r="AX44" s="75">
        <f>'Peso de Varejo'!AW44/$B44</f>
        <v>79.982036706939127</v>
      </c>
      <c r="AY44" s="73">
        <f>'Peso de Varejo'!AX44/$B44</f>
        <v>10.78695537955425</v>
      </c>
      <c r="AZ44" s="75">
        <f>'Peso de Varejo'!AY44/$B44</f>
        <v>36.571493620064892</v>
      </c>
      <c r="BA44" s="38">
        <f>'Peso de Varejo'!AZ44/$B44</f>
        <v>125.87634076023755</v>
      </c>
      <c r="BB44" s="96">
        <f>'Peso de Varejo'!BA44/$B44</f>
        <v>1933.5005679777553</v>
      </c>
      <c r="BC44" s="38">
        <f>'Peso de Varejo'!BB44/$B44</f>
        <v>371.0336872561839</v>
      </c>
      <c r="BD44" s="96">
        <f>'Peso de Varejo'!BC44/$B44</f>
        <v>88217.9814418436</v>
      </c>
    </row>
    <row r="45" spans="1:56" x14ac:dyDescent="0.25">
      <c r="A45" t="s">
        <v>21</v>
      </c>
      <c r="B45" s="7">
        <v>2.2805</v>
      </c>
      <c r="C45" s="62">
        <f>'Peso de Varejo'!B45/$B45</f>
        <v>0.131550098662574</v>
      </c>
      <c r="D45" s="62">
        <f>'Peso de Varejo'!C45/$B45</f>
        <v>0.35957026967770223</v>
      </c>
      <c r="E45" s="62">
        <f>'Peso de Varejo'!D45/$B45</f>
        <v>3.6877877658408247</v>
      </c>
      <c r="F45" s="62">
        <f>'Peso de Varejo'!E45/$B45</f>
        <v>2.4556018417013812</v>
      </c>
      <c r="G45" s="62">
        <f>'Peso de Varejo'!F45/$B45</f>
        <v>4.6042534531900898</v>
      </c>
      <c r="H45" s="62">
        <f>'Peso de Varejo'!G45/$B45</f>
        <v>11.515018636263978</v>
      </c>
      <c r="I45" s="63">
        <f>'Peso de Varejo'!H45/$B45</f>
        <v>2.3722867792150844</v>
      </c>
      <c r="J45" s="64">
        <f>'Peso de Varejo'!I45/$B45</f>
        <v>2.477526858145144</v>
      </c>
      <c r="K45" s="64">
        <f>'Peso de Varejo'!J45/$B45</f>
        <v>5.9767594825696122</v>
      </c>
      <c r="L45" s="64">
        <f>'Peso de Varejo'!K45/$B45</f>
        <v>3.4597675948256961</v>
      </c>
      <c r="M45" s="64">
        <f>'Peso de Varejo'!L45/$B45</f>
        <v>11.62464371848279</v>
      </c>
      <c r="N45" s="65">
        <f>'Peso de Varejo'!M45/$B45</f>
        <v>14.31265073448805</v>
      </c>
      <c r="O45" s="62">
        <f>'Peso de Varejo'!N45/$B45</f>
        <v>2.350361762771322</v>
      </c>
      <c r="P45" s="62">
        <f>'Peso de Varejo'!O45/$B45</f>
        <v>2.4468318351238763</v>
      </c>
      <c r="Q45" s="62">
        <f>'Peso de Varejo'!P45/$B45</f>
        <v>5.4856391142293353</v>
      </c>
      <c r="R45" s="62">
        <f>'Peso de Varejo'!Q45/$B45</f>
        <v>3.3501425126068844</v>
      </c>
      <c r="S45" s="62">
        <f>'Peso de Varejo'!R45/$B45</f>
        <v>10.958123218592414</v>
      </c>
      <c r="T45" s="62">
        <f>'Peso de Varejo'!S45/$B45</f>
        <v>13.475115106336331</v>
      </c>
      <c r="U45" s="63">
        <f>'Peso de Varejo'!T45/$B45</f>
        <v>15.220346415259812</v>
      </c>
      <c r="V45" s="64">
        <f>'Peso de Varejo'!U45/$B45</f>
        <v>15.237886428414821</v>
      </c>
      <c r="W45" s="64">
        <f>'Peso de Varejo'!V45/$B45</f>
        <v>28.901556676167505</v>
      </c>
      <c r="X45" s="64">
        <f>'Peso de Varejo'!W45/$B45</f>
        <v>17.640868230651172</v>
      </c>
      <c r="Y45" s="64">
        <f>'Peso de Varejo'!X45/$B45</f>
        <v>47.713220784915592</v>
      </c>
      <c r="Z45" s="65">
        <f>'Peso de Varejo'!Y45/$B45</f>
        <v>84.722648541986416</v>
      </c>
      <c r="AA45" s="62">
        <f>'Peso de Varejo'!Z45/$B45</f>
        <v>25.582109186581892</v>
      </c>
      <c r="AB45" s="62">
        <f>'Peso de Varejo'!AA45/$B45</f>
        <v>31.050208287656218</v>
      </c>
      <c r="AC45" s="62">
        <f>'Peso de Varejo'!AB45/$B45</f>
        <v>103.100197325148</v>
      </c>
      <c r="AD45" s="62">
        <f>'Peso de Varejo'!AC45/$B45</f>
        <v>106.83622012716509</v>
      </c>
      <c r="AE45" s="62">
        <f>'Peso de Varejo'!AD45/$B45</f>
        <v>160.35518526638896</v>
      </c>
      <c r="AF45" s="62">
        <f>'Peso de Varejo'!AE45/$B45</f>
        <v>184.57355843016884</v>
      </c>
      <c r="AG45" s="38">
        <f>'Peso de Varejo'!AF45/$B45</f>
        <v>265.02959877219905</v>
      </c>
      <c r="AH45" s="95">
        <f>'Peso de Varejo'!AG45/$B45</f>
        <v>489.76101732076302</v>
      </c>
      <c r="AI45" s="95">
        <f>'Peso de Varejo'!AH45/$B45</f>
        <v>1618.636263977198</v>
      </c>
      <c r="AJ45" s="95">
        <f>'Peso de Varejo'!AI45/$B45</f>
        <v>693.04976978732736</v>
      </c>
      <c r="AK45" s="95">
        <f>'Peso de Varejo'!AJ45/$B45</f>
        <v>4592.194694146021</v>
      </c>
      <c r="AL45" s="96">
        <f>'Peso de Varejo'!AK45/$B45</f>
        <v>5345.1874588905948</v>
      </c>
      <c r="AM45" s="38">
        <f>'Peso de Varejo'!AL45/$B45</f>
        <v>2416.5314623985969</v>
      </c>
      <c r="AN45" s="95">
        <f>'Peso de Varejo'!AM45/$B45</f>
        <v>2455.9087919315939</v>
      </c>
      <c r="AO45" s="95">
        <f>'Peso de Varejo'!AN45/$B45</f>
        <v>18229.423372067529</v>
      </c>
      <c r="AP45" s="95">
        <f>'Peso de Varejo'!AO45/$B45</f>
        <v>3719.9736899802674</v>
      </c>
      <c r="AQ45" s="95">
        <f>'Peso de Varejo'!AP45/$B45</f>
        <v>53759.351019513262</v>
      </c>
      <c r="AR45" s="96">
        <f>'Peso de Varejo'!AQ45/$B45</f>
        <v>58694.628370971281</v>
      </c>
      <c r="AS45" s="72">
        <f>'Peso de Varejo'!AR45/$B45</f>
        <v>0.11998079076179867</v>
      </c>
      <c r="AT45" s="72">
        <f>'Peso de Varejo'!AS45/$B45</f>
        <v>76.136383841307804</v>
      </c>
      <c r="AU45" s="73">
        <f>'Peso de Varejo'!AT45/$B45</f>
        <v>2.2825428347147998</v>
      </c>
      <c r="AV45" s="75">
        <f>'Peso de Varejo'!AU45/$B45</f>
        <v>38.490801602959287</v>
      </c>
      <c r="AW45" s="73">
        <f>'Peso de Varejo'!AV45/$B45</f>
        <v>12.211003202358834</v>
      </c>
      <c r="AX45" s="75">
        <f>'Peso de Varejo'!AW45/$B45</f>
        <v>104.83779860231594</v>
      </c>
      <c r="AY45" s="73">
        <f>'Peso de Varejo'!AX45/$B45</f>
        <v>8.0646409855898149</v>
      </c>
      <c r="AZ45" s="75">
        <f>'Peso de Varejo'!AY45/$B45</f>
        <v>1537.224891210469</v>
      </c>
      <c r="BA45" s="38">
        <f>'Peso de Varejo'!AZ45/$B45</f>
        <v>59.613766193135959</v>
      </c>
      <c r="BB45" s="96">
        <f>'Peso de Varejo'!BA45/$B45</f>
        <v>48647.032402658355</v>
      </c>
      <c r="BC45" s="38">
        <f>'Peso de Varejo'!BB45/$B45</f>
        <v>345.08868487241466</v>
      </c>
      <c r="BD45" s="96">
        <f>'Peso de Varejo'!BC45/$B45</f>
        <v>80081.164777005877</v>
      </c>
    </row>
    <row r="46" spans="1:56" x14ac:dyDescent="0.25">
      <c r="A46" t="s">
        <v>22</v>
      </c>
      <c r="B46" s="7">
        <v>1.4770000000000001</v>
      </c>
      <c r="C46" s="62">
        <f>'Peso de Varejo'!B46/$B46</f>
        <v>0.40622884224779954</v>
      </c>
      <c r="D46" s="62">
        <f>'Peso de Varejo'!C46/$B46</f>
        <v>0.41299932295192954</v>
      </c>
      <c r="E46" s="62">
        <f>'Peso de Varejo'!D46/$B46</f>
        <v>2.0108327691266079</v>
      </c>
      <c r="F46" s="62">
        <f>'Peso de Varejo'!E46/$B46</f>
        <v>0.55517941773865942</v>
      </c>
      <c r="G46" s="62">
        <f>'Peso de Varejo'!F46/$B46</f>
        <v>3.5138794854434665</v>
      </c>
      <c r="H46" s="62">
        <f>'Peso de Varejo'!G46/$B46</f>
        <v>3.5206499661475963</v>
      </c>
      <c r="I46" s="63">
        <f>'Peso de Varejo'!H46/$B46</f>
        <v>5.0169262017603247</v>
      </c>
      <c r="J46" s="64">
        <f>'Peso de Varejo'!I46/$B46</f>
        <v>5.4434664861205135</v>
      </c>
      <c r="K46" s="64">
        <f>'Peso de Varejo'!J46/$B46</f>
        <v>18.192281651997291</v>
      </c>
      <c r="L46" s="64">
        <f>'Peso de Varejo'!K46/$B46</f>
        <v>9.9593771157752204</v>
      </c>
      <c r="M46" s="64">
        <f>'Peso de Varejo'!L46/$B46</f>
        <v>35.287745429925522</v>
      </c>
      <c r="N46" s="65">
        <f>'Peso de Varejo'!M46/$B46</f>
        <v>77.921462423832097</v>
      </c>
      <c r="O46" s="62">
        <f>'Peso de Varejo'!N46/$B46</f>
        <v>4.9898442789438047</v>
      </c>
      <c r="P46" s="62">
        <f>'Peso de Varejo'!O46/$B46</f>
        <v>5.4434664861205135</v>
      </c>
      <c r="Q46" s="62">
        <f>'Peso de Varejo'!P46/$B46</f>
        <v>16.242383209207851</v>
      </c>
      <c r="R46" s="62">
        <f>'Peso de Varejo'!Q46/$B46</f>
        <v>9.9390656736628298</v>
      </c>
      <c r="S46" s="62">
        <f>'Peso de Varejo'!R46/$B46</f>
        <v>31.780636425186184</v>
      </c>
      <c r="T46" s="62">
        <f>'Peso de Varejo'!S46/$B46</f>
        <v>65.368991198375085</v>
      </c>
      <c r="U46" s="63">
        <f>'Peso de Varejo'!T46/$B46</f>
        <v>33.148273527420443</v>
      </c>
      <c r="V46" s="64">
        <f>'Peso de Varejo'!U46/$B46</f>
        <v>39.011509817197016</v>
      </c>
      <c r="W46" s="64">
        <f>'Peso de Varejo'!V46/$B46</f>
        <v>90.094786729857816</v>
      </c>
      <c r="X46" s="64">
        <f>'Peso de Varejo'!W46/$B46</f>
        <v>72.477995937711569</v>
      </c>
      <c r="Y46" s="64">
        <f>'Peso de Varejo'!X46/$B46</f>
        <v>207.95531482735271</v>
      </c>
      <c r="Z46" s="65">
        <f>'Peso de Varejo'!Y46/$B46</f>
        <v>266.41164522681112</v>
      </c>
      <c r="AA46" s="62">
        <f>'Peso de Varejo'!Z46/$B46</f>
        <v>41.909275558564651</v>
      </c>
      <c r="AB46" s="62">
        <f>'Peso de Varejo'!AA46/$B46</f>
        <v>47.982396750169265</v>
      </c>
      <c r="AC46" s="62">
        <f>'Peso de Varejo'!AB46/$B46</f>
        <v>153.8388625592417</v>
      </c>
      <c r="AD46" s="62">
        <f>'Peso de Varejo'!AC46/$B46</f>
        <v>95.673662830060934</v>
      </c>
      <c r="AE46" s="62">
        <f>'Peso de Varejo'!AD46/$B46</f>
        <v>476.51320243737297</v>
      </c>
      <c r="AF46" s="62">
        <f>'Peso de Varejo'!AE46/$B46</f>
        <v>609.61408259986456</v>
      </c>
      <c r="AG46" s="38">
        <f>'Peso de Varejo'!AF46/$B46</f>
        <v>442.58632362897765</v>
      </c>
      <c r="AH46" s="95">
        <f>'Peso de Varejo'!AG46/$B46</f>
        <v>448.74746106973589</v>
      </c>
      <c r="AI46" s="95">
        <f>'Peso de Varejo'!AH46/$B46</f>
        <v>2380.0947867298578</v>
      </c>
      <c r="AJ46" s="95">
        <f>'Peso de Varejo'!AI46/$B46</f>
        <v>817.73865944482054</v>
      </c>
      <c r="AK46" s="95">
        <f>'Peso de Varejo'!AJ46/$B46</f>
        <v>2970.8192281651991</v>
      </c>
      <c r="AL46" s="96">
        <f>'Peso de Varejo'!AK46/$B46</f>
        <v>19570.142180094783</v>
      </c>
      <c r="AM46" s="38">
        <f>'Peso de Varejo'!AL46/$B46</f>
        <v>15570.480704129992</v>
      </c>
      <c r="AN46" s="95">
        <f>'Peso de Varejo'!AM46/$B46</f>
        <v>15916.046039268787</v>
      </c>
      <c r="AO46" s="95">
        <f>'Peso de Varejo'!AN46/$B46</f>
        <v>86160.460392687877</v>
      </c>
      <c r="AP46" s="95">
        <f>'Peso de Varejo'!AO46/$B46</f>
        <v>32997.698036560592</v>
      </c>
      <c r="AQ46" s="95">
        <f>'Peso de Varejo'!AP46/$B46</f>
        <v>90803.588354773179</v>
      </c>
      <c r="AR46" s="96">
        <f>'Peso de Varejo'!AQ46/$B46</f>
        <v>666721.25930941093</v>
      </c>
      <c r="AS46" s="72">
        <f>'Peso de Varejo'!AR46/$B46</f>
        <v>5.1472513229503261E-2</v>
      </c>
      <c r="AT46" s="72">
        <f>'Peso de Varejo'!AS46/$B46</f>
        <v>63.311492541465171</v>
      </c>
      <c r="AU46" s="73">
        <f>'Peso de Varejo'!AT46/$B46</f>
        <v>5.6365710362280348</v>
      </c>
      <c r="AV46" s="75">
        <f>'Peso de Varejo'!AU46/$B46</f>
        <v>67.056593588839561</v>
      </c>
      <c r="AW46" s="73">
        <f>'Peso de Varejo'!AV46/$B46</f>
        <v>43.21130293886781</v>
      </c>
      <c r="AX46" s="75">
        <f>'Peso de Varejo'!AW46/$B46</f>
        <v>330.26185476655314</v>
      </c>
      <c r="AY46" s="73">
        <f>'Peso de Varejo'!AX46/$B46</f>
        <v>46.41643010519293</v>
      </c>
      <c r="AZ46" s="75">
        <f>'Peso de Varejo'!AY46/$B46</f>
        <v>776.8863928173688</v>
      </c>
      <c r="BA46" s="38">
        <f>'Peso de Varejo'!AZ46/$B46</f>
        <v>0</v>
      </c>
      <c r="BB46" s="96">
        <f>'Peso de Varejo'!BA46/$B46</f>
        <v>23565.866361292625</v>
      </c>
      <c r="BC46" s="38">
        <f>'Peso de Varejo'!BB46/$B46</f>
        <v>0</v>
      </c>
      <c r="BD46" s="96">
        <f>'Peso de Varejo'!BC46/$B46</f>
        <v>885949.92598184594</v>
      </c>
    </row>
    <row r="47" spans="1:56" x14ac:dyDescent="0.25">
      <c r="B47" s="6"/>
      <c r="C47" s="62"/>
      <c r="D47" s="62"/>
      <c r="E47" s="62"/>
      <c r="F47" s="62"/>
      <c r="G47" s="62"/>
      <c r="H47" s="62"/>
      <c r="I47" s="64"/>
      <c r="J47" s="64"/>
      <c r="K47" s="64"/>
      <c r="L47" s="64"/>
      <c r="M47" s="64"/>
      <c r="N47" s="64"/>
      <c r="O47" s="62"/>
      <c r="P47" s="62"/>
      <c r="Q47" s="62"/>
      <c r="R47" s="62"/>
      <c r="S47" s="62"/>
      <c r="T47" s="62"/>
      <c r="U47" s="64"/>
      <c r="V47" s="64"/>
      <c r="W47" s="64"/>
      <c r="X47" s="64"/>
      <c r="Y47" s="64"/>
      <c r="Z47" s="64"/>
      <c r="AA47" s="62"/>
      <c r="AB47" s="62"/>
      <c r="AC47" s="62"/>
      <c r="AD47" s="62"/>
      <c r="AE47" s="62"/>
      <c r="AF47" s="62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56" x14ac:dyDescent="0.25">
      <c r="A48" s="83" t="s">
        <v>113</v>
      </c>
      <c r="B48" s="83"/>
      <c r="C48" s="84"/>
      <c r="D48" s="84"/>
      <c r="E48" s="84"/>
      <c r="F48" s="83"/>
      <c r="G48" s="83"/>
      <c r="H48" s="83"/>
      <c r="I48" s="84">
        <f>MIN(I37:I41,I43:I46)</f>
        <v>2.2806004618937648</v>
      </c>
      <c r="J48" s="84">
        <f>MIN(J37:J41,J43:J46)</f>
        <v>2.4133949191685913</v>
      </c>
      <c r="K48" s="84"/>
      <c r="L48" s="83"/>
      <c r="M48" s="83"/>
      <c r="N48" s="83"/>
      <c r="O48" s="84">
        <f>MIN(O37:O41,O43:O46)</f>
        <v>2.2170900692840645</v>
      </c>
      <c r="P48" s="84">
        <f>MIN(P37:P41,P43:P46)</f>
        <v>2.3498845265588915</v>
      </c>
      <c r="Q48" s="84"/>
      <c r="R48" s="83"/>
      <c r="S48" s="83"/>
      <c r="T48" s="83"/>
      <c r="U48" s="84">
        <f>MIN(U37:U41,U43:U46)</f>
        <v>15.220346415259812</v>
      </c>
      <c r="V48" s="84">
        <f>MIN(V37:V41,V43:V46)</f>
        <v>15.237886428414821</v>
      </c>
      <c r="W48" s="84"/>
      <c r="X48" s="83"/>
      <c r="Y48" s="83"/>
      <c r="Z48" s="83"/>
      <c r="AA48" s="84">
        <f>MIN(AA37:AA41,AA43:AA46)</f>
        <v>10.787671232876713</v>
      </c>
      <c r="AB48" s="84">
        <f>MIN(AB37:AB41,AB43:AB46)</f>
        <v>12.313843078460771</v>
      </c>
      <c r="AC48" s="84"/>
      <c r="AD48" s="83"/>
      <c r="AE48" s="83"/>
      <c r="AF48" s="83"/>
      <c r="AG48" s="84"/>
      <c r="AH48" s="84"/>
      <c r="AI48" s="84"/>
      <c r="AJ48" s="83"/>
      <c r="AK48" s="83"/>
      <c r="AL48" s="83"/>
      <c r="AM48" s="83"/>
      <c r="AN48" s="83"/>
      <c r="AO48" s="83"/>
      <c r="AP48" s="83"/>
      <c r="AQ48" s="83"/>
      <c r="AR48" s="83"/>
      <c r="AS48" s="84"/>
      <c r="AT48" s="83"/>
      <c r="AU48" s="84">
        <f>MIN(AU37:AU41,AU43:AU46)</f>
        <v>2.2825428347147998</v>
      </c>
      <c r="AV48" s="83"/>
      <c r="AW48" s="84">
        <f>MIN(AW37:AW41,AW43:AW46)</f>
        <v>12.211003202358834</v>
      </c>
      <c r="AX48" s="83"/>
      <c r="AY48" s="84">
        <f>MIN(AY37:AY41,AY43:AY46)</f>
        <v>8.0646409855898149</v>
      </c>
      <c r="AZ48" s="83"/>
      <c r="BA48" s="84"/>
      <c r="BB48" s="83"/>
      <c r="BC48" s="84"/>
      <c r="BD48" s="83"/>
    </row>
    <row r="49" spans="1:56" x14ac:dyDescent="0.25">
      <c r="A49" s="89" t="s">
        <v>115</v>
      </c>
      <c r="B49" s="89"/>
      <c r="C49" s="90"/>
      <c r="D49" s="90"/>
      <c r="E49" s="90"/>
      <c r="F49" s="89"/>
      <c r="G49" s="89"/>
      <c r="H49" s="89"/>
      <c r="I49" s="90"/>
      <c r="J49" s="90"/>
      <c r="K49" s="90">
        <f>MAX(K13:K14,K16,K18)</f>
        <v>1.9750000000000001</v>
      </c>
      <c r="L49" s="89"/>
      <c r="M49" s="89"/>
      <c r="N49" s="89"/>
      <c r="O49" s="90"/>
      <c r="P49" s="90"/>
      <c r="Q49" s="90">
        <f>MAX(Q13:Q14,Q16,Q18)</f>
        <v>1.9624999999999999</v>
      </c>
      <c r="R49" s="89"/>
      <c r="S49" s="89"/>
      <c r="T49" s="89"/>
      <c r="U49" s="90"/>
      <c r="V49" s="90"/>
      <c r="W49" s="90">
        <f>MAX(W13:W14,W16,W18)</f>
        <v>10.308267164876225</v>
      </c>
      <c r="X49" s="89"/>
      <c r="Y49" s="89"/>
      <c r="Z49" s="89"/>
      <c r="AA49" s="90"/>
      <c r="AB49" s="90"/>
      <c r="AC49" s="90">
        <f>MAX(AC13:AC14,AC16,AC18)</f>
        <v>7.9775805698271824</v>
      </c>
      <c r="AD49" s="89"/>
      <c r="AE49" s="89"/>
      <c r="AF49" s="89"/>
      <c r="AG49" s="90"/>
      <c r="AH49" s="90"/>
      <c r="AI49" s="90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</row>
    <row r="50" spans="1:56" x14ac:dyDescent="0.25">
      <c r="A50" s="85" t="s">
        <v>114</v>
      </c>
      <c r="B50" s="85"/>
      <c r="C50" s="86"/>
      <c r="D50" s="86"/>
      <c r="E50" s="86"/>
      <c r="F50" s="85"/>
      <c r="G50" s="85"/>
      <c r="H50" s="87"/>
      <c r="I50" s="88"/>
      <c r="J50" s="88"/>
      <c r="K50" s="88">
        <f>MAX(K13:K16,K18)</f>
        <v>1.9750000000000001</v>
      </c>
      <c r="L50" s="87"/>
      <c r="M50" s="87"/>
      <c r="N50" s="87"/>
      <c r="O50" s="88"/>
      <c r="P50" s="88"/>
      <c r="Q50" s="88">
        <f>MAX(Q13:Q16,Q18)</f>
        <v>1.9624999999999999</v>
      </c>
      <c r="R50" s="87"/>
      <c r="S50" s="87"/>
      <c r="T50" s="87"/>
      <c r="U50" s="88"/>
      <c r="V50" s="88"/>
      <c r="W50" s="88">
        <f>MAX(W13:W16,W18)</f>
        <v>27.648499693815062</v>
      </c>
      <c r="X50" s="87"/>
      <c r="Y50" s="87"/>
      <c r="Z50" s="87"/>
      <c r="AA50" s="88"/>
      <c r="AB50" s="88"/>
      <c r="AC50" s="88">
        <f>MAX(AC13:AC16,AC18)</f>
        <v>11.726883037354561</v>
      </c>
      <c r="AD50" s="87"/>
      <c r="AE50" s="87"/>
      <c r="AF50" s="87"/>
      <c r="AG50" s="88"/>
      <c r="AH50" s="88"/>
      <c r="AI50" s="88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</row>
    <row r="51" spans="1:56" ht="15" customHeight="1" x14ac:dyDescent="0.25">
      <c r="A51" s="131" t="s">
        <v>150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</row>
    <row r="52" spans="1:56" x14ac:dyDescent="0.25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</row>
  </sheetData>
  <mergeCells count="2">
    <mergeCell ref="A51:K52"/>
    <mergeCell ref="B1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6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" sqref="B2:B3"/>
    </sheetView>
  </sheetViews>
  <sheetFormatPr defaultRowHeight="15" x14ac:dyDescent="0.25"/>
  <cols>
    <col min="1" max="1" width="27.5703125" customWidth="1"/>
    <col min="2" max="2" width="18.85546875" customWidth="1"/>
    <col min="3" max="12" width="9.85546875" customWidth="1"/>
    <col min="13" max="13" width="16.28515625" customWidth="1"/>
    <col min="14" max="14" width="16.28515625" bestFit="1" customWidth="1"/>
    <col min="15" max="16" width="16.28515625" customWidth="1"/>
    <col min="17" max="17" width="2" customWidth="1"/>
    <col min="18" max="18" width="18.85546875" customWidth="1"/>
    <col min="19" max="21" width="9.85546875" customWidth="1"/>
    <col min="22" max="22" width="16.28515625" customWidth="1"/>
  </cols>
  <sheetData>
    <row r="1" spans="1:22" ht="18" customHeight="1" x14ac:dyDescent="0.25">
      <c r="A1" s="2"/>
      <c r="B1" s="2"/>
      <c r="C1" s="25" t="s">
        <v>76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8"/>
      <c r="P1" s="53"/>
      <c r="R1" s="137" t="s">
        <v>75</v>
      </c>
      <c r="S1" s="25" t="s">
        <v>77</v>
      </c>
      <c r="T1" s="1"/>
      <c r="U1" s="1"/>
    </row>
    <row r="2" spans="1:22" ht="18" customHeight="1" x14ac:dyDescent="0.25">
      <c r="A2" s="2"/>
      <c r="B2" s="135" t="s">
        <v>41</v>
      </c>
      <c r="C2" s="126" t="s">
        <v>33</v>
      </c>
      <c r="D2" s="54"/>
      <c r="E2" s="127"/>
      <c r="F2" s="54" t="s">
        <v>34</v>
      </c>
      <c r="G2" s="54"/>
      <c r="H2" s="54"/>
      <c r="I2" s="54"/>
      <c r="J2" s="54"/>
      <c r="K2" s="54"/>
      <c r="L2" s="54"/>
      <c r="M2" s="14" t="s">
        <v>35</v>
      </c>
      <c r="N2" s="14" t="s">
        <v>36</v>
      </c>
      <c r="O2" s="14" t="s">
        <v>53</v>
      </c>
      <c r="P2" s="14" t="s">
        <v>110</v>
      </c>
      <c r="R2" s="137"/>
      <c r="S2" s="126" t="s">
        <v>33</v>
      </c>
      <c r="T2" s="54"/>
      <c r="U2" s="127"/>
      <c r="V2" s="14" t="s">
        <v>53</v>
      </c>
    </row>
    <row r="3" spans="1:22" x14ac:dyDescent="0.25">
      <c r="A3" s="1" t="s">
        <v>0</v>
      </c>
      <c r="B3" s="136"/>
      <c r="C3" s="27" t="s">
        <v>42</v>
      </c>
      <c r="D3" s="26" t="s">
        <v>43</v>
      </c>
      <c r="E3" s="29" t="s">
        <v>44</v>
      </c>
      <c r="F3" s="26" t="s">
        <v>45</v>
      </c>
      <c r="G3" s="26" t="s">
        <v>46</v>
      </c>
      <c r="H3" s="26" t="s">
        <v>47</v>
      </c>
      <c r="I3" s="26" t="s">
        <v>48</v>
      </c>
      <c r="J3" s="26" t="s">
        <v>51</v>
      </c>
      <c r="K3" s="26" t="s">
        <v>49</v>
      </c>
      <c r="L3" s="26" t="s">
        <v>50</v>
      </c>
      <c r="M3" s="47" t="s">
        <v>52</v>
      </c>
      <c r="N3" s="47" t="s">
        <v>52</v>
      </c>
      <c r="O3" s="47" t="s">
        <v>52</v>
      </c>
      <c r="P3" s="47" t="s">
        <v>52</v>
      </c>
      <c r="R3" s="138"/>
      <c r="S3" s="49" t="s">
        <v>42</v>
      </c>
      <c r="T3" s="48" t="s">
        <v>43</v>
      </c>
      <c r="U3" s="50" t="s">
        <v>44</v>
      </c>
      <c r="V3" s="47" t="s">
        <v>52</v>
      </c>
    </row>
    <row r="4" spans="1:22" x14ac:dyDescent="0.25">
      <c r="A4" t="s">
        <v>95</v>
      </c>
      <c r="B4" s="15">
        <v>482152</v>
      </c>
      <c r="C4" s="16">
        <v>2.5499999999999998</v>
      </c>
      <c r="D4" s="17">
        <v>0.93200000000000005</v>
      </c>
      <c r="E4" s="18">
        <v>0</v>
      </c>
      <c r="F4" s="19">
        <v>0.1</v>
      </c>
      <c r="G4" s="19">
        <v>0</v>
      </c>
      <c r="H4" s="19">
        <v>0.84699999999999998</v>
      </c>
      <c r="I4" s="19">
        <v>0.217</v>
      </c>
      <c r="J4" s="19">
        <v>0.129</v>
      </c>
      <c r="K4" s="19">
        <v>0.09</v>
      </c>
      <c r="L4" s="19">
        <v>5.8000000000000003E-2</v>
      </c>
      <c r="M4" s="20">
        <v>1.209E-2</v>
      </c>
      <c r="N4" s="20">
        <v>7.0600000000000003E-3</v>
      </c>
      <c r="O4" s="51">
        <v>567</v>
      </c>
      <c r="P4" s="51">
        <v>28918</v>
      </c>
      <c r="R4" s="51">
        <v>502601</v>
      </c>
      <c r="S4" s="16">
        <v>2.5470000000000002</v>
      </c>
      <c r="T4" s="17">
        <v>0.94799999999999995</v>
      </c>
      <c r="U4" s="18">
        <v>0</v>
      </c>
      <c r="V4" s="51">
        <v>568</v>
      </c>
    </row>
    <row r="5" spans="1:22" x14ac:dyDescent="0.25">
      <c r="A5" t="s">
        <v>1</v>
      </c>
      <c r="B5" s="15">
        <v>194554</v>
      </c>
      <c r="C5" s="16">
        <v>1.171</v>
      </c>
      <c r="D5" s="17">
        <v>0.45700000000000002</v>
      </c>
      <c r="E5" s="18">
        <v>0</v>
      </c>
      <c r="F5" s="19">
        <v>0.315</v>
      </c>
      <c r="G5" s="19">
        <v>0</v>
      </c>
      <c r="H5" s="19">
        <v>0.47499999999999998</v>
      </c>
      <c r="I5" s="19">
        <v>5.1999999999999998E-2</v>
      </c>
      <c r="J5" s="19">
        <v>0.06</v>
      </c>
      <c r="K5" s="19">
        <v>0.06</v>
      </c>
      <c r="L5" s="19">
        <v>2.5999999999999999E-2</v>
      </c>
      <c r="M5" s="20">
        <v>6.7299999999999999E-3</v>
      </c>
      <c r="N5" s="20">
        <v>2.2599999999999999E-3</v>
      </c>
      <c r="O5" s="51">
        <v>120</v>
      </c>
      <c r="P5" s="51">
        <v>6007</v>
      </c>
      <c r="R5" s="51">
        <v>372539</v>
      </c>
      <c r="S5" s="16">
        <v>1.1639999999999999</v>
      </c>
      <c r="T5" s="17">
        <v>0.45500000000000002</v>
      </c>
      <c r="U5" s="18">
        <v>0</v>
      </c>
      <c r="V5" s="51">
        <v>120</v>
      </c>
    </row>
    <row r="6" spans="1:22" x14ac:dyDescent="0.25">
      <c r="A6" t="s">
        <v>2</v>
      </c>
      <c r="B6" s="15">
        <v>206523</v>
      </c>
      <c r="C6" s="16">
        <v>0.67400000000000004</v>
      </c>
      <c r="D6" s="17">
        <v>0.26600000000000001</v>
      </c>
      <c r="E6" s="18">
        <v>0</v>
      </c>
      <c r="F6" s="19">
        <v>8.9999999999999993E-3</v>
      </c>
      <c r="G6" s="19">
        <v>0</v>
      </c>
      <c r="H6" s="19">
        <v>0.17599999999999999</v>
      </c>
      <c r="I6" s="19">
        <v>0.128</v>
      </c>
      <c r="J6" s="19">
        <v>3.5000000000000003E-2</v>
      </c>
      <c r="K6" s="19">
        <v>0.497</v>
      </c>
      <c r="L6" s="19">
        <v>0.26400000000000001</v>
      </c>
      <c r="M6" s="20">
        <v>6.1199999999999996E-3</v>
      </c>
      <c r="N6" s="20">
        <v>2.1099999999999999E-3</v>
      </c>
      <c r="O6" s="51">
        <v>15</v>
      </c>
      <c r="P6" s="51">
        <v>604</v>
      </c>
      <c r="R6" s="51">
        <v>206828</v>
      </c>
      <c r="S6" s="16">
        <v>0.58899999999999997</v>
      </c>
      <c r="T6" s="17">
        <v>0.23100000000000001</v>
      </c>
      <c r="U6" s="18">
        <v>0</v>
      </c>
      <c r="V6" s="51">
        <v>14</v>
      </c>
    </row>
    <row r="7" spans="1:22" x14ac:dyDescent="0.25">
      <c r="A7" t="s">
        <v>96</v>
      </c>
      <c r="B7" s="15">
        <v>4463</v>
      </c>
      <c r="C7" s="16">
        <v>3.4140000000000001</v>
      </c>
      <c r="D7" s="17">
        <v>1.3520000000000001</v>
      </c>
      <c r="E7" s="18">
        <v>0</v>
      </c>
      <c r="F7" s="19">
        <v>1E-3</v>
      </c>
      <c r="G7" s="19">
        <v>0</v>
      </c>
      <c r="H7" s="19">
        <v>1.37</v>
      </c>
      <c r="I7" s="19">
        <v>4.2000000000000003E-2</v>
      </c>
      <c r="J7" s="19">
        <v>6.7000000000000004E-2</v>
      </c>
      <c r="K7" s="19">
        <v>6.6000000000000003E-2</v>
      </c>
      <c r="L7" s="19">
        <v>2.9000000000000001E-2</v>
      </c>
      <c r="M7" s="20">
        <v>6.9699999999999996E-3</v>
      </c>
      <c r="N7" s="20">
        <v>7.0499999999999998E-3</v>
      </c>
      <c r="O7" s="51">
        <v>302</v>
      </c>
      <c r="P7" s="51">
        <v>11774</v>
      </c>
      <c r="R7" s="51">
        <v>4485</v>
      </c>
      <c r="S7" s="16">
        <v>3.4020000000000001</v>
      </c>
      <c r="T7" s="17">
        <v>1.349</v>
      </c>
      <c r="U7" s="18">
        <v>0</v>
      </c>
      <c r="V7" s="51">
        <v>299</v>
      </c>
    </row>
    <row r="8" spans="1:22" x14ac:dyDescent="0.25">
      <c r="A8" t="s">
        <v>3</v>
      </c>
      <c r="B8" s="15">
        <v>397780</v>
      </c>
      <c r="C8" s="16">
        <v>2.093</v>
      </c>
      <c r="D8" s="17">
        <v>0.308</v>
      </c>
      <c r="E8" s="18">
        <v>0</v>
      </c>
      <c r="F8" s="19">
        <v>-2.1999999999999999E-2</v>
      </c>
      <c r="G8" s="19">
        <v>0</v>
      </c>
      <c r="H8" s="19">
        <v>3.5529999999999999</v>
      </c>
      <c r="I8" s="19">
        <v>6.5000000000000002E-2</v>
      </c>
      <c r="J8" s="19">
        <v>9.6000000000000002E-2</v>
      </c>
      <c r="K8" s="19">
        <v>8.4000000000000005E-2</v>
      </c>
      <c r="L8" s="19">
        <v>6.3E-2</v>
      </c>
      <c r="M8" s="20">
        <v>2.3570000000000001E-2</v>
      </c>
      <c r="N8" s="20">
        <v>2.972E-2</v>
      </c>
      <c r="O8" s="51">
        <v>1962</v>
      </c>
      <c r="P8" s="51">
        <v>43275</v>
      </c>
      <c r="R8" s="51">
        <v>413660</v>
      </c>
      <c r="S8" s="16">
        <v>2.0699999999999998</v>
      </c>
      <c r="T8" s="17">
        <v>0.30299999999999999</v>
      </c>
      <c r="U8" s="18">
        <v>0</v>
      </c>
      <c r="V8" s="51">
        <v>1963</v>
      </c>
    </row>
    <row r="9" spans="1:22" x14ac:dyDescent="0.25">
      <c r="A9" t="s">
        <v>4</v>
      </c>
      <c r="B9" s="15">
        <v>332343</v>
      </c>
      <c r="C9" s="16">
        <v>0.498</v>
      </c>
      <c r="D9" s="17">
        <v>0.14499999999999999</v>
      </c>
      <c r="E9" s="18">
        <v>0</v>
      </c>
      <c r="F9" s="19">
        <v>-1E-3</v>
      </c>
      <c r="G9" s="19">
        <v>0</v>
      </c>
      <c r="H9" s="19">
        <v>0.193</v>
      </c>
      <c r="I9" s="19">
        <v>0</v>
      </c>
      <c r="J9" s="19">
        <v>9.4E-2</v>
      </c>
      <c r="K9" s="19">
        <v>4.4999999999999998E-2</v>
      </c>
      <c r="L9" s="19">
        <v>3.9E-2</v>
      </c>
      <c r="M9" s="20">
        <v>3.2299999999999998E-3</v>
      </c>
      <c r="N9" s="20">
        <v>2.5500000000000002E-3</v>
      </c>
      <c r="O9" s="51">
        <v>43</v>
      </c>
      <c r="P9" s="51">
        <v>2027</v>
      </c>
      <c r="R9" s="51">
        <v>340906</v>
      </c>
      <c r="S9" s="16">
        <v>0.497</v>
      </c>
      <c r="T9" s="17">
        <v>0.14399999999999999</v>
      </c>
      <c r="U9" s="18">
        <v>0</v>
      </c>
      <c r="V9" s="51">
        <v>43</v>
      </c>
    </row>
    <row r="10" spans="1:22" x14ac:dyDescent="0.25">
      <c r="A10" t="s">
        <v>97</v>
      </c>
      <c r="B10" s="15">
        <v>173814</v>
      </c>
      <c r="C10" s="16">
        <v>0.93400000000000005</v>
      </c>
      <c r="D10" s="17">
        <v>0.32</v>
      </c>
      <c r="E10" s="18">
        <v>0</v>
      </c>
      <c r="F10" s="19">
        <v>0.58899999999999997</v>
      </c>
      <c r="G10" s="19">
        <v>0</v>
      </c>
      <c r="H10" s="19">
        <v>0.22</v>
      </c>
      <c r="I10" s="19">
        <v>0</v>
      </c>
      <c r="J10" s="19">
        <v>9.4E-2</v>
      </c>
      <c r="K10" s="19">
        <v>4.4999999999999998E-2</v>
      </c>
      <c r="L10" s="19">
        <v>3.9E-2</v>
      </c>
      <c r="M10" s="20">
        <v>2.98E-3</v>
      </c>
      <c r="N10" s="20">
        <v>5.5999999999999995E-4</v>
      </c>
      <c r="O10" s="51">
        <v>0</v>
      </c>
      <c r="P10" s="51">
        <v>0</v>
      </c>
      <c r="R10" s="51">
        <v>213351</v>
      </c>
      <c r="S10" s="16">
        <v>0.93300000000000005</v>
      </c>
      <c r="T10" s="17">
        <v>0.32200000000000001</v>
      </c>
      <c r="U10" s="18">
        <v>0</v>
      </c>
      <c r="V10" s="51">
        <v>0</v>
      </c>
    </row>
    <row r="11" spans="1:22" x14ac:dyDescent="0.25">
      <c r="A11" t="s">
        <v>64</v>
      </c>
      <c r="B11" s="15">
        <v>141702</v>
      </c>
      <c r="C11" s="16">
        <v>1.2130000000000001</v>
      </c>
      <c r="D11" s="17">
        <v>0.38100000000000001</v>
      </c>
      <c r="E11" s="18">
        <v>0</v>
      </c>
      <c r="F11" s="19">
        <v>1.2470000000000001</v>
      </c>
      <c r="G11" s="19">
        <v>0</v>
      </c>
      <c r="H11" s="19">
        <v>0.48499999999999999</v>
      </c>
      <c r="I11" s="19">
        <v>3.6999999999999998E-2</v>
      </c>
      <c r="J11" s="19">
        <v>0.78400000000000003</v>
      </c>
      <c r="K11" s="19">
        <v>8.3000000000000004E-2</v>
      </c>
      <c r="L11" s="19">
        <v>3.5999999999999997E-2</v>
      </c>
      <c r="M11" s="20">
        <v>1.537E-2</v>
      </c>
      <c r="N11" s="20">
        <v>1.3599999999999999E-2</v>
      </c>
      <c r="O11" s="51">
        <v>492</v>
      </c>
      <c r="P11" s="51">
        <v>13096</v>
      </c>
      <c r="R11" s="51">
        <v>199238</v>
      </c>
      <c r="S11" s="16">
        <v>1.3140000000000001</v>
      </c>
      <c r="T11" s="17">
        <v>0.41199999999999998</v>
      </c>
      <c r="U11" s="18">
        <v>0</v>
      </c>
      <c r="V11" s="51">
        <v>599</v>
      </c>
    </row>
    <row r="12" spans="1:22" x14ac:dyDescent="0.25">
      <c r="A12" t="s">
        <v>65</v>
      </c>
      <c r="B12" s="15">
        <v>34038</v>
      </c>
      <c r="C12" s="16">
        <v>1.159</v>
      </c>
      <c r="D12" s="17">
        <v>0.27400000000000002</v>
      </c>
      <c r="E12" s="18">
        <v>0</v>
      </c>
      <c r="F12" s="19">
        <v>0</v>
      </c>
      <c r="G12" s="19">
        <v>0</v>
      </c>
      <c r="H12" s="19">
        <v>0.53600000000000003</v>
      </c>
      <c r="I12" s="19">
        <v>0.24199999999999999</v>
      </c>
      <c r="J12" s="19">
        <v>0.629</v>
      </c>
      <c r="K12" s="19">
        <v>0.09</v>
      </c>
      <c r="L12" s="19">
        <v>3.9E-2</v>
      </c>
      <c r="M12" s="20">
        <v>1.076E-2</v>
      </c>
      <c r="N12" s="20">
        <v>4.3699999999999998E-3</v>
      </c>
      <c r="O12" s="51">
        <v>170</v>
      </c>
      <c r="P12" s="51">
        <v>7413</v>
      </c>
      <c r="R12" s="51">
        <v>66972</v>
      </c>
      <c r="S12" s="16">
        <v>1.377</v>
      </c>
      <c r="T12" s="17">
        <v>0.32400000000000001</v>
      </c>
      <c r="U12" s="18">
        <v>0</v>
      </c>
      <c r="V12" s="51">
        <v>199</v>
      </c>
    </row>
    <row r="13" spans="1:22" x14ac:dyDescent="0.25">
      <c r="A13" t="s">
        <v>63</v>
      </c>
      <c r="B13" s="15">
        <v>42765</v>
      </c>
      <c r="C13" s="16">
        <v>9.8510000000000009</v>
      </c>
      <c r="D13" s="17">
        <v>3.7690000000000001</v>
      </c>
      <c r="E13" s="18">
        <v>0</v>
      </c>
      <c r="F13" s="19">
        <v>3.3000000000000002E-2</v>
      </c>
      <c r="G13" s="19">
        <v>0</v>
      </c>
      <c r="H13" s="19">
        <v>1.089</v>
      </c>
      <c r="I13" s="19">
        <v>0</v>
      </c>
      <c r="J13" s="19">
        <v>9.6000000000000002E-2</v>
      </c>
      <c r="K13" s="19">
        <v>0.35299999999999998</v>
      </c>
      <c r="L13" s="19">
        <v>3.9E-2</v>
      </c>
      <c r="M13" s="20">
        <v>1.9130000000000001E-2</v>
      </c>
      <c r="N13" s="20">
        <v>1.5010000000000001E-2</v>
      </c>
      <c r="O13" s="51">
        <v>364</v>
      </c>
      <c r="P13" s="51">
        <v>18670</v>
      </c>
      <c r="R13" s="51">
        <v>43390</v>
      </c>
      <c r="S13" s="16">
        <v>9.8379999999999992</v>
      </c>
      <c r="T13" s="17">
        <v>3.702</v>
      </c>
      <c r="U13" s="18">
        <v>0</v>
      </c>
      <c r="V13" s="51">
        <v>364</v>
      </c>
    </row>
    <row r="14" spans="1:22" x14ac:dyDescent="0.25">
      <c r="A14" t="s">
        <v>5</v>
      </c>
      <c r="B14" s="15">
        <v>6026</v>
      </c>
      <c r="C14" s="16">
        <v>5.3540000000000001</v>
      </c>
      <c r="D14" s="17">
        <v>1.3839999999999999</v>
      </c>
      <c r="E14" s="18">
        <v>0</v>
      </c>
      <c r="F14" s="19">
        <v>0</v>
      </c>
      <c r="G14" s="19">
        <v>0</v>
      </c>
      <c r="H14" s="19">
        <v>0.71699999999999997</v>
      </c>
      <c r="I14" s="19">
        <v>0</v>
      </c>
      <c r="J14" s="19">
        <v>9.5000000000000001E-2</v>
      </c>
      <c r="K14" s="19">
        <v>4.4999999999999998E-2</v>
      </c>
      <c r="L14" s="19">
        <v>3.9E-2</v>
      </c>
      <c r="M14" s="20">
        <v>7.5900000000000004E-3</v>
      </c>
      <c r="N14" s="20">
        <v>6.8300000000000001E-3</v>
      </c>
      <c r="O14" s="51">
        <v>353</v>
      </c>
      <c r="P14" s="51">
        <v>24856</v>
      </c>
      <c r="R14" s="51">
        <v>6080</v>
      </c>
      <c r="S14" s="16">
        <v>5.3369999999999997</v>
      </c>
      <c r="T14" s="17">
        <v>1.38</v>
      </c>
      <c r="U14" s="18">
        <v>0</v>
      </c>
      <c r="V14" s="51">
        <v>342</v>
      </c>
    </row>
    <row r="15" spans="1:22" x14ac:dyDescent="0.25">
      <c r="A15" t="s">
        <v>6</v>
      </c>
      <c r="B15" s="15">
        <v>15296</v>
      </c>
      <c r="C15" s="16">
        <v>4.681</v>
      </c>
      <c r="D15" s="17">
        <v>0.39900000000000002</v>
      </c>
      <c r="E15" s="18">
        <v>0</v>
      </c>
      <c r="F15" s="19">
        <v>-2.052</v>
      </c>
      <c r="G15" s="19">
        <v>0</v>
      </c>
      <c r="H15" s="19">
        <v>2.1259999999999999</v>
      </c>
      <c r="I15" s="19">
        <v>3.2000000000000001E-2</v>
      </c>
      <c r="J15" s="19">
        <v>6.7000000000000004E-2</v>
      </c>
      <c r="K15" s="19">
        <v>7.8E-2</v>
      </c>
      <c r="L15" s="19">
        <v>2.7E-2</v>
      </c>
      <c r="M15" s="20">
        <v>1.9040000000000001E-2</v>
      </c>
      <c r="N15" s="20">
        <v>8.8000000000000005E-3</v>
      </c>
      <c r="O15" s="51">
        <v>1914</v>
      </c>
      <c r="P15" s="51">
        <v>106382</v>
      </c>
      <c r="R15" s="51">
        <v>15383</v>
      </c>
      <c r="S15" s="16">
        <v>4.6280000000000001</v>
      </c>
      <c r="T15" s="17">
        <v>0.39400000000000002</v>
      </c>
      <c r="U15" s="18">
        <v>0</v>
      </c>
      <c r="V15" s="51">
        <v>1927</v>
      </c>
    </row>
    <row r="16" spans="1:22" x14ac:dyDescent="0.25">
      <c r="A16" t="s">
        <v>7</v>
      </c>
      <c r="B16" s="15">
        <v>11827</v>
      </c>
      <c r="C16" s="16">
        <v>5.8019999999999996</v>
      </c>
      <c r="D16" s="17">
        <v>1.169</v>
      </c>
      <c r="E16" s="18">
        <v>0</v>
      </c>
      <c r="F16" s="19">
        <v>0.439</v>
      </c>
      <c r="G16" s="19">
        <v>0</v>
      </c>
      <c r="H16" s="19">
        <v>1.425</v>
      </c>
      <c r="I16" s="19">
        <v>0.372</v>
      </c>
      <c r="J16" s="19">
        <v>0.12</v>
      </c>
      <c r="K16" s="19">
        <v>9.9000000000000005E-2</v>
      </c>
      <c r="L16" s="19">
        <v>4.2000000000000003E-2</v>
      </c>
      <c r="M16" s="20">
        <v>1.7919999999999998E-2</v>
      </c>
      <c r="N16" s="20">
        <v>1.1169999999999999E-2</v>
      </c>
      <c r="O16" s="51">
        <v>1431</v>
      </c>
      <c r="P16" s="51">
        <v>48147</v>
      </c>
      <c r="R16" s="51">
        <v>12743</v>
      </c>
      <c r="S16" s="16">
        <v>5.7839999999999998</v>
      </c>
      <c r="T16" s="17">
        <v>1.167</v>
      </c>
      <c r="U16" s="18">
        <v>0</v>
      </c>
      <c r="V16" s="51">
        <v>1429</v>
      </c>
    </row>
    <row r="17" spans="1:22" x14ac:dyDescent="0.25">
      <c r="A17" t="s">
        <v>88</v>
      </c>
      <c r="B17" s="15">
        <v>33318</v>
      </c>
      <c r="C17" s="16">
        <v>0.46400000000000002</v>
      </c>
      <c r="D17" s="17">
        <v>0.128</v>
      </c>
      <c r="E17" s="18">
        <v>0</v>
      </c>
      <c r="F17" s="19">
        <v>0.18</v>
      </c>
      <c r="G17" s="19">
        <v>0</v>
      </c>
      <c r="H17" s="19">
        <v>9.2999999999999999E-2</v>
      </c>
      <c r="I17" s="19">
        <v>0.16300000000000001</v>
      </c>
      <c r="J17" s="19">
        <v>0.11</v>
      </c>
      <c r="K17" s="19">
        <v>9.8000000000000004E-2</v>
      </c>
      <c r="L17" s="19">
        <v>0.27</v>
      </c>
      <c r="M17" s="20">
        <v>2.5000000000000001E-3</v>
      </c>
      <c r="N17" s="20">
        <v>9.7000000000000005E-4</v>
      </c>
      <c r="O17" s="51">
        <v>26</v>
      </c>
      <c r="P17" s="51">
        <v>894</v>
      </c>
      <c r="R17" s="51">
        <v>33318</v>
      </c>
      <c r="S17" s="16">
        <v>0.45200000000000001</v>
      </c>
      <c r="T17" s="17">
        <v>0.124</v>
      </c>
      <c r="U17" s="18">
        <v>0</v>
      </c>
      <c r="V17" s="51">
        <v>25</v>
      </c>
    </row>
    <row r="18" spans="1:22" x14ac:dyDescent="0.25">
      <c r="A18" t="s">
        <v>89</v>
      </c>
      <c r="B18" s="15">
        <v>11853</v>
      </c>
      <c r="C18" s="16">
        <v>2.4729999999999999</v>
      </c>
      <c r="D18" s="17">
        <v>0.68100000000000005</v>
      </c>
      <c r="E18" s="18">
        <v>0</v>
      </c>
      <c r="F18" s="19">
        <v>0.95799999999999996</v>
      </c>
      <c r="G18" s="19">
        <v>0</v>
      </c>
      <c r="H18" s="19">
        <v>0.495</v>
      </c>
      <c r="I18" s="19">
        <v>0.79400000000000004</v>
      </c>
      <c r="J18" s="19">
        <v>0.17699999999999999</v>
      </c>
      <c r="K18" s="19">
        <v>0.17699999999999999</v>
      </c>
      <c r="L18" s="19">
        <v>0.27</v>
      </c>
      <c r="M18" s="20">
        <v>6.2500000000000003E-3</v>
      </c>
      <c r="N18" s="20">
        <v>5.5300000000000002E-3</v>
      </c>
      <c r="O18" s="51">
        <v>139</v>
      </c>
      <c r="P18" s="51">
        <v>4785</v>
      </c>
      <c r="R18" s="51">
        <v>11853</v>
      </c>
      <c r="S18" s="16">
        <v>2.4550000000000001</v>
      </c>
      <c r="T18" s="17">
        <v>0.67600000000000005</v>
      </c>
      <c r="U18" s="18">
        <v>0</v>
      </c>
      <c r="V18" s="51">
        <v>138</v>
      </c>
    </row>
    <row r="19" spans="1:22" x14ac:dyDescent="0.25">
      <c r="A19" t="s">
        <v>90</v>
      </c>
      <c r="B19" s="15">
        <v>24148</v>
      </c>
      <c r="C19" s="16">
        <v>7.8150000000000004</v>
      </c>
      <c r="D19" s="17">
        <v>2.359</v>
      </c>
      <c r="E19" s="18">
        <v>0</v>
      </c>
      <c r="F19" s="19">
        <v>3.0960000000000001</v>
      </c>
      <c r="G19" s="19">
        <v>0</v>
      </c>
      <c r="H19" s="19">
        <v>1.5189999999999999</v>
      </c>
      <c r="I19" s="19">
        <v>0.311</v>
      </c>
      <c r="J19" s="19">
        <v>0.29899999999999999</v>
      </c>
      <c r="K19" s="19">
        <v>0.84899999999999998</v>
      </c>
      <c r="L19" s="19">
        <v>4.2999999999999997E-2</v>
      </c>
      <c r="M19" s="20">
        <v>1.5699999999999999E-2</v>
      </c>
      <c r="N19" s="20">
        <v>1.123E-2</v>
      </c>
      <c r="O19" s="51">
        <v>418</v>
      </c>
      <c r="P19" s="51">
        <v>15039</v>
      </c>
      <c r="R19" s="51">
        <v>39187</v>
      </c>
      <c r="S19" s="16">
        <v>7.7910000000000004</v>
      </c>
      <c r="T19" s="17">
        <v>2.367</v>
      </c>
      <c r="U19" s="18">
        <v>0</v>
      </c>
      <c r="V19" s="51">
        <v>412</v>
      </c>
    </row>
    <row r="20" spans="1:22" x14ac:dyDescent="0.25">
      <c r="A20" t="s">
        <v>91</v>
      </c>
      <c r="B20" s="15">
        <v>16691</v>
      </c>
      <c r="C20" s="16">
        <v>2.2589999999999999</v>
      </c>
      <c r="D20" s="17">
        <v>0.17899999999999999</v>
      </c>
      <c r="E20" s="18">
        <v>0</v>
      </c>
      <c r="F20" s="19">
        <v>3.0960000000000001</v>
      </c>
      <c r="G20" s="19">
        <v>0</v>
      </c>
      <c r="H20" s="19">
        <v>2.1070000000000002</v>
      </c>
      <c r="I20" s="19">
        <v>1.264</v>
      </c>
      <c r="J20" s="19">
        <v>0.20799999999999999</v>
      </c>
      <c r="K20" s="19">
        <v>0.88600000000000001</v>
      </c>
      <c r="L20" s="19">
        <v>4.3999999999999997E-2</v>
      </c>
      <c r="M20" s="20">
        <v>1.8319999999999999E-2</v>
      </c>
      <c r="N20" s="20">
        <v>1.089E-2</v>
      </c>
      <c r="O20" s="51">
        <v>7</v>
      </c>
      <c r="P20" s="51">
        <v>37</v>
      </c>
      <c r="R20" s="51">
        <v>47221</v>
      </c>
      <c r="S20" s="16">
        <v>2.2610000000000001</v>
      </c>
      <c r="T20" s="17">
        <v>0.58099999999999996</v>
      </c>
      <c r="U20" s="18">
        <v>0</v>
      </c>
      <c r="V20" s="51">
        <v>7</v>
      </c>
    </row>
    <row r="21" spans="1:22" x14ac:dyDescent="0.25">
      <c r="A21" t="s">
        <v>92</v>
      </c>
      <c r="B21" s="15">
        <v>9554</v>
      </c>
      <c r="C21" s="16">
        <v>13.581</v>
      </c>
      <c r="D21" s="17">
        <v>3.613</v>
      </c>
      <c r="E21" s="18">
        <v>0</v>
      </c>
      <c r="F21" s="19">
        <v>0.13300000000000001</v>
      </c>
      <c r="G21" s="19">
        <v>0</v>
      </c>
      <c r="H21" s="19">
        <v>2.1480000000000001</v>
      </c>
      <c r="I21" s="19">
        <v>0.22900000000000001</v>
      </c>
      <c r="J21" s="19">
        <v>0.20100000000000001</v>
      </c>
      <c r="K21" s="19">
        <v>0.85299999999999998</v>
      </c>
      <c r="L21" s="19">
        <v>4.2999999999999997E-2</v>
      </c>
      <c r="M21" s="20">
        <v>2.7349999999999999E-2</v>
      </c>
      <c r="N21" s="20">
        <v>5.0610000000000002E-2</v>
      </c>
      <c r="O21" s="51">
        <v>943</v>
      </c>
      <c r="P21" s="51">
        <v>34064</v>
      </c>
      <c r="R21" s="51">
        <v>12556</v>
      </c>
      <c r="S21" s="16">
        <v>13.515000000000001</v>
      </c>
      <c r="T21" s="17">
        <v>3.637</v>
      </c>
      <c r="U21" s="18">
        <v>0</v>
      </c>
      <c r="V21" s="51">
        <v>963</v>
      </c>
    </row>
    <row r="22" spans="1:22" x14ac:dyDescent="0.25">
      <c r="A22" t="s">
        <v>93</v>
      </c>
      <c r="B22" s="15">
        <v>10311</v>
      </c>
      <c r="C22" s="16">
        <v>8.4580000000000002</v>
      </c>
      <c r="D22" s="17">
        <v>2.09</v>
      </c>
      <c r="E22" s="18">
        <v>0</v>
      </c>
      <c r="F22" s="19">
        <v>0.21199999999999999</v>
      </c>
      <c r="G22" s="19">
        <v>0</v>
      </c>
      <c r="H22" s="19">
        <v>2.343</v>
      </c>
      <c r="I22" s="19">
        <v>0.193</v>
      </c>
      <c r="J22" s="19">
        <v>0.19</v>
      </c>
      <c r="K22" s="19">
        <v>0.84399999999999997</v>
      </c>
      <c r="L22" s="19">
        <v>4.5999999999999999E-2</v>
      </c>
      <c r="M22" s="20">
        <v>2.8799999999999999E-2</v>
      </c>
      <c r="N22" s="20">
        <v>1.9390000000000001E-2</v>
      </c>
      <c r="O22" s="51">
        <v>234</v>
      </c>
      <c r="P22" s="51">
        <v>10412</v>
      </c>
      <c r="R22" s="51">
        <v>22190</v>
      </c>
      <c r="S22" s="16">
        <v>8.5289999999999999</v>
      </c>
      <c r="T22" s="17">
        <v>2.133</v>
      </c>
      <c r="U22" s="18">
        <v>0</v>
      </c>
      <c r="V22" s="51">
        <v>227</v>
      </c>
    </row>
    <row r="23" spans="1:22" x14ac:dyDescent="0.25">
      <c r="A23" t="s">
        <v>94</v>
      </c>
      <c r="B23" s="15">
        <v>2997</v>
      </c>
      <c r="C23" s="16">
        <v>27.213000000000001</v>
      </c>
      <c r="D23" s="17">
        <v>1.089</v>
      </c>
      <c r="E23" s="18">
        <v>0</v>
      </c>
      <c r="F23" s="19">
        <v>-0.377</v>
      </c>
      <c r="G23" s="19">
        <v>0</v>
      </c>
      <c r="H23" s="19">
        <v>4.2720000000000002</v>
      </c>
      <c r="I23" s="19">
        <v>0.66</v>
      </c>
      <c r="J23" s="19">
        <v>0.48199999999999998</v>
      </c>
      <c r="K23" s="19">
        <v>0.86099999999999999</v>
      </c>
      <c r="L23" s="19">
        <v>4.5999999999999999E-2</v>
      </c>
      <c r="M23" s="20">
        <v>4.1079999999999998E-2</v>
      </c>
      <c r="N23" s="20">
        <v>4.0239999999999998E-2</v>
      </c>
      <c r="O23" s="51">
        <v>2322</v>
      </c>
      <c r="P23" s="51">
        <v>192719</v>
      </c>
      <c r="R23" s="51">
        <v>3264</v>
      </c>
      <c r="S23" s="16">
        <v>27.382000000000001</v>
      </c>
      <c r="T23" s="17">
        <v>1.095</v>
      </c>
      <c r="U23" s="18">
        <v>0</v>
      </c>
      <c r="V23" s="51">
        <v>2304</v>
      </c>
    </row>
    <row r="24" spans="1:22" x14ac:dyDescent="0.25">
      <c r="A24" t="s">
        <v>8</v>
      </c>
      <c r="B24" s="15">
        <v>148957</v>
      </c>
      <c r="C24" s="16">
        <v>0.32800000000000001</v>
      </c>
      <c r="D24" s="17">
        <v>0.182</v>
      </c>
      <c r="E24" s="18">
        <v>0</v>
      </c>
      <c r="F24" s="19">
        <v>0.372</v>
      </c>
      <c r="G24" s="19">
        <v>0</v>
      </c>
      <c r="H24" s="19">
        <v>0.70399999999999996</v>
      </c>
      <c r="I24" s="19">
        <v>1.2E-2</v>
      </c>
      <c r="J24" s="19">
        <v>0.17699999999999999</v>
      </c>
      <c r="K24" s="19">
        <v>0.14499999999999999</v>
      </c>
      <c r="L24" s="19">
        <v>1.7000000000000001E-2</v>
      </c>
      <c r="M24" s="20">
        <v>1.1429999999999999E-2</v>
      </c>
      <c r="N24" s="20">
        <v>4.81E-3</v>
      </c>
      <c r="O24" s="51">
        <v>235</v>
      </c>
      <c r="P24" s="51">
        <v>4013</v>
      </c>
      <c r="R24" s="51">
        <v>149033</v>
      </c>
      <c r="S24" s="16">
        <v>0.32900000000000001</v>
      </c>
      <c r="T24" s="17">
        <v>0.18</v>
      </c>
      <c r="U24" s="18">
        <v>0</v>
      </c>
      <c r="V24" s="51">
        <v>235</v>
      </c>
    </row>
    <row r="25" spans="1:22" x14ac:dyDescent="0.25">
      <c r="A25" t="s">
        <v>98</v>
      </c>
      <c r="B25" s="15">
        <v>77927</v>
      </c>
      <c r="C25" s="16">
        <v>0.219</v>
      </c>
      <c r="D25" s="17">
        <v>6.6000000000000003E-2</v>
      </c>
      <c r="E25" s="18">
        <v>0</v>
      </c>
      <c r="F25" s="19">
        <v>5.0000000000000001E-3</v>
      </c>
      <c r="G25" s="19">
        <v>0</v>
      </c>
      <c r="H25" s="19">
        <v>0.21099999999999999</v>
      </c>
      <c r="I25" s="19">
        <v>0</v>
      </c>
      <c r="J25" s="19">
        <v>9.5000000000000001E-2</v>
      </c>
      <c r="K25" s="19">
        <v>4.4999999999999998E-2</v>
      </c>
      <c r="L25" s="19">
        <v>3.9E-2</v>
      </c>
      <c r="M25" s="20">
        <v>3.0400000000000002E-3</v>
      </c>
      <c r="N25" s="20">
        <v>2.3E-3</v>
      </c>
      <c r="O25" s="51">
        <v>11</v>
      </c>
      <c r="P25" s="51">
        <v>746</v>
      </c>
      <c r="R25" s="51">
        <v>77942</v>
      </c>
      <c r="S25" s="16">
        <v>0.221</v>
      </c>
      <c r="T25" s="17">
        <v>6.6000000000000003E-2</v>
      </c>
      <c r="U25" s="18">
        <v>0</v>
      </c>
      <c r="V25" s="51">
        <v>11</v>
      </c>
    </row>
    <row r="26" spans="1:22" x14ac:dyDescent="0.25">
      <c r="A26" t="s">
        <v>9</v>
      </c>
      <c r="B26" s="15">
        <v>35154</v>
      </c>
      <c r="C26" s="16">
        <v>0.23100000000000001</v>
      </c>
      <c r="D26" s="17">
        <v>3.2000000000000001E-2</v>
      </c>
      <c r="E26" s="18">
        <v>0</v>
      </c>
      <c r="F26" s="19">
        <v>1.2999999999999999E-2</v>
      </c>
      <c r="G26" s="19">
        <v>0</v>
      </c>
      <c r="H26" s="19">
        <v>0.154</v>
      </c>
      <c r="I26" s="19">
        <v>0</v>
      </c>
      <c r="J26" s="19">
        <v>0.114</v>
      </c>
      <c r="K26" s="19">
        <v>4.4999999999999998E-2</v>
      </c>
      <c r="L26" s="19">
        <v>3.9E-2</v>
      </c>
      <c r="M26" s="20">
        <v>2.5300000000000001E-3</v>
      </c>
      <c r="N26" s="20">
        <v>1.32E-3</v>
      </c>
      <c r="O26" s="51">
        <v>23</v>
      </c>
      <c r="P26" s="51">
        <v>776</v>
      </c>
      <c r="R26" s="51">
        <v>35170</v>
      </c>
      <c r="S26" s="16">
        <v>0.23100000000000001</v>
      </c>
      <c r="T26" s="17">
        <v>3.2000000000000001E-2</v>
      </c>
      <c r="U26" s="18">
        <v>0</v>
      </c>
      <c r="V26" s="51">
        <v>23</v>
      </c>
    </row>
    <row r="27" spans="1:22" x14ac:dyDescent="0.25">
      <c r="A27" t="s">
        <v>71</v>
      </c>
      <c r="B27" s="15">
        <v>77045</v>
      </c>
      <c r="C27" s="16">
        <v>0.30299999999999999</v>
      </c>
      <c r="D27" s="17">
        <v>0.14899999999999999</v>
      </c>
      <c r="E27" s="18">
        <v>0</v>
      </c>
      <c r="F27" s="19">
        <v>2E-3</v>
      </c>
      <c r="G27" s="19">
        <v>0</v>
      </c>
      <c r="H27" s="19">
        <v>0.27800000000000002</v>
      </c>
      <c r="I27" s="19">
        <v>0</v>
      </c>
      <c r="J27" s="19">
        <v>9.5000000000000001E-2</v>
      </c>
      <c r="K27" s="19">
        <v>4.4999999999999998E-2</v>
      </c>
      <c r="L27" s="19">
        <v>1.7000000000000001E-2</v>
      </c>
      <c r="M27" s="20">
        <v>6.8599999999999998E-3</v>
      </c>
      <c r="N27" s="20">
        <v>4.1399999999999996E-3</v>
      </c>
      <c r="O27" s="51">
        <v>97</v>
      </c>
      <c r="P27" s="51">
        <v>6878</v>
      </c>
      <c r="R27" s="51">
        <v>77079</v>
      </c>
      <c r="S27" s="16">
        <v>0.30499999999999999</v>
      </c>
      <c r="T27" s="17">
        <v>0.15</v>
      </c>
      <c r="U27" s="18">
        <v>0</v>
      </c>
      <c r="V27" s="51">
        <v>98</v>
      </c>
    </row>
    <row r="28" spans="1:22" x14ac:dyDescent="0.25">
      <c r="A28" t="s">
        <v>10</v>
      </c>
      <c r="B28" s="15">
        <v>654375</v>
      </c>
      <c r="C28" s="16">
        <v>0.223</v>
      </c>
      <c r="D28" s="17">
        <v>8.6999999999999994E-2</v>
      </c>
      <c r="E28" s="18">
        <v>0</v>
      </c>
      <c r="F28" s="19">
        <v>1E-3</v>
      </c>
      <c r="G28" s="19">
        <v>0</v>
      </c>
      <c r="H28" s="19">
        <v>0.17399999999999999</v>
      </c>
      <c r="I28" s="19">
        <v>0.06</v>
      </c>
      <c r="J28" s="19">
        <v>0.16400000000000001</v>
      </c>
      <c r="K28" s="19">
        <v>4.1000000000000002E-2</v>
      </c>
      <c r="L28" s="19">
        <v>1.4999999999999999E-2</v>
      </c>
      <c r="M28" s="20">
        <v>5.3099999999999996E-3</v>
      </c>
      <c r="N28" s="20">
        <v>1.8600000000000001E-3</v>
      </c>
      <c r="O28" s="51">
        <v>83</v>
      </c>
      <c r="P28" s="51">
        <v>3958</v>
      </c>
      <c r="R28" s="51">
        <v>654664</v>
      </c>
      <c r="S28" s="16">
        <v>0.223</v>
      </c>
      <c r="T28" s="17">
        <v>8.6999999999999994E-2</v>
      </c>
      <c r="U28" s="18">
        <v>0</v>
      </c>
      <c r="V28" s="51">
        <v>82</v>
      </c>
    </row>
    <row r="29" spans="1:22" x14ac:dyDescent="0.25">
      <c r="A29" t="s">
        <v>11</v>
      </c>
      <c r="B29" s="15">
        <v>127923</v>
      </c>
      <c r="C29" s="16">
        <v>0.63700000000000001</v>
      </c>
      <c r="D29" s="17">
        <v>3.7999999999999999E-2</v>
      </c>
      <c r="E29" s="18">
        <v>0</v>
      </c>
      <c r="F29" s="19">
        <v>-0.14599999999999999</v>
      </c>
      <c r="G29" s="19">
        <v>0</v>
      </c>
      <c r="H29" s="19">
        <v>0.307</v>
      </c>
      <c r="I29" s="19">
        <v>0</v>
      </c>
      <c r="J29" s="19">
        <v>9.4E-2</v>
      </c>
      <c r="K29" s="19">
        <v>4.4999999999999998E-2</v>
      </c>
      <c r="L29" s="19">
        <v>1.7000000000000001E-2</v>
      </c>
      <c r="M29" s="20">
        <v>3.0599999999999998E-3</v>
      </c>
      <c r="N29" s="20">
        <v>1.57E-3</v>
      </c>
      <c r="O29" s="51">
        <v>65</v>
      </c>
      <c r="P29" s="51">
        <v>3678</v>
      </c>
      <c r="R29" s="51">
        <v>128230</v>
      </c>
      <c r="S29" s="16">
        <v>0.63900000000000001</v>
      </c>
      <c r="T29" s="17">
        <v>3.7999999999999999E-2</v>
      </c>
      <c r="U29" s="18">
        <v>0</v>
      </c>
      <c r="V29" s="51">
        <v>65</v>
      </c>
    </row>
    <row r="30" spans="1:22" x14ac:dyDescent="0.25">
      <c r="A30" t="s">
        <v>12</v>
      </c>
      <c r="B30" s="15">
        <v>128971</v>
      </c>
      <c r="C30" s="16">
        <v>1.23</v>
      </c>
      <c r="D30" s="17">
        <v>0</v>
      </c>
      <c r="E30" s="18">
        <v>0</v>
      </c>
      <c r="F30" s="19">
        <v>-2.5000000000000001E-2</v>
      </c>
      <c r="G30" s="19">
        <v>0</v>
      </c>
      <c r="H30" s="19">
        <v>0.26600000000000001</v>
      </c>
      <c r="I30" s="19">
        <v>5.8999999999999997E-2</v>
      </c>
      <c r="J30" s="19">
        <v>0.29199999999999998</v>
      </c>
      <c r="K30" s="19">
        <v>6.5000000000000002E-2</v>
      </c>
      <c r="L30" s="19">
        <v>2.1000000000000001E-2</v>
      </c>
      <c r="M30" s="20">
        <v>4.6899999999999997E-3</v>
      </c>
      <c r="N30" s="20">
        <v>2.2499999999999998E-3</v>
      </c>
      <c r="O30" s="51">
        <v>86</v>
      </c>
      <c r="P30" s="51">
        <v>491</v>
      </c>
      <c r="R30" s="51">
        <v>129311</v>
      </c>
      <c r="S30" s="16">
        <v>1.246</v>
      </c>
      <c r="T30" s="17">
        <v>0</v>
      </c>
      <c r="U30" s="18">
        <v>0</v>
      </c>
      <c r="V30" s="51">
        <v>87</v>
      </c>
    </row>
    <row r="31" spans="1:22" x14ac:dyDescent="0.25">
      <c r="A31" t="s">
        <v>13</v>
      </c>
      <c r="B31" s="15">
        <v>75781</v>
      </c>
      <c r="C31" s="16">
        <v>0.46500000000000002</v>
      </c>
      <c r="D31" s="17">
        <v>2.8000000000000001E-2</v>
      </c>
      <c r="E31" s="18">
        <v>0</v>
      </c>
      <c r="F31" s="19">
        <v>-2.9000000000000001E-2</v>
      </c>
      <c r="G31" s="19">
        <v>0</v>
      </c>
      <c r="H31" s="19">
        <v>0.22500000000000001</v>
      </c>
      <c r="I31" s="19">
        <v>4.0000000000000001E-3</v>
      </c>
      <c r="J31" s="19">
        <v>9.6000000000000002E-2</v>
      </c>
      <c r="K31" s="19">
        <v>4.3999999999999997E-2</v>
      </c>
      <c r="L31" s="19">
        <v>1.7000000000000001E-2</v>
      </c>
      <c r="M31" s="20">
        <v>2.9099999999999998E-3</v>
      </c>
      <c r="N31" s="20">
        <v>1.15E-3</v>
      </c>
      <c r="O31" s="51">
        <v>140</v>
      </c>
      <c r="P31" s="51">
        <v>10007</v>
      </c>
      <c r="R31" s="51">
        <v>75811</v>
      </c>
      <c r="S31" s="16">
        <v>0.46600000000000003</v>
      </c>
      <c r="T31" s="17">
        <v>2.9000000000000001E-2</v>
      </c>
      <c r="U31" s="18">
        <v>0</v>
      </c>
      <c r="V31" s="51">
        <v>138</v>
      </c>
    </row>
    <row r="32" spans="1:22" x14ac:dyDescent="0.25">
      <c r="A32" t="s">
        <v>99</v>
      </c>
      <c r="B32" s="15">
        <v>67079</v>
      </c>
      <c r="C32" s="16">
        <v>0.74099999999999999</v>
      </c>
      <c r="D32" s="17">
        <v>0.89900000000000002</v>
      </c>
      <c r="E32" s="18">
        <v>0</v>
      </c>
      <c r="F32" s="19">
        <v>2.5000000000000001E-2</v>
      </c>
      <c r="G32" s="19">
        <v>0</v>
      </c>
      <c r="H32" s="19">
        <v>0.72199999999999998</v>
      </c>
      <c r="I32" s="19">
        <v>0</v>
      </c>
      <c r="J32" s="19">
        <v>0.23799999999999999</v>
      </c>
      <c r="K32" s="19">
        <v>0.21199999999999999</v>
      </c>
      <c r="L32" s="19">
        <v>1.7000000000000001E-2</v>
      </c>
      <c r="M32" s="20">
        <v>9.8899999999999995E-3</v>
      </c>
      <c r="N32" s="20">
        <v>5.3099999999999996E-3</v>
      </c>
      <c r="O32" s="51">
        <v>292</v>
      </c>
      <c r="P32" s="51">
        <v>15180</v>
      </c>
      <c r="R32" s="51">
        <v>68024</v>
      </c>
      <c r="S32" s="16">
        <v>0.74199999999999999</v>
      </c>
      <c r="T32" s="17">
        <v>0.90800000000000003</v>
      </c>
      <c r="U32" s="18">
        <v>0</v>
      </c>
      <c r="V32" s="51">
        <v>295</v>
      </c>
    </row>
    <row r="33" spans="1:22" x14ac:dyDescent="0.25">
      <c r="A33" t="s">
        <v>100</v>
      </c>
      <c r="B33" s="15">
        <v>26013</v>
      </c>
      <c r="C33" s="16">
        <v>1.5529999999999999</v>
      </c>
      <c r="D33" s="17">
        <v>0</v>
      </c>
      <c r="E33" s="18">
        <v>0</v>
      </c>
      <c r="F33" s="19">
        <v>-6.0999999999999999E-2</v>
      </c>
      <c r="G33" s="19">
        <v>0</v>
      </c>
      <c r="H33" s="19">
        <v>0.626</v>
      </c>
      <c r="I33" s="19">
        <v>0.13900000000000001</v>
      </c>
      <c r="J33" s="19">
        <v>9.2999999999999999E-2</v>
      </c>
      <c r="K33" s="19">
        <v>0.749</v>
      </c>
      <c r="L33" s="19">
        <v>3.9E-2</v>
      </c>
      <c r="M33" s="20">
        <v>1.128E-2</v>
      </c>
      <c r="N33" s="20">
        <v>4.0200000000000001E-3</v>
      </c>
      <c r="O33" s="51">
        <v>68</v>
      </c>
      <c r="P33" s="51">
        <v>1003</v>
      </c>
      <c r="R33" s="51">
        <v>27499</v>
      </c>
      <c r="S33" s="16">
        <v>1.5529999999999999</v>
      </c>
      <c r="T33" s="17">
        <v>0</v>
      </c>
      <c r="U33" s="18">
        <v>0</v>
      </c>
      <c r="V33" s="51">
        <v>68</v>
      </c>
    </row>
    <row r="34" spans="1:22" x14ac:dyDescent="0.25">
      <c r="A34" t="s">
        <v>14</v>
      </c>
      <c r="B34" s="15">
        <v>210650</v>
      </c>
      <c r="C34" s="16">
        <v>0.46500000000000002</v>
      </c>
      <c r="D34" s="17">
        <v>0.14499999999999999</v>
      </c>
      <c r="E34" s="18">
        <v>0</v>
      </c>
      <c r="F34" s="19">
        <v>0.126</v>
      </c>
      <c r="G34" s="19">
        <v>0</v>
      </c>
      <c r="H34" s="19">
        <v>0.36899999999999999</v>
      </c>
      <c r="I34" s="19">
        <v>1.4999999999999999E-2</v>
      </c>
      <c r="J34" s="19">
        <v>0.182</v>
      </c>
      <c r="K34" s="19">
        <v>4.2000000000000003E-2</v>
      </c>
      <c r="L34" s="19">
        <v>1.6E-2</v>
      </c>
      <c r="M34" s="20">
        <v>4.3800000000000002E-3</v>
      </c>
      <c r="N34" s="20">
        <v>1.7899999999999999E-3</v>
      </c>
      <c r="O34" s="51">
        <v>119</v>
      </c>
      <c r="P34" s="51">
        <v>7771</v>
      </c>
      <c r="R34" s="51">
        <v>211197</v>
      </c>
      <c r="S34" s="16">
        <v>0.46</v>
      </c>
      <c r="T34" s="17">
        <v>0.14399999999999999</v>
      </c>
      <c r="U34" s="18">
        <v>0</v>
      </c>
      <c r="V34" s="51">
        <v>120</v>
      </c>
    </row>
    <row r="35" spans="1:22" x14ac:dyDescent="0.25">
      <c r="A35" t="s">
        <v>15</v>
      </c>
      <c r="B35" s="15">
        <v>7778</v>
      </c>
      <c r="C35" s="16">
        <v>10.683</v>
      </c>
      <c r="D35" s="17">
        <v>1.038</v>
      </c>
      <c r="E35" s="18">
        <v>0</v>
      </c>
      <c r="F35" s="19">
        <v>3.6880000000000002</v>
      </c>
      <c r="G35" s="19">
        <v>0</v>
      </c>
      <c r="H35" s="19">
        <v>10.385999999999999</v>
      </c>
      <c r="I35" s="19">
        <v>0.59199999999999997</v>
      </c>
      <c r="J35" s="19">
        <v>0.13</v>
      </c>
      <c r="K35" s="19">
        <v>1.63</v>
      </c>
      <c r="L35" s="19">
        <v>5.0999999999999997E-2</v>
      </c>
      <c r="M35" s="20">
        <v>4.6080000000000003E-2</v>
      </c>
      <c r="N35" s="20">
        <v>6.0199999999999997E-2</v>
      </c>
      <c r="O35" s="51">
        <v>14</v>
      </c>
      <c r="P35" s="51">
        <v>182</v>
      </c>
      <c r="R35" s="51">
        <v>7812</v>
      </c>
      <c r="S35" s="16">
        <v>10.372</v>
      </c>
      <c r="T35" s="17">
        <v>8.4700000000000006</v>
      </c>
      <c r="U35" s="18">
        <v>0</v>
      </c>
      <c r="V35" s="51">
        <v>14</v>
      </c>
    </row>
    <row r="36" spans="1:22" x14ac:dyDescent="0.25">
      <c r="A36" t="s">
        <v>101</v>
      </c>
      <c r="B36" s="15">
        <v>4416</v>
      </c>
      <c r="C36" s="16">
        <v>18.634</v>
      </c>
      <c r="D36" s="17">
        <v>5.0590000000000002</v>
      </c>
      <c r="E36" s="18">
        <v>0</v>
      </c>
      <c r="F36" s="19">
        <v>14.308</v>
      </c>
      <c r="G36" s="19">
        <v>0</v>
      </c>
      <c r="H36" s="19">
        <v>3.706</v>
      </c>
      <c r="I36" s="19">
        <v>0.185</v>
      </c>
      <c r="J36" s="19">
        <v>6.0999999999999999E-2</v>
      </c>
      <c r="K36" s="19">
        <v>0.4</v>
      </c>
      <c r="L36" s="19">
        <v>2.1000000000000001E-2</v>
      </c>
      <c r="M36" s="20">
        <v>1.6590000000000001E-2</v>
      </c>
      <c r="N36" s="20">
        <v>3.0609999999999998E-2</v>
      </c>
      <c r="O36" s="51">
        <v>209</v>
      </c>
      <c r="P36" s="51">
        <v>1097</v>
      </c>
      <c r="R36" s="51">
        <v>4738</v>
      </c>
      <c r="S36" s="16">
        <v>18.556000000000001</v>
      </c>
      <c r="T36" s="17">
        <v>5.03</v>
      </c>
      <c r="U36" s="18">
        <v>0</v>
      </c>
      <c r="V36" s="51">
        <v>190</v>
      </c>
    </row>
    <row r="37" spans="1:22" x14ac:dyDescent="0.25">
      <c r="A37" t="s">
        <v>73</v>
      </c>
      <c r="B37" s="15">
        <v>40571</v>
      </c>
      <c r="C37" s="16">
        <v>20.507000000000001</v>
      </c>
      <c r="D37" s="17">
        <v>5.0670000000000002</v>
      </c>
      <c r="E37" s="18">
        <v>168.09200000000001</v>
      </c>
      <c r="F37" s="19">
        <v>16.277999999999999</v>
      </c>
      <c r="G37" s="19">
        <v>1.8779999999999999</v>
      </c>
      <c r="H37" s="19">
        <v>39.387999999999998</v>
      </c>
      <c r="I37" s="19">
        <v>1.2689999999999999</v>
      </c>
      <c r="J37" s="19">
        <v>0.34599999999999997</v>
      </c>
      <c r="K37" s="19">
        <v>0.247</v>
      </c>
      <c r="L37" s="19">
        <v>0.16400000000000001</v>
      </c>
      <c r="M37" s="20">
        <v>0.18929000000000001</v>
      </c>
      <c r="N37" s="20">
        <v>0.17746999999999999</v>
      </c>
      <c r="O37" s="51">
        <v>871</v>
      </c>
      <c r="P37" s="51">
        <v>21163</v>
      </c>
      <c r="R37" s="51">
        <v>40654</v>
      </c>
      <c r="S37" s="16">
        <v>21.677</v>
      </c>
      <c r="T37" s="17">
        <v>5.2560000000000002</v>
      </c>
      <c r="U37" s="18">
        <v>173.91900000000001</v>
      </c>
      <c r="V37" s="51">
        <v>942</v>
      </c>
    </row>
    <row r="38" spans="1:22" x14ac:dyDescent="0.25">
      <c r="A38" t="s">
        <v>74</v>
      </c>
      <c r="B38" s="15">
        <v>31425</v>
      </c>
      <c r="C38" s="16">
        <v>10.096</v>
      </c>
      <c r="D38" s="17">
        <v>1.9650000000000001</v>
      </c>
      <c r="E38" s="18">
        <v>13.667</v>
      </c>
      <c r="F38" s="19">
        <v>0.90600000000000003</v>
      </c>
      <c r="G38" s="19">
        <v>2.508</v>
      </c>
      <c r="H38" s="19">
        <v>15.689</v>
      </c>
      <c r="I38" s="19">
        <v>1.1080000000000001</v>
      </c>
      <c r="J38" s="19">
        <v>0.42399999999999999</v>
      </c>
      <c r="K38" s="19">
        <v>0.26800000000000002</v>
      </c>
      <c r="L38" s="19">
        <v>0.182</v>
      </c>
      <c r="M38" s="20">
        <v>0.20946000000000001</v>
      </c>
      <c r="N38" s="20">
        <v>0.20882999999999999</v>
      </c>
      <c r="O38" s="51">
        <v>1650</v>
      </c>
      <c r="P38" s="51">
        <v>75339</v>
      </c>
      <c r="R38" s="51">
        <v>31489</v>
      </c>
      <c r="S38" s="16">
        <v>10.744</v>
      </c>
      <c r="T38" s="17">
        <v>2.0760000000000001</v>
      </c>
      <c r="U38" s="18">
        <v>14.938000000000001</v>
      </c>
      <c r="V38" s="51">
        <v>1779</v>
      </c>
    </row>
    <row r="39" spans="1:22" x14ac:dyDescent="0.25">
      <c r="A39" t="s">
        <v>72</v>
      </c>
      <c r="B39" s="15">
        <v>14195</v>
      </c>
      <c r="C39" s="16">
        <v>9.2919999999999998</v>
      </c>
      <c r="D39" s="17">
        <v>1.6659999999999999</v>
      </c>
      <c r="E39" s="18">
        <v>212.34800000000001</v>
      </c>
      <c r="F39" s="19">
        <v>0.46800000000000003</v>
      </c>
      <c r="G39" s="19">
        <v>2.37</v>
      </c>
      <c r="H39" s="19">
        <v>19.507999999999999</v>
      </c>
      <c r="I39" s="19">
        <v>1.111</v>
      </c>
      <c r="J39" s="19">
        <v>0.49</v>
      </c>
      <c r="K39" s="19">
        <v>0.251</v>
      </c>
      <c r="L39" s="19">
        <v>0.217</v>
      </c>
      <c r="M39" s="20">
        <v>8.7260000000000004E-2</v>
      </c>
      <c r="N39" s="20">
        <v>5.9650000000000002E-2</v>
      </c>
      <c r="O39" s="51">
        <v>1082</v>
      </c>
      <c r="P39" s="51">
        <v>85193</v>
      </c>
      <c r="R39" s="51">
        <v>14329</v>
      </c>
      <c r="S39" s="16">
        <v>16.483000000000001</v>
      </c>
      <c r="T39" s="17">
        <v>2.9020000000000001</v>
      </c>
      <c r="U39" s="18">
        <v>347.98399999999998</v>
      </c>
      <c r="V39" s="51">
        <v>1575</v>
      </c>
    </row>
    <row r="40" spans="1:22" x14ac:dyDescent="0.25">
      <c r="A40" t="s">
        <v>16</v>
      </c>
      <c r="B40" s="15">
        <v>112892</v>
      </c>
      <c r="C40" s="16">
        <v>7.8819999999999997</v>
      </c>
      <c r="D40" s="17">
        <v>2.23</v>
      </c>
      <c r="E40" s="18">
        <v>4.3999999999999997E-2</v>
      </c>
      <c r="F40" s="19">
        <v>1.5349999999999999</v>
      </c>
      <c r="G40" s="19">
        <v>2.94</v>
      </c>
      <c r="H40" s="19">
        <v>1.694</v>
      </c>
      <c r="I40" s="19">
        <v>0.28399999999999997</v>
      </c>
      <c r="J40" s="19">
        <v>0.34300000000000003</v>
      </c>
      <c r="K40" s="19">
        <v>0.29599999999999999</v>
      </c>
      <c r="L40" s="19">
        <v>0.19</v>
      </c>
      <c r="M40" s="20">
        <v>8.2650000000000001E-2</v>
      </c>
      <c r="N40" s="20">
        <v>4.4159999999999998E-2</v>
      </c>
      <c r="O40" s="51">
        <v>1073</v>
      </c>
      <c r="P40" s="51">
        <v>40028</v>
      </c>
      <c r="R40" s="51">
        <v>113229</v>
      </c>
      <c r="S40" s="16">
        <v>8.2319999999999993</v>
      </c>
      <c r="T40" s="17">
        <v>2.331</v>
      </c>
      <c r="U40" s="18">
        <v>3.3000000000000002E-2</v>
      </c>
      <c r="V40" s="51">
        <v>1122</v>
      </c>
    </row>
    <row r="41" spans="1:22" x14ac:dyDescent="0.25">
      <c r="A41" t="s">
        <v>17</v>
      </c>
      <c r="B41" s="15">
        <v>96439</v>
      </c>
      <c r="C41" s="16">
        <v>5.66</v>
      </c>
      <c r="D41" s="17">
        <v>1.83</v>
      </c>
      <c r="E41" s="18">
        <v>0</v>
      </c>
      <c r="F41" s="19">
        <v>2.54</v>
      </c>
      <c r="G41" s="19">
        <v>1.7749999999999999</v>
      </c>
      <c r="H41" s="19">
        <v>0.67200000000000004</v>
      </c>
      <c r="I41" s="19">
        <v>0.44</v>
      </c>
      <c r="J41" s="19">
        <v>0.27600000000000002</v>
      </c>
      <c r="K41" s="19">
        <v>0.21199999999999999</v>
      </c>
      <c r="L41" s="19">
        <v>0.17699999999999999</v>
      </c>
      <c r="M41" s="20">
        <v>6.4390000000000003E-2</v>
      </c>
      <c r="N41" s="20">
        <v>2.9569999999999999E-2</v>
      </c>
      <c r="O41" s="51">
        <v>402</v>
      </c>
      <c r="P41" s="51">
        <v>8828</v>
      </c>
      <c r="R41" s="51">
        <v>97430</v>
      </c>
      <c r="S41" s="16">
        <v>5.7530000000000001</v>
      </c>
      <c r="T41" s="17">
        <v>1.845</v>
      </c>
      <c r="U41" s="18">
        <v>0</v>
      </c>
      <c r="V41" s="51">
        <v>409</v>
      </c>
    </row>
    <row r="42" spans="1:22" x14ac:dyDescent="0.25">
      <c r="A42" t="s">
        <v>18</v>
      </c>
      <c r="B42" s="15">
        <v>470267</v>
      </c>
      <c r="C42" s="16">
        <v>1.327</v>
      </c>
      <c r="D42" s="17">
        <v>0.40200000000000002</v>
      </c>
      <c r="E42" s="18">
        <v>6.2750000000000004</v>
      </c>
      <c r="F42" s="19">
        <v>0.495</v>
      </c>
      <c r="G42" s="19">
        <v>0.23599999999999999</v>
      </c>
      <c r="H42" s="19">
        <v>1.458</v>
      </c>
      <c r="I42" s="19">
        <v>0.14899999999999999</v>
      </c>
      <c r="J42" s="19">
        <v>0.09</v>
      </c>
      <c r="K42" s="19">
        <v>9.7000000000000003E-2</v>
      </c>
      <c r="L42" s="19">
        <v>0.25600000000000001</v>
      </c>
      <c r="M42" s="20">
        <v>1.7659999999999999E-2</v>
      </c>
      <c r="N42" s="20">
        <v>9.3399999999999993E-3</v>
      </c>
      <c r="O42" s="51">
        <v>533</v>
      </c>
      <c r="P42" s="51">
        <v>16951</v>
      </c>
      <c r="R42" s="51">
        <v>482310</v>
      </c>
      <c r="S42" s="16">
        <v>1.3180000000000001</v>
      </c>
      <c r="T42" s="17">
        <v>0.39800000000000002</v>
      </c>
      <c r="U42" s="18">
        <v>6.3819999999999997</v>
      </c>
      <c r="V42" s="51">
        <v>520</v>
      </c>
    </row>
    <row r="43" spans="1:22" x14ac:dyDescent="0.25">
      <c r="A43" t="s">
        <v>19</v>
      </c>
      <c r="B43" s="15">
        <v>21191</v>
      </c>
      <c r="C43" s="16">
        <v>12.103999999999999</v>
      </c>
      <c r="D43" s="17">
        <v>3.6579999999999999</v>
      </c>
      <c r="E43" s="18">
        <v>64.88</v>
      </c>
      <c r="F43" s="19">
        <v>4.4550000000000001</v>
      </c>
      <c r="G43" s="19">
        <v>2.3460000000000001</v>
      </c>
      <c r="H43" s="19">
        <v>13.058999999999999</v>
      </c>
      <c r="I43" s="19">
        <v>0.73799999999999999</v>
      </c>
      <c r="J43" s="19">
        <v>0.13800000000000001</v>
      </c>
      <c r="K43" s="19">
        <v>0.17199999999999999</v>
      </c>
      <c r="L43" s="19">
        <v>0.33200000000000002</v>
      </c>
      <c r="M43" s="20">
        <v>0.14893999999999999</v>
      </c>
      <c r="N43" s="20">
        <v>8.8749999999999996E-2</v>
      </c>
      <c r="O43" s="51">
        <v>4735</v>
      </c>
      <c r="P43" s="51">
        <v>155464</v>
      </c>
      <c r="R43" s="51">
        <v>21733</v>
      </c>
      <c r="S43" s="16">
        <v>11.933</v>
      </c>
      <c r="T43" s="17">
        <v>3.5840000000000001</v>
      </c>
      <c r="U43" s="18">
        <v>56.197000000000003</v>
      </c>
      <c r="V43" s="51">
        <v>4646</v>
      </c>
    </row>
    <row r="44" spans="1:22" x14ac:dyDescent="0.25">
      <c r="A44" t="s">
        <v>20</v>
      </c>
      <c r="B44" s="15">
        <v>63489</v>
      </c>
      <c r="C44" s="16">
        <v>4.6520000000000001</v>
      </c>
      <c r="D44" s="17">
        <v>1.397</v>
      </c>
      <c r="E44" s="18">
        <v>0</v>
      </c>
      <c r="F44" s="19">
        <v>0.70899999999999996</v>
      </c>
      <c r="G44" s="19">
        <v>2.2000000000000002</v>
      </c>
      <c r="H44" s="19">
        <v>1.3169999999999999</v>
      </c>
      <c r="I44" s="19">
        <v>0</v>
      </c>
      <c r="J44" s="19">
        <v>8.4000000000000005E-2</v>
      </c>
      <c r="K44" s="19">
        <v>0.161</v>
      </c>
      <c r="L44" s="19">
        <v>3.5999999999999997E-2</v>
      </c>
      <c r="M44" s="20">
        <v>5.1819999999999998E-2</v>
      </c>
      <c r="N44" s="20">
        <v>2.102E-2</v>
      </c>
      <c r="O44" s="51">
        <v>556</v>
      </c>
      <c r="P44" s="51">
        <v>17315</v>
      </c>
      <c r="R44" s="51">
        <v>64219</v>
      </c>
      <c r="S44" s="16">
        <v>4.6580000000000004</v>
      </c>
      <c r="T44" s="17">
        <v>1.403</v>
      </c>
      <c r="U44" s="18">
        <v>0</v>
      </c>
      <c r="V44" s="51">
        <v>558</v>
      </c>
    </row>
    <row r="45" spans="1:22" x14ac:dyDescent="0.25">
      <c r="A45" t="s">
        <v>21</v>
      </c>
      <c r="B45" s="15">
        <v>45223</v>
      </c>
      <c r="C45" s="16">
        <v>2.67</v>
      </c>
      <c r="D45" s="17">
        <v>0.70799999999999996</v>
      </c>
      <c r="E45" s="18">
        <v>0</v>
      </c>
      <c r="F45" s="19">
        <v>0.53400000000000003</v>
      </c>
      <c r="G45" s="19">
        <v>0.81899999999999995</v>
      </c>
      <c r="H45" s="19">
        <v>3.5979999999999999</v>
      </c>
      <c r="I45" s="19">
        <v>0.02</v>
      </c>
      <c r="J45" s="19">
        <v>0.111</v>
      </c>
      <c r="K45" s="19">
        <v>6.0999999999999999E-2</v>
      </c>
      <c r="L45" s="19">
        <v>0.04</v>
      </c>
      <c r="M45" s="20">
        <v>2.5000000000000001E-2</v>
      </c>
      <c r="N45" s="20">
        <v>9.2069999999999999E-2</v>
      </c>
      <c r="O45" s="51">
        <v>1315</v>
      </c>
      <c r="P45" s="51">
        <v>13691</v>
      </c>
      <c r="R45" s="51">
        <v>46744</v>
      </c>
      <c r="S45" s="16">
        <v>2.694</v>
      </c>
      <c r="T45" s="17">
        <v>0.71099999999999997</v>
      </c>
      <c r="U45" s="18">
        <v>0</v>
      </c>
      <c r="V45" s="51">
        <v>1361</v>
      </c>
    </row>
    <row r="46" spans="1:22" x14ac:dyDescent="0.25">
      <c r="A46" t="s">
        <v>22</v>
      </c>
      <c r="B46" s="15">
        <v>10633</v>
      </c>
      <c r="C46" s="16">
        <v>1.1970000000000001</v>
      </c>
      <c r="D46" s="17">
        <v>0.23200000000000001</v>
      </c>
      <c r="E46" s="18">
        <v>0</v>
      </c>
      <c r="F46" s="19">
        <v>0.20599999999999999</v>
      </c>
      <c r="G46" s="19">
        <v>2.5099999999999998</v>
      </c>
      <c r="H46" s="19">
        <v>8.3789999999999996</v>
      </c>
      <c r="I46" s="19">
        <v>0</v>
      </c>
      <c r="J46" s="19">
        <v>0.20599999999999999</v>
      </c>
      <c r="K46" s="19">
        <v>0.33400000000000002</v>
      </c>
      <c r="L46" s="19">
        <v>0.219</v>
      </c>
      <c r="M46" s="20">
        <v>5.9769999999999997E-2</v>
      </c>
      <c r="N46" s="20">
        <v>9.7869999999999999E-2</v>
      </c>
      <c r="O46" s="51">
        <v>1394</v>
      </c>
      <c r="P46" s="51">
        <v>50685</v>
      </c>
      <c r="R46" s="51">
        <v>10657</v>
      </c>
      <c r="S46" s="16">
        <v>1.1839999999999999</v>
      </c>
      <c r="T46" s="17">
        <v>0.23100000000000001</v>
      </c>
      <c r="U46" s="18">
        <v>0</v>
      </c>
      <c r="V46" s="51">
        <v>1416</v>
      </c>
    </row>
    <row r="47" spans="1:22" x14ac:dyDescent="0.25">
      <c r="A47" s="2"/>
      <c r="B47" s="15"/>
      <c r="C47" s="16"/>
      <c r="D47" s="17"/>
      <c r="E47" s="18"/>
      <c r="F47" s="19"/>
      <c r="G47" s="19"/>
      <c r="H47" s="19"/>
      <c r="I47" s="19"/>
      <c r="J47" s="19"/>
      <c r="K47" s="19"/>
      <c r="L47" s="19"/>
      <c r="M47" s="20"/>
      <c r="N47" s="20"/>
      <c r="O47" s="51"/>
      <c r="P47" s="51"/>
      <c r="Q47" s="3"/>
      <c r="R47" s="51"/>
      <c r="S47" s="16"/>
      <c r="T47" s="17"/>
      <c r="U47" s="18"/>
      <c r="V47" s="51"/>
    </row>
    <row r="48" spans="1:22" x14ac:dyDescent="0.25">
      <c r="A48" s="21" t="s">
        <v>116</v>
      </c>
      <c r="B48" s="15">
        <v>97562</v>
      </c>
      <c r="C48" s="16">
        <v>2.1619999999999999</v>
      </c>
      <c r="D48" s="17">
        <v>0.79900000000000004</v>
      </c>
      <c r="E48" s="18">
        <v>0</v>
      </c>
      <c r="F48" s="19">
        <v>0.161</v>
      </c>
      <c r="G48" s="19">
        <v>0</v>
      </c>
      <c r="H48" s="19">
        <v>0.74399999999999999</v>
      </c>
      <c r="I48" s="19">
        <v>0.16900000000000001</v>
      </c>
      <c r="J48" s="19">
        <v>0.109</v>
      </c>
      <c r="K48" s="19">
        <v>8.1000000000000003E-2</v>
      </c>
      <c r="L48" s="19">
        <v>4.9000000000000002E-2</v>
      </c>
      <c r="M48" s="20">
        <v>1.052E-2</v>
      </c>
      <c r="N48" s="20">
        <v>5.6899999999999997E-3</v>
      </c>
      <c r="O48" s="51">
        <v>438</v>
      </c>
      <c r="P48" s="51">
        <v>22262</v>
      </c>
      <c r="R48" s="51">
        <v>121607</v>
      </c>
      <c r="S48" s="16">
        <v>2.1579999999999999</v>
      </c>
      <c r="T48" s="17">
        <v>0.80900000000000005</v>
      </c>
      <c r="U48" s="18">
        <v>0</v>
      </c>
      <c r="V48" s="51">
        <v>439</v>
      </c>
    </row>
    <row r="49" spans="1:22" x14ac:dyDescent="0.25">
      <c r="A49" s="21" t="s">
        <v>37</v>
      </c>
      <c r="B49" s="15">
        <v>13404</v>
      </c>
      <c r="C49" s="16">
        <v>8.2409999999999997</v>
      </c>
      <c r="D49" s="17">
        <v>1.873</v>
      </c>
      <c r="E49" s="18">
        <v>0</v>
      </c>
      <c r="F49" s="19">
        <v>2.0219999999999998</v>
      </c>
      <c r="G49" s="19">
        <v>0</v>
      </c>
      <c r="H49" s="19">
        <v>2.0299999999999998</v>
      </c>
      <c r="I49" s="19">
        <v>0.54600000000000004</v>
      </c>
      <c r="J49" s="19">
        <v>0.251</v>
      </c>
      <c r="K49" s="19">
        <v>0.85899999999999999</v>
      </c>
      <c r="L49" s="19">
        <v>4.3999999999999997E-2</v>
      </c>
      <c r="M49" s="20">
        <v>2.145E-2</v>
      </c>
      <c r="N49" s="20">
        <v>1.9730000000000001E-2</v>
      </c>
      <c r="O49" s="51">
        <v>449</v>
      </c>
      <c r="P49" s="51">
        <v>21573</v>
      </c>
      <c r="R49" s="51">
        <v>22401</v>
      </c>
      <c r="S49" s="16">
        <v>8.2420000000000009</v>
      </c>
      <c r="T49" s="17">
        <v>1.992</v>
      </c>
      <c r="U49" s="18">
        <v>0</v>
      </c>
      <c r="V49" s="51">
        <v>448</v>
      </c>
    </row>
    <row r="50" spans="1:22" x14ac:dyDescent="0.25">
      <c r="A50" s="21" t="s">
        <v>117</v>
      </c>
      <c r="B50" s="15">
        <v>21564</v>
      </c>
      <c r="C50" s="16">
        <v>0</v>
      </c>
      <c r="D50" s="17">
        <v>0</v>
      </c>
      <c r="E50" s="18">
        <v>0</v>
      </c>
      <c r="F50" s="19">
        <v>0</v>
      </c>
      <c r="G50" s="19">
        <v>0</v>
      </c>
      <c r="H50" s="19">
        <v>0</v>
      </c>
      <c r="I50" s="19">
        <v>0.13900000000000001</v>
      </c>
      <c r="J50" s="19">
        <v>0.70599999999999996</v>
      </c>
      <c r="K50" s="19">
        <v>8.6999999999999994E-2</v>
      </c>
      <c r="L50" s="19">
        <v>3.7999999999999999E-2</v>
      </c>
      <c r="M50" s="20">
        <v>7.4599999999999996E-3</v>
      </c>
      <c r="N50" s="20">
        <v>2.1800000000000001E-3</v>
      </c>
      <c r="O50" s="51">
        <v>0</v>
      </c>
      <c r="P50" s="51">
        <v>0</v>
      </c>
      <c r="R50" s="51">
        <v>27425</v>
      </c>
      <c r="S50" s="16">
        <v>0</v>
      </c>
      <c r="T50" s="17">
        <v>0</v>
      </c>
      <c r="U50" s="18">
        <v>0</v>
      </c>
      <c r="V50" s="51">
        <v>0</v>
      </c>
    </row>
    <row r="51" spans="1:22" x14ac:dyDescent="0.25">
      <c r="A51" s="21" t="s">
        <v>118</v>
      </c>
      <c r="B51" s="15">
        <v>13269</v>
      </c>
      <c r="C51" s="16">
        <v>10.019</v>
      </c>
      <c r="D51" s="17">
        <v>2.3319999999999999</v>
      </c>
      <c r="E51" s="18">
        <v>0</v>
      </c>
      <c r="F51" s="19">
        <v>6.0069999999999997</v>
      </c>
      <c r="G51" s="19">
        <v>0</v>
      </c>
      <c r="H51" s="19">
        <v>4.9379999999999997</v>
      </c>
      <c r="I51" s="19">
        <v>0.25900000000000001</v>
      </c>
      <c r="J51" s="19">
        <v>0.14299999999999999</v>
      </c>
      <c r="K51" s="19">
        <v>0.747</v>
      </c>
      <c r="L51" s="19">
        <v>0.03</v>
      </c>
      <c r="M51" s="20">
        <v>2.419E-2</v>
      </c>
      <c r="N51" s="20">
        <v>3.2039999999999999E-2</v>
      </c>
      <c r="O51" s="51">
        <v>172</v>
      </c>
      <c r="P51" s="51">
        <v>5486</v>
      </c>
      <c r="R51" s="51">
        <v>13585</v>
      </c>
      <c r="S51" s="16">
        <v>9.89</v>
      </c>
      <c r="T51" s="17">
        <v>4.8029999999999999</v>
      </c>
      <c r="U51" s="18">
        <v>0</v>
      </c>
      <c r="V51" s="51">
        <v>166</v>
      </c>
    </row>
    <row r="52" spans="1:22" x14ac:dyDescent="0.25">
      <c r="A52" s="21" t="s">
        <v>38</v>
      </c>
      <c r="B52" s="15">
        <v>10599</v>
      </c>
      <c r="C52" s="16">
        <v>6.8579999999999997</v>
      </c>
      <c r="D52" s="17">
        <v>2.0459999999999998</v>
      </c>
      <c r="E52" s="18">
        <v>2.4E-2</v>
      </c>
      <c r="F52" s="19">
        <v>1.998</v>
      </c>
      <c r="G52" s="19">
        <v>2.403</v>
      </c>
      <c r="H52" s="19">
        <v>1.2230000000000001</v>
      </c>
      <c r="I52" s="19">
        <v>0.35599999999999998</v>
      </c>
      <c r="J52" s="19">
        <v>0.312</v>
      </c>
      <c r="K52" s="19">
        <v>0.25700000000000001</v>
      </c>
      <c r="L52" s="19">
        <v>0.184</v>
      </c>
      <c r="M52" s="20">
        <v>7.424E-2</v>
      </c>
      <c r="N52" s="20">
        <v>3.7440000000000001E-2</v>
      </c>
      <c r="O52" s="51">
        <v>764</v>
      </c>
      <c r="P52" s="51">
        <v>25654</v>
      </c>
      <c r="R52" s="51">
        <v>21053</v>
      </c>
      <c r="S52" s="16">
        <v>7.09</v>
      </c>
      <c r="T52" s="17">
        <v>2.1070000000000002</v>
      </c>
      <c r="U52" s="18">
        <v>1.7999999999999999E-2</v>
      </c>
      <c r="V52" s="51">
        <v>794</v>
      </c>
    </row>
    <row r="53" spans="1:22" x14ac:dyDescent="0.25">
      <c r="A53" s="21" t="s">
        <v>39</v>
      </c>
      <c r="B53" s="15">
        <v>6618</v>
      </c>
      <c r="C53" s="16">
        <v>15.962999999999999</v>
      </c>
      <c r="D53" s="17">
        <v>3.7130000000000001</v>
      </c>
      <c r="E53" s="18">
        <v>100.688</v>
      </c>
      <c r="F53" s="19">
        <v>9.5690000000000008</v>
      </c>
      <c r="G53" s="19">
        <v>2.153</v>
      </c>
      <c r="H53" s="19">
        <v>29.044</v>
      </c>
      <c r="I53" s="19">
        <v>1.1990000000000001</v>
      </c>
      <c r="J53" s="19">
        <v>0.38</v>
      </c>
      <c r="K53" s="19">
        <v>0.25600000000000001</v>
      </c>
      <c r="L53" s="19">
        <v>0.17199999999999999</v>
      </c>
      <c r="M53" s="20">
        <v>0.19808999999999999</v>
      </c>
      <c r="N53" s="20">
        <v>0.19116</v>
      </c>
      <c r="O53" s="51">
        <v>1211</v>
      </c>
      <c r="P53" s="51">
        <v>44810</v>
      </c>
      <c r="R53" s="51">
        <v>6633</v>
      </c>
      <c r="S53" s="16">
        <v>16.905000000000001</v>
      </c>
      <c r="T53" s="17">
        <v>3.8679999999999999</v>
      </c>
      <c r="U53" s="18">
        <v>104.526</v>
      </c>
      <c r="V53" s="51">
        <v>1307</v>
      </c>
    </row>
    <row r="54" spans="1:22" x14ac:dyDescent="0.25">
      <c r="A54" s="21" t="s">
        <v>40</v>
      </c>
      <c r="B54" s="15">
        <v>12066</v>
      </c>
      <c r="C54" s="16">
        <v>1.327</v>
      </c>
      <c r="D54" s="17">
        <v>0.40200000000000002</v>
      </c>
      <c r="E54" s="18">
        <v>6.2750000000000004</v>
      </c>
      <c r="F54" s="19">
        <v>0.495</v>
      </c>
      <c r="G54" s="19">
        <v>0.23599999999999999</v>
      </c>
      <c r="H54" s="19">
        <v>1.458</v>
      </c>
      <c r="I54" s="19">
        <v>0.14899999999999999</v>
      </c>
      <c r="J54" s="19">
        <v>0.09</v>
      </c>
      <c r="K54" s="19">
        <v>9.7000000000000003E-2</v>
      </c>
      <c r="L54" s="19">
        <v>0.25600000000000001</v>
      </c>
      <c r="M54" s="20">
        <v>1.7659999999999999E-2</v>
      </c>
      <c r="N54" s="20">
        <v>9.3399999999999993E-3</v>
      </c>
      <c r="O54" s="51">
        <v>533</v>
      </c>
      <c r="P54" s="51">
        <v>16951</v>
      </c>
      <c r="R54" s="51">
        <v>12194</v>
      </c>
      <c r="S54" s="16">
        <v>1.3180000000000001</v>
      </c>
      <c r="T54" s="17">
        <v>0.39800000000000002</v>
      </c>
      <c r="U54" s="18">
        <v>6.3819999999999997</v>
      </c>
      <c r="V54" s="51">
        <v>520</v>
      </c>
    </row>
    <row r="55" spans="1:22" x14ac:dyDescent="0.25">
      <c r="A55" s="21"/>
      <c r="B55" s="15"/>
      <c r="C55" s="16"/>
      <c r="D55" s="17"/>
      <c r="E55" s="18"/>
      <c r="F55" s="19"/>
      <c r="G55" s="19"/>
      <c r="H55" s="19"/>
      <c r="I55" s="19"/>
      <c r="J55" s="19"/>
      <c r="K55" s="19"/>
      <c r="L55" s="19"/>
      <c r="M55" s="20"/>
      <c r="N55" s="20"/>
      <c r="O55" s="51"/>
      <c r="P55" s="51"/>
      <c r="R55" s="51"/>
      <c r="S55" s="16"/>
      <c r="T55" s="17"/>
      <c r="U55" s="18"/>
      <c r="V55" s="51"/>
    </row>
    <row r="56" spans="1:22" x14ac:dyDescent="0.25">
      <c r="A56" s="21" t="s">
        <v>151</v>
      </c>
      <c r="B56" s="15">
        <v>72347</v>
      </c>
      <c r="C56" s="16">
        <v>0</v>
      </c>
      <c r="D56" s="17">
        <v>0</v>
      </c>
      <c r="E56" s="18">
        <v>0</v>
      </c>
      <c r="F56" s="19">
        <v>0</v>
      </c>
      <c r="G56" s="19">
        <v>0</v>
      </c>
      <c r="H56" s="19">
        <v>2.4430000000000001</v>
      </c>
      <c r="I56" s="19">
        <v>1.4E-2</v>
      </c>
      <c r="J56" s="19">
        <v>0.13800000000000001</v>
      </c>
      <c r="K56" s="19">
        <v>0.14000000000000001</v>
      </c>
      <c r="L56" s="19">
        <v>9.1999999999999998E-2</v>
      </c>
      <c r="M56" s="20">
        <v>4.1079999999999998E-2</v>
      </c>
      <c r="N56" s="20">
        <v>5.0400000000000002E-3</v>
      </c>
      <c r="O56" s="51">
        <v>4</v>
      </c>
      <c r="P56" s="51">
        <v>4</v>
      </c>
      <c r="R56" s="51">
        <v>74183</v>
      </c>
      <c r="S56" s="16">
        <v>0</v>
      </c>
      <c r="T56" s="17">
        <v>0</v>
      </c>
      <c r="U56" s="18">
        <v>0</v>
      </c>
      <c r="V56" s="51">
        <v>4</v>
      </c>
    </row>
    <row r="57" spans="1:22" x14ac:dyDescent="0.25">
      <c r="A57" s="21" t="s">
        <v>119</v>
      </c>
      <c r="B57" s="15">
        <v>12385</v>
      </c>
      <c r="C57" s="16">
        <v>0</v>
      </c>
      <c r="D57" s="17">
        <v>0</v>
      </c>
      <c r="E57" s="18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20">
        <v>0</v>
      </c>
      <c r="N57" s="20">
        <v>0</v>
      </c>
      <c r="O57" s="51">
        <v>0</v>
      </c>
      <c r="P57" s="51">
        <v>0</v>
      </c>
      <c r="R57" s="51">
        <v>19793</v>
      </c>
      <c r="S57" s="17">
        <v>0</v>
      </c>
      <c r="T57" s="17">
        <v>0</v>
      </c>
      <c r="U57" s="18">
        <v>0</v>
      </c>
      <c r="V57" s="51">
        <v>0</v>
      </c>
    </row>
    <row r="58" spans="1:22" x14ac:dyDescent="0.25">
      <c r="A58" s="2"/>
      <c r="B58" s="39"/>
      <c r="C58" s="2"/>
      <c r="D58" s="2"/>
      <c r="E58" s="39"/>
      <c r="F58" s="2"/>
      <c r="G58" s="2"/>
      <c r="H58" s="2"/>
      <c r="I58" s="2"/>
      <c r="J58" s="2"/>
      <c r="K58" s="2"/>
      <c r="L58" s="39"/>
      <c r="M58" s="42"/>
      <c r="N58" s="42"/>
      <c r="O58" s="42"/>
      <c r="P58" s="42"/>
      <c r="R58" s="42"/>
      <c r="S58" s="2"/>
      <c r="T58" s="2"/>
      <c r="U58" s="39"/>
      <c r="V58" s="56"/>
    </row>
    <row r="59" spans="1:22" ht="18" customHeight="1" x14ac:dyDescent="0.25">
      <c r="A59" s="22" t="s">
        <v>120</v>
      </c>
      <c r="B59" s="40"/>
      <c r="C59" s="23">
        <f>SUMPRODUCT($B4:$B57,C4:C57)/10000</f>
        <v>969.39233430000002</v>
      </c>
      <c r="D59" s="23">
        <f>SUMPRODUCT($B4:$B57,D4:D57)/10000</f>
        <v>273.40505039999999</v>
      </c>
      <c r="E59" s="41">
        <f>SUMPRODUCT($B4:$B57,E4:E57)/10000</f>
        <v>1533.6512330000003</v>
      </c>
      <c r="F59" s="23">
        <f t="shared" ref="F59:N59" si="0">SUMPRODUCT($B4:$B57,F4:F57)</f>
        <v>2379469.6699999995</v>
      </c>
      <c r="G59" s="23">
        <f t="shared" si="0"/>
        <v>1098394.9850000001</v>
      </c>
      <c r="H59" s="23">
        <f t="shared" si="0"/>
        <v>7463342.4230000004</v>
      </c>
      <c r="I59" s="23">
        <f t="shared" si="0"/>
        <v>604297.5149999999</v>
      </c>
      <c r="J59" s="23">
        <f t="shared" si="0"/>
        <v>801403.80300000019</v>
      </c>
      <c r="K59" s="23">
        <f t="shared" si="0"/>
        <v>626870.67999999993</v>
      </c>
      <c r="L59" s="41">
        <f t="shared" si="0"/>
        <v>394202.63499999995</v>
      </c>
      <c r="M59" s="43">
        <f t="shared" si="0"/>
        <v>89031.952809999988</v>
      </c>
      <c r="N59" s="43">
        <f t="shared" si="0"/>
        <v>64645.124559999997</v>
      </c>
      <c r="O59" s="43">
        <f>SUMPRODUCT($B4:$B57,O4:O57)/1000000</f>
        <v>2239.236598</v>
      </c>
      <c r="P59" s="43">
        <f>SUMPRODUCT($B4:$B57,P4:P57)/1000000</f>
        <v>74308.999729999996</v>
      </c>
      <c r="R59" s="52"/>
      <c r="S59" s="23">
        <f>SUMPRODUCT($R4:$R57,S4:S57)/10000</f>
        <v>1095.9901672999997</v>
      </c>
      <c r="T59" s="23">
        <f>SUMPRODUCT($R4:$R57,T4:T57)/10000</f>
        <v>319.9526012</v>
      </c>
      <c r="U59" s="41">
        <f>SUMPRODUCT($R4:$R57,U4:U57)/10000</f>
        <v>1760.1838842</v>
      </c>
      <c r="V59" s="43"/>
    </row>
    <row r="60" spans="1:2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2"/>
      <c r="S60" s="2"/>
      <c r="T60" s="2"/>
      <c r="U60" s="2"/>
    </row>
    <row r="61" spans="1:22" ht="18" customHeight="1" x14ac:dyDescent="0.25">
      <c r="A61" s="2" t="s">
        <v>135</v>
      </c>
      <c r="B61" s="2"/>
      <c r="C61" s="15"/>
      <c r="D61" s="2"/>
      <c r="E61" s="24">
        <f>U61*E59/U59</f>
        <v>1360.7538081288023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2"/>
      <c r="S61" s="15"/>
      <c r="T61" s="2"/>
      <c r="U61" s="24">
        <f>AVERAGE(3324035,3321977,3319784)/1000-U59</f>
        <v>1561.7481157999998</v>
      </c>
    </row>
    <row r="62" spans="1:22" ht="18" x14ac:dyDescent="0.25">
      <c r="A62" s="2" t="s">
        <v>136</v>
      </c>
      <c r="B62" s="2"/>
      <c r="C62" s="2"/>
      <c r="D62" s="2"/>
      <c r="E62" s="2"/>
      <c r="F62" s="24">
        <v>294244</v>
      </c>
      <c r="G62" s="2"/>
      <c r="H62" s="2"/>
      <c r="I62" s="2"/>
      <c r="J62" s="2"/>
      <c r="K62" s="2"/>
      <c r="L62" s="2"/>
      <c r="N62" s="2"/>
      <c r="O62" s="2"/>
      <c r="P62" s="2"/>
      <c r="R62" s="2"/>
      <c r="S62" s="2"/>
      <c r="T62" s="2"/>
      <c r="U62" s="2"/>
    </row>
    <row r="63" spans="1:22" ht="18" x14ac:dyDescent="0.25">
      <c r="A63" s="2" t="s">
        <v>137</v>
      </c>
      <c r="B63" s="2"/>
      <c r="C63" s="2"/>
      <c r="D63" s="2"/>
      <c r="E63" s="2"/>
      <c r="F63" s="24"/>
      <c r="G63" s="2"/>
      <c r="H63" s="2"/>
      <c r="I63" s="2"/>
      <c r="J63" s="2"/>
      <c r="K63" s="2"/>
      <c r="L63" s="2"/>
      <c r="M63" s="24">
        <v>3368</v>
      </c>
      <c r="N63" s="2">
        <v>643</v>
      </c>
      <c r="O63" s="2"/>
      <c r="P63" s="2"/>
      <c r="R63" s="2"/>
      <c r="S63" s="2"/>
      <c r="T63" s="2"/>
      <c r="U63" s="2"/>
    </row>
    <row r="64" spans="1:22" x14ac:dyDescent="0.25">
      <c r="A64" s="2"/>
      <c r="B64" s="2"/>
      <c r="C64" s="2"/>
      <c r="D64" s="2"/>
      <c r="E64" s="2"/>
      <c r="F64" s="2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22" t="s">
        <v>134</v>
      </c>
      <c r="B65" s="54"/>
      <c r="C65" s="23">
        <f>SUM(C59:E61)</f>
        <v>4137.2024258288029</v>
      </c>
      <c r="D65" s="54"/>
      <c r="E65" s="54"/>
      <c r="F65" s="23">
        <f>SUM(F59:L62)</f>
        <v>13662225.710999999</v>
      </c>
      <c r="G65" s="54"/>
      <c r="H65" s="54"/>
      <c r="I65" s="54"/>
      <c r="J65" s="54"/>
      <c r="K65" s="54"/>
      <c r="L65" s="54"/>
      <c r="M65" s="23">
        <f>M59+M63</f>
        <v>92399.952809999988</v>
      </c>
      <c r="N65" s="23">
        <f>N59+N63</f>
        <v>65288.124559999997</v>
      </c>
      <c r="O65" s="54"/>
      <c r="P65" s="54"/>
      <c r="Q65" s="54"/>
      <c r="R65" s="54"/>
      <c r="S65" s="54"/>
      <c r="T65" s="54"/>
      <c r="U65" s="23">
        <f>SUM(S59:U61)</f>
        <v>4737.8747684999998</v>
      </c>
      <c r="V65" s="23">
        <f>SUMPRODUCT($R4:$R56,V4:V56)/1000000</f>
        <v>2427.1347959999998</v>
      </c>
    </row>
    <row r="67" spans="1:22" ht="15" customHeight="1" x14ac:dyDescent="0.25">
      <c r="A67" s="139" t="s">
        <v>138</v>
      </c>
      <c r="B67" s="139"/>
      <c r="C67" s="139"/>
      <c r="D67" s="139"/>
    </row>
    <row r="68" spans="1:22" x14ac:dyDescent="0.25">
      <c r="A68" s="140"/>
      <c r="B68" s="140"/>
      <c r="C68" s="140"/>
      <c r="D68" s="140"/>
      <c r="E68" s="55"/>
      <c r="F68" s="55"/>
      <c r="G68" s="55"/>
    </row>
  </sheetData>
  <mergeCells count="3">
    <mergeCell ref="B2:B3"/>
    <mergeCell ref="R1:R3"/>
    <mergeCell ref="A67:D6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showGridLines="0"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7.5703125" customWidth="1"/>
    <col min="2" max="9" width="9.85546875" customWidth="1"/>
  </cols>
  <sheetData>
    <row r="1" spans="1:9" ht="18" customHeight="1" x14ac:dyDescent="0.25">
      <c r="B1" s="141" t="s">
        <v>66</v>
      </c>
      <c r="C1" s="141"/>
      <c r="D1" s="141"/>
      <c r="E1" s="142"/>
      <c r="F1" s="143" t="s">
        <v>78</v>
      </c>
      <c r="G1" s="141"/>
      <c r="H1" s="141"/>
      <c r="I1" s="141"/>
    </row>
    <row r="2" spans="1:9" x14ac:dyDescent="0.25">
      <c r="A2" s="1" t="s">
        <v>0</v>
      </c>
      <c r="B2" s="30" t="s">
        <v>67</v>
      </c>
      <c r="C2" s="31" t="s">
        <v>68</v>
      </c>
      <c r="D2" s="31" t="s">
        <v>69</v>
      </c>
      <c r="E2" s="31" t="s">
        <v>70</v>
      </c>
      <c r="F2" s="32" t="s">
        <v>67</v>
      </c>
      <c r="G2" s="33" t="s">
        <v>68</v>
      </c>
      <c r="H2" s="33" t="s">
        <v>69</v>
      </c>
      <c r="I2" s="33" t="s">
        <v>70</v>
      </c>
    </row>
    <row r="3" spans="1:9" x14ac:dyDescent="0.25">
      <c r="A3" t="s">
        <v>95</v>
      </c>
      <c r="B3" s="34">
        <v>261</v>
      </c>
      <c r="C3" s="34">
        <v>209</v>
      </c>
      <c r="D3" s="34">
        <v>166</v>
      </c>
      <c r="E3" s="34">
        <v>261</v>
      </c>
      <c r="F3" s="37">
        <v>8772</v>
      </c>
      <c r="G3" s="34">
        <v>1542</v>
      </c>
      <c r="H3" s="34">
        <v>1554</v>
      </c>
      <c r="I3" s="34">
        <v>8772</v>
      </c>
    </row>
    <row r="4" spans="1:9" x14ac:dyDescent="0.25">
      <c r="A4" t="s">
        <v>1</v>
      </c>
      <c r="B4" s="34">
        <v>152</v>
      </c>
      <c r="C4" s="34">
        <v>112</v>
      </c>
      <c r="D4" s="34">
        <v>65</v>
      </c>
      <c r="E4" s="34">
        <v>152</v>
      </c>
      <c r="F4" s="38">
        <v>6180</v>
      </c>
      <c r="G4" s="34">
        <v>680</v>
      </c>
      <c r="H4" s="34">
        <v>569</v>
      </c>
      <c r="I4" s="34">
        <v>6180</v>
      </c>
    </row>
    <row r="5" spans="1:9" x14ac:dyDescent="0.25">
      <c r="A5" t="s">
        <v>2</v>
      </c>
      <c r="B5" s="34">
        <v>93</v>
      </c>
      <c r="C5" s="34">
        <v>83</v>
      </c>
      <c r="D5" s="34">
        <v>61</v>
      </c>
      <c r="E5" s="34">
        <v>93</v>
      </c>
      <c r="F5" s="38">
        <v>695</v>
      </c>
      <c r="G5" s="34">
        <v>612</v>
      </c>
      <c r="H5" s="34">
        <v>586</v>
      </c>
      <c r="I5" s="34">
        <v>695</v>
      </c>
    </row>
    <row r="6" spans="1:9" x14ac:dyDescent="0.25">
      <c r="A6" t="s">
        <v>96</v>
      </c>
      <c r="B6" s="34">
        <v>17</v>
      </c>
      <c r="C6" s="34">
        <v>14</v>
      </c>
      <c r="D6" s="34">
        <v>10</v>
      </c>
      <c r="E6" s="34">
        <v>17</v>
      </c>
      <c r="F6" s="38">
        <v>139</v>
      </c>
      <c r="G6" s="34">
        <v>74</v>
      </c>
      <c r="H6" s="34">
        <v>70</v>
      </c>
      <c r="I6" s="34">
        <v>139</v>
      </c>
    </row>
    <row r="7" spans="1:9" x14ac:dyDescent="0.25">
      <c r="A7" t="s">
        <v>3</v>
      </c>
      <c r="B7" s="34">
        <v>65</v>
      </c>
      <c r="C7" s="34">
        <v>52</v>
      </c>
      <c r="D7" s="34">
        <v>53</v>
      </c>
      <c r="E7" s="34">
        <v>65</v>
      </c>
      <c r="F7" s="38">
        <v>7788</v>
      </c>
      <c r="G7" s="34">
        <v>1100</v>
      </c>
      <c r="H7" s="34">
        <v>1107</v>
      </c>
      <c r="I7" s="34">
        <v>7788</v>
      </c>
    </row>
    <row r="8" spans="1:9" x14ac:dyDescent="0.25">
      <c r="A8" t="s">
        <v>4</v>
      </c>
      <c r="B8" s="34">
        <v>91</v>
      </c>
      <c r="C8" s="34">
        <v>58</v>
      </c>
      <c r="D8" s="34">
        <v>64</v>
      </c>
      <c r="E8" s="34">
        <v>90</v>
      </c>
      <c r="F8" s="38">
        <v>604</v>
      </c>
      <c r="G8" s="34">
        <v>505</v>
      </c>
      <c r="H8" s="34">
        <v>200</v>
      </c>
      <c r="I8" s="34">
        <v>603</v>
      </c>
    </row>
    <row r="9" spans="1:9" x14ac:dyDescent="0.25">
      <c r="A9" t="s">
        <v>97</v>
      </c>
      <c r="B9" s="34">
        <v>52</v>
      </c>
      <c r="C9" s="34">
        <v>15</v>
      </c>
      <c r="D9" s="34">
        <v>2</v>
      </c>
      <c r="E9" s="34">
        <v>52</v>
      </c>
      <c r="F9" s="38">
        <v>288</v>
      </c>
      <c r="G9" s="34">
        <v>52</v>
      </c>
      <c r="H9" s="34">
        <v>39</v>
      </c>
      <c r="I9" s="34">
        <v>288</v>
      </c>
    </row>
    <row r="10" spans="1:9" x14ac:dyDescent="0.25">
      <c r="A10" t="s">
        <v>64</v>
      </c>
      <c r="B10" s="34">
        <v>53</v>
      </c>
      <c r="C10" s="34">
        <v>32</v>
      </c>
      <c r="D10" s="34">
        <v>22</v>
      </c>
      <c r="E10" s="34">
        <v>53</v>
      </c>
      <c r="F10" s="38">
        <v>116</v>
      </c>
      <c r="G10" s="34">
        <v>32</v>
      </c>
      <c r="H10" s="34">
        <v>22</v>
      </c>
      <c r="I10" s="34">
        <v>116</v>
      </c>
    </row>
    <row r="11" spans="1:9" x14ac:dyDescent="0.25">
      <c r="A11" t="s">
        <v>65</v>
      </c>
      <c r="B11" s="34">
        <v>36</v>
      </c>
      <c r="C11" s="34">
        <v>16</v>
      </c>
      <c r="D11" s="34">
        <v>14</v>
      </c>
      <c r="E11" s="34">
        <v>36</v>
      </c>
      <c r="F11" s="38">
        <v>209</v>
      </c>
      <c r="G11" s="34">
        <v>189</v>
      </c>
      <c r="H11" s="34">
        <v>187</v>
      </c>
      <c r="I11" s="34">
        <v>209</v>
      </c>
    </row>
    <row r="12" spans="1:9" x14ac:dyDescent="0.25">
      <c r="A12" t="s">
        <v>63</v>
      </c>
      <c r="B12" s="34">
        <v>44</v>
      </c>
      <c r="C12" s="34">
        <v>29</v>
      </c>
      <c r="D12" s="34">
        <v>24</v>
      </c>
      <c r="E12" s="34">
        <v>44</v>
      </c>
      <c r="F12" s="38">
        <v>115</v>
      </c>
      <c r="G12" s="34">
        <v>100</v>
      </c>
      <c r="H12" s="34">
        <v>95</v>
      </c>
      <c r="I12" s="34">
        <v>115</v>
      </c>
    </row>
    <row r="13" spans="1:9" x14ac:dyDescent="0.25">
      <c r="A13" t="s">
        <v>5</v>
      </c>
      <c r="B13" s="34">
        <v>33</v>
      </c>
      <c r="C13" s="34">
        <v>27</v>
      </c>
      <c r="D13" s="34">
        <v>25</v>
      </c>
      <c r="E13" s="34">
        <v>33</v>
      </c>
      <c r="F13" s="38">
        <v>438</v>
      </c>
      <c r="G13" s="34">
        <v>432</v>
      </c>
      <c r="H13" s="34">
        <v>430</v>
      </c>
      <c r="I13" s="34">
        <v>438</v>
      </c>
    </row>
    <row r="14" spans="1:9" x14ac:dyDescent="0.25">
      <c r="A14" t="s">
        <v>6</v>
      </c>
      <c r="B14" s="34">
        <v>23</v>
      </c>
      <c r="C14" s="34">
        <v>21</v>
      </c>
      <c r="D14" s="34">
        <v>19</v>
      </c>
      <c r="E14" s="34">
        <v>23</v>
      </c>
      <c r="F14" s="38">
        <v>199</v>
      </c>
      <c r="G14" s="34">
        <v>197</v>
      </c>
      <c r="H14" s="34">
        <v>185</v>
      </c>
      <c r="I14" s="34">
        <v>199</v>
      </c>
    </row>
    <row r="15" spans="1:9" x14ac:dyDescent="0.25">
      <c r="A15" t="s">
        <v>7</v>
      </c>
      <c r="B15" s="34">
        <v>24</v>
      </c>
      <c r="C15" s="34">
        <v>23</v>
      </c>
      <c r="D15" s="34">
        <v>13</v>
      </c>
      <c r="E15" s="34">
        <v>24</v>
      </c>
      <c r="F15" s="38">
        <v>100</v>
      </c>
      <c r="G15" s="34">
        <v>99</v>
      </c>
      <c r="H15" s="34">
        <v>89</v>
      </c>
      <c r="I15" s="34">
        <v>100</v>
      </c>
    </row>
    <row r="16" spans="1:9" x14ac:dyDescent="0.25">
      <c r="A16" t="s">
        <v>88</v>
      </c>
      <c r="B16" s="34">
        <v>47</v>
      </c>
      <c r="C16" s="34">
        <v>41</v>
      </c>
      <c r="D16" s="34">
        <v>23</v>
      </c>
      <c r="E16" s="34">
        <v>47</v>
      </c>
      <c r="F16" s="38">
        <v>354</v>
      </c>
      <c r="G16" s="34">
        <v>348</v>
      </c>
      <c r="H16" s="34">
        <v>330</v>
      </c>
      <c r="I16" s="34">
        <v>354</v>
      </c>
    </row>
    <row r="17" spans="1:9" x14ac:dyDescent="0.25">
      <c r="A17" t="s">
        <v>89</v>
      </c>
      <c r="B17" s="34">
        <v>47</v>
      </c>
      <c r="C17" s="34">
        <v>41</v>
      </c>
      <c r="D17" s="34">
        <v>23</v>
      </c>
      <c r="E17" s="34">
        <v>47</v>
      </c>
      <c r="F17" s="38">
        <v>354</v>
      </c>
      <c r="G17" s="34">
        <v>348</v>
      </c>
      <c r="H17" s="34">
        <v>330</v>
      </c>
      <c r="I17" s="34">
        <v>354</v>
      </c>
    </row>
    <row r="18" spans="1:9" x14ac:dyDescent="0.25">
      <c r="A18" t="s">
        <v>90</v>
      </c>
      <c r="B18" s="34">
        <v>49</v>
      </c>
      <c r="C18" s="34">
        <v>43</v>
      </c>
      <c r="D18" s="34">
        <v>26</v>
      </c>
      <c r="E18" s="34">
        <v>49</v>
      </c>
      <c r="F18" s="38">
        <v>449</v>
      </c>
      <c r="G18" s="34">
        <v>443</v>
      </c>
      <c r="H18" s="34">
        <v>426</v>
      </c>
      <c r="I18" s="34">
        <v>449</v>
      </c>
    </row>
    <row r="19" spans="1:9" x14ac:dyDescent="0.25">
      <c r="A19" t="s">
        <v>91</v>
      </c>
      <c r="B19" s="34">
        <v>30</v>
      </c>
      <c r="C19" s="34">
        <v>16</v>
      </c>
      <c r="D19" s="34">
        <v>10</v>
      </c>
      <c r="E19" s="34">
        <v>30</v>
      </c>
      <c r="F19" s="38">
        <v>220</v>
      </c>
      <c r="G19" s="34">
        <v>79</v>
      </c>
      <c r="H19" s="34">
        <v>70</v>
      </c>
      <c r="I19" s="34">
        <v>220</v>
      </c>
    </row>
    <row r="20" spans="1:9" x14ac:dyDescent="0.25">
      <c r="A20" t="s">
        <v>92</v>
      </c>
      <c r="B20" s="34">
        <v>31</v>
      </c>
      <c r="C20" s="34">
        <v>29</v>
      </c>
      <c r="D20" s="34">
        <v>26</v>
      </c>
      <c r="E20" s="34">
        <v>31</v>
      </c>
      <c r="F20" s="38">
        <v>519</v>
      </c>
      <c r="G20" s="34">
        <v>509</v>
      </c>
      <c r="H20" s="34">
        <v>514</v>
      </c>
      <c r="I20" s="34">
        <v>519</v>
      </c>
    </row>
    <row r="21" spans="1:9" x14ac:dyDescent="0.25">
      <c r="A21" t="s">
        <v>93</v>
      </c>
      <c r="B21" s="34">
        <v>77</v>
      </c>
      <c r="C21" s="34">
        <v>62</v>
      </c>
      <c r="D21" s="34">
        <v>51</v>
      </c>
      <c r="E21" s="34">
        <v>77</v>
      </c>
      <c r="F21" s="38">
        <v>1791</v>
      </c>
      <c r="G21" s="34">
        <v>1751</v>
      </c>
      <c r="H21" s="34">
        <v>1730</v>
      </c>
      <c r="I21" s="34">
        <v>1791</v>
      </c>
    </row>
    <row r="22" spans="1:9" x14ac:dyDescent="0.25">
      <c r="A22" t="s">
        <v>94</v>
      </c>
      <c r="B22" s="34">
        <v>24</v>
      </c>
      <c r="C22" s="34">
        <v>19</v>
      </c>
      <c r="D22" s="34">
        <v>14</v>
      </c>
      <c r="E22" s="34">
        <v>24</v>
      </c>
      <c r="F22" s="38">
        <v>411</v>
      </c>
      <c r="G22" s="34">
        <v>347</v>
      </c>
      <c r="H22" s="34">
        <v>311</v>
      </c>
      <c r="I22" s="34">
        <v>411</v>
      </c>
    </row>
    <row r="23" spans="1:9" x14ac:dyDescent="0.25">
      <c r="A23" t="s">
        <v>8</v>
      </c>
      <c r="B23" s="34">
        <v>82</v>
      </c>
      <c r="C23" s="34">
        <v>66</v>
      </c>
      <c r="D23" s="34">
        <v>55</v>
      </c>
      <c r="E23" s="34">
        <v>69</v>
      </c>
      <c r="F23" s="38">
        <v>855</v>
      </c>
      <c r="G23" s="34">
        <v>839</v>
      </c>
      <c r="H23" s="34">
        <v>794</v>
      </c>
      <c r="I23" s="34">
        <v>842</v>
      </c>
    </row>
    <row r="24" spans="1:9" x14ac:dyDescent="0.25">
      <c r="A24" t="s">
        <v>98</v>
      </c>
      <c r="B24" s="34">
        <v>29</v>
      </c>
      <c r="C24" s="34">
        <v>14</v>
      </c>
      <c r="D24" s="34">
        <v>12</v>
      </c>
      <c r="E24" s="34">
        <v>29</v>
      </c>
      <c r="F24" s="38">
        <v>37</v>
      </c>
      <c r="G24" s="34">
        <v>16</v>
      </c>
      <c r="H24" s="34">
        <v>12</v>
      </c>
      <c r="I24" s="34">
        <v>37</v>
      </c>
    </row>
    <row r="25" spans="1:9" x14ac:dyDescent="0.25">
      <c r="A25" t="s">
        <v>9</v>
      </c>
      <c r="B25" s="34">
        <v>30</v>
      </c>
      <c r="C25" s="34">
        <v>14</v>
      </c>
      <c r="D25" s="34">
        <v>14</v>
      </c>
      <c r="E25" s="34">
        <v>30</v>
      </c>
      <c r="F25" s="38">
        <v>43</v>
      </c>
      <c r="G25" s="34">
        <v>14</v>
      </c>
      <c r="H25" s="34">
        <v>14</v>
      </c>
      <c r="I25" s="34">
        <v>43</v>
      </c>
    </row>
    <row r="26" spans="1:9" x14ac:dyDescent="0.25">
      <c r="A26" t="s">
        <v>71</v>
      </c>
      <c r="B26" s="34">
        <v>32</v>
      </c>
      <c r="C26" s="34">
        <v>14</v>
      </c>
      <c r="D26" s="34">
        <v>16</v>
      </c>
      <c r="E26" s="34">
        <v>32</v>
      </c>
      <c r="F26" s="38">
        <v>40</v>
      </c>
      <c r="G26" s="34">
        <v>14</v>
      </c>
      <c r="H26" s="34">
        <v>16</v>
      </c>
      <c r="I26" s="34">
        <v>40</v>
      </c>
    </row>
    <row r="27" spans="1:9" x14ac:dyDescent="0.25">
      <c r="A27" t="s">
        <v>10</v>
      </c>
      <c r="B27" s="34">
        <v>66</v>
      </c>
      <c r="C27" s="34">
        <v>52</v>
      </c>
      <c r="D27" s="34">
        <v>46</v>
      </c>
      <c r="E27" s="34">
        <v>66</v>
      </c>
      <c r="F27" s="38">
        <v>249</v>
      </c>
      <c r="G27" s="34">
        <v>223</v>
      </c>
      <c r="H27" s="34">
        <v>227</v>
      </c>
      <c r="I27" s="34">
        <v>249</v>
      </c>
    </row>
    <row r="28" spans="1:9" x14ac:dyDescent="0.25">
      <c r="A28" t="s">
        <v>11</v>
      </c>
      <c r="B28" s="34">
        <v>30</v>
      </c>
      <c r="C28" s="34">
        <v>25</v>
      </c>
      <c r="D28" s="34">
        <v>21</v>
      </c>
      <c r="E28" s="34">
        <v>30</v>
      </c>
      <c r="F28" s="38">
        <v>377</v>
      </c>
      <c r="G28" s="34">
        <v>366</v>
      </c>
      <c r="H28" s="34">
        <v>354</v>
      </c>
      <c r="I28" s="34">
        <v>377</v>
      </c>
    </row>
    <row r="29" spans="1:9" x14ac:dyDescent="0.25">
      <c r="A29" t="s">
        <v>12</v>
      </c>
      <c r="B29" s="34">
        <v>23</v>
      </c>
      <c r="C29" s="34">
        <v>13</v>
      </c>
      <c r="D29" s="34">
        <v>12</v>
      </c>
      <c r="E29" s="34">
        <v>23</v>
      </c>
      <c r="F29" s="38">
        <v>246</v>
      </c>
      <c r="G29" s="34">
        <v>169</v>
      </c>
      <c r="H29" s="34">
        <v>165</v>
      </c>
      <c r="I29" s="34">
        <v>246</v>
      </c>
    </row>
    <row r="30" spans="1:9" x14ac:dyDescent="0.25">
      <c r="A30" t="s">
        <v>13</v>
      </c>
      <c r="B30" s="34">
        <v>66</v>
      </c>
      <c r="C30" s="34">
        <v>55</v>
      </c>
      <c r="D30" s="34">
        <v>51</v>
      </c>
      <c r="E30" s="34">
        <v>66</v>
      </c>
      <c r="F30" s="38">
        <v>125</v>
      </c>
      <c r="G30" s="34">
        <v>92</v>
      </c>
      <c r="H30" s="34">
        <v>88</v>
      </c>
      <c r="I30" s="34">
        <v>125</v>
      </c>
    </row>
    <row r="31" spans="1:9" x14ac:dyDescent="0.25">
      <c r="A31" t="s">
        <v>99</v>
      </c>
      <c r="B31" s="34">
        <v>40</v>
      </c>
      <c r="C31" s="34">
        <v>21</v>
      </c>
      <c r="D31" s="34">
        <v>7</v>
      </c>
      <c r="E31" s="34">
        <v>40</v>
      </c>
      <c r="F31" s="38">
        <v>183</v>
      </c>
      <c r="G31" s="34">
        <v>129</v>
      </c>
      <c r="H31" s="34">
        <v>115</v>
      </c>
      <c r="I31" s="34">
        <v>183</v>
      </c>
    </row>
    <row r="32" spans="1:9" x14ac:dyDescent="0.25">
      <c r="A32" t="s">
        <v>100</v>
      </c>
      <c r="B32" s="34">
        <v>59</v>
      </c>
      <c r="C32" s="34">
        <v>53</v>
      </c>
      <c r="D32" s="34">
        <v>49</v>
      </c>
      <c r="E32" s="34">
        <v>59</v>
      </c>
      <c r="F32" s="38">
        <v>154</v>
      </c>
      <c r="G32" s="34">
        <v>132</v>
      </c>
      <c r="H32" s="34">
        <v>115</v>
      </c>
      <c r="I32" s="34">
        <v>154</v>
      </c>
    </row>
    <row r="33" spans="1:9" x14ac:dyDescent="0.25">
      <c r="A33" t="s">
        <v>14</v>
      </c>
      <c r="B33" s="34">
        <v>53</v>
      </c>
      <c r="C33" s="34">
        <v>31</v>
      </c>
      <c r="D33" s="34">
        <v>24</v>
      </c>
      <c r="E33" s="34">
        <v>53</v>
      </c>
      <c r="F33" s="38">
        <v>814</v>
      </c>
      <c r="G33" s="34">
        <v>704</v>
      </c>
      <c r="H33" s="34">
        <v>528</v>
      </c>
      <c r="I33" s="34">
        <v>814</v>
      </c>
    </row>
    <row r="34" spans="1:9" x14ac:dyDescent="0.25">
      <c r="A34" t="s">
        <v>15</v>
      </c>
      <c r="B34" s="34">
        <v>28</v>
      </c>
      <c r="C34" s="34">
        <v>12</v>
      </c>
      <c r="D34" s="34">
        <v>12</v>
      </c>
      <c r="E34" s="34">
        <v>28</v>
      </c>
      <c r="F34" s="38">
        <v>346</v>
      </c>
      <c r="G34" s="34">
        <v>88</v>
      </c>
      <c r="H34" s="34">
        <v>88</v>
      </c>
      <c r="I34" s="34">
        <v>346</v>
      </c>
    </row>
    <row r="35" spans="1:9" x14ac:dyDescent="0.25">
      <c r="A35" t="s">
        <v>101</v>
      </c>
      <c r="B35" s="34">
        <v>19</v>
      </c>
      <c r="C35" s="34">
        <v>18</v>
      </c>
      <c r="D35" s="34">
        <v>9</v>
      </c>
      <c r="E35" s="34">
        <v>19</v>
      </c>
      <c r="F35" s="38">
        <v>162</v>
      </c>
      <c r="G35" s="34">
        <v>161</v>
      </c>
      <c r="H35" s="34">
        <v>24</v>
      </c>
      <c r="I35" s="34">
        <v>162</v>
      </c>
    </row>
    <row r="36" spans="1:9" x14ac:dyDescent="0.25">
      <c r="A36" t="s">
        <v>73</v>
      </c>
      <c r="B36" s="34">
        <v>106</v>
      </c>
      <c r="C36" s="34">
        <v>29</v>
      </c>
      <c r="D36" s="34">
        <v>29</v>
      </c>
      <c r="E36" s="34">
        <v>78</v>
      </c>
      <c r="F36" s="38">
        <v>724</v>
      </c>
      <c r="G36" s="34">
        <v>29</v>
      </c>
      <c r="H36" s="34">
        <v>29</v>
      </c>
      <c r="I36" s="34">
        <v>452</v>
      </c>
    </row>
    <row r="37" spans="1:9" x14ac:dyDescent="0.25">
      <c r="A37" t="s">
        <v>74</v>
      </c>
      <c r="B37" s="34">
        <v>43</v>
      </c>
      <c r="C37" s="34">
        <v>19</v>
      </c>
      <c r="D37" s="34">
        <v>19</v>
      </c>
      <c r="E37" s="34">
        <v>23</v>
      </c>
      <c r="F37" s="38">
        <v>490</v>
      </c>
      <c r="G37" s="34">
        <v>401</v>
      </c>
      <c r="H37" s="34">
        <v>401</v>
      </c>
      <c r="I37" s="34">
        <v>23</v>
      </c>
    </row>
    <row r="38" spans="1:9" x14ac:dyDescent="0.25">
      <c r="A38" t="s">
        <v>72</v>
      </c>
      <c r="B38" s="34">
        <v>37</v>
      </c>
      <c r="C38" s="34">
        <v>9</v>
      </c>
      <c r="D38" s="34">
        <v>9</v>
      </c>
      <c r="E38" s="34">
        <v>20</v>
      </c>
      <c r="F38" s="38">
        <v>757</v>
      </c>
      <c r="G38" s="34">
        <v>174</v>
      </c>
      <c r="H38" s="34">
        <v>174</v>
      </c>
      <c r="I38" s="34">
        <v>302</v>
      </c>
    </row>
    <row r="39" spans="1:9" x14ac:dyDescent="0.25">
      <c r="A39" t="s">
        <v>16</v>
      </c>
      <c r="B39" s="34">
        <v>75</v>
      </c>
      <c r="C39" s="34">
        <v>49</v>
      </c>
      <c r="D39" s="34">
        <v>49</v>
      </c>
      <c r="E39" s="34">
        <v>60</v>
      </c>
      <c r="F39" s="38">
        <v>116</v>
      </c>
      <c r="G39" s="34">
        <v>90</v>
      </c>
      <c r="H39" s="34">
        <v>90</v>
      </c>
      <c r="I39" s="34">
        <v>86</v>
      </c>
    </row>
    <row r="40" spans="1:9" x14ac:dyDescent="0.25">
      <c r="A40" t="s">
        <v>17</v>
      </c>
      <c r="B40" s="34">
        <v>46</v>
      </c>
      <c r="C40" s="34">
        <v>35</v>
      </c>
      <c r="D40" s="34">
        <v>34</v>
      </c>
      <c r="E40" s="34">
        <v>37</v>
      </c>
      <c r="F40" s="38">
        <v>326</v>
      </c>
      <c r="G40" s="34">
        <v>291</v>
      </c>
      <c r="H40" s="34">
        <v>290</v>
      </c>
      <c r="I40" s="34">
        <v>307</v>
      </c>
    </row>
    <row r="41" spans="1:9" x14ac:dyDescent="0.25">
      <c r="A41" t="s">
        <v>18</v>
      </c>
      <c r="B41" s="34">
        <v>147</v>
      </c>
      <c r="C41" s="34">
        <v>68</v>
      </c>
      <c r="D41" s="34">
        <v>68</v>
      </c>
      <c r="E41" s="34">
        <v>77</v>
      </c>
      <c r="F41" s="38">
        <v>1811</v>
      </c>
      <c r="G41" s="34">
        <v>1143</v>
      </c>
      <c r="H41" s="34">
        <v>994</v>
      </c>
      <c r="I41" s="34">
        <v>279</v>
      </c>
    </row>
    <row r="42" spans="1:9" x14ac:dyDescent="0.25">
      <c r="A42" t="s">
        <v>19</v>
      </c>
      <c r="B42" s="34">
        <v>153</v>
      </c>
      <c r="C42" s="34">
        <v>69</v>
      </c>
      <c r="D42" s="34">
        <v>71</v>
      </c>
      <c r="E42" s="34">
        <v>78</v>
      </c>
      <c r="F42" s="38">
        <v>1862</v>
      </c>
      <c r="G42" s="34">
        <v>1163</v>
      </c>
      <c r="H42" s="34">
        <v>1011</v>
      </c>
      <c r="I42" s="34">
        <v>294</v>
      </c>
    </row>
    <row r="43" spans="1:9" x14ac:dyDescent="0.25">
      <c r="A43" t="s">
        <v>20</v>
      </c>
      <c r="B43" s="34">
        <v>31</v>
      </c>
      <c r="C43" s="34">
        <v>25</v>
      </c>
      <c r="D43" s="34">
        <v>18</v>
      </c>
      <c r="E43" s="34">
        <v>16</v>
      </c>
      <c r="F43" s="38">
        <v>100</v>
      </c>
      <c r="G43" s="34">
        <v>82</v>
      </c>
      <c r="H43" s="34">
        <v>75</v>
      </c>
      <c r="I43" s="34">
        <v>28</v>
      </c>
    </row>
    <row r="44" spans="1:9" x14ac:dyDescent="0.25">
      <c r="A44" t="s">
        <v>21</v>
      </c>
      <c r="B44" s="34">
        <v>54</v>
      </c>
      <c r="C44" s="34">
        <v>49</v>
      </c>
      <c r="D44" s="34">
        <v>49</v>
      </c>
      <c r="E44" s="34">
        <v>38</v>
      </c>
      <c r="F44" s="38">
        <v>612</v>
      </c>
      <c r="G44" s="34">
        <v>607</v>
      </c>
      <c r="H44" s="34">
        <v>607</v>
      </c>
      <c r="I44" s="34">
        <v>565</v>
      </c>
    </row>
    <row r="45" spans="1:9" x14ac:dyDescent="0.25">
      <c r="A45" t="s">
        <v>22</v>
      </c>
      <c r="B45" s="34">
        <v>21</v>
      </c>
      <c r="C45" s="34">
        <v>21</v>
      </c>
      <c r="D45" s="34">
        <v>19</v>
      </c>
      <c r="E45" s="34">
        <v>21</v>
      </c>
      <c r="F45" s="38">
        <v>1035</v>
      </c>
      <c r="G45" s="34">
        <v>1035</v>
      </c>
      <c r="H45" s="34">
        <v>994</v>
      </c>
      <c r="I45" s="34">
        <v>1035</v>
      </c>
    </row>
    <row r="46" spans="1:9" x14ac:dyDescent="0.25">
      <c r="B46" s="34"/>
      <c r="C46" s="34"/>
      <c r="D46" s="34"/>
      <c r="E46" s="34"/>
      <c r="F46" s="38"/>
      <c r="G46" s="34"/>
      <c r="H46" s="34"/>
      <c r="I46" s="34"/>
    </row>
    <row r="47" spans="1:9" x14ac:dyDescent="0.25">
      <c r="A47" s="44" t="s">
        <v>52</v>
      </c>
      <c r="B47" s="45">
        <f>SUM(B3:B15,B18:B40,B42:B45)</f>
        <v>2278</v>
      </c>
      <c r="C47" s="45">
        <f>SUM(C3:C15,C18:C40,C42:C45)</f>
        <v>1553</v>
      </c>
      <c r="D47" s="45">
        <f>SUM(D3:D15,D18:D40,D42:D45)</f>
        <v>1290</v>
      </c>
      <c r="E47" s="45">
        <f>SUM(E3:E15,E18:E40,E42:E45)</f>
        <v>2069</v>
      </c>
      <c r="F47" s="46">
        <f>ROUND(SUM(F3:F15,F18:F40,F42:F45)/100,0)*100</f>
        <v>38700</v>
      </c>
      <c r="G47" s="45">
        <f>ROUND(SUM(G3:G15,G18:G40,G42:G45)/100,0)*100</f>
        <v>15600</v>
      </c>
      <c r="H47" s="45">
        <f>ROUND(SUM(H3:H15,H18:H40,H42:H45)/100,0)*100</f>
        <v>14400</v>
      </c>
      <c r="I47" s="45">
        <f>ROUND(SUM(I3:I15,I18:I40,I42:I45)/100,0)*100</f>
        <v>35700</v>
      </c>
    </row>
  </sheetData>
  <mergeCells count="2">
    <mergeCell ref="B1:E1"/>
    <mergeCell ref="F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showGridLines="0" workbookViewId="0">
      <pane xSplit="1" ySplit="1" topLeftCell="B2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7.5703125" customWidth="1"/>
    <col min="2" max="5" width="10.7109375" bestFit="1" customWidth="1"/>
    <col min="6" max="6" width="12" bestFit="1" customWidth="1"/>
    <col min="7" max="11" width="10.7109375" bestFit="1" customWidth="1"/>
  </cols>
  <sheetData>
    <row r="1" spans="1:11" ht="30" x14ac:dyDescent="0.25">
      <c r="B1" s="101" t="s">
        <v>121</v>
      </c>
      <c r="C1" s="101" t="s">
        <v>122</v>
      </c>
      <c r="D1" s="101" t="s">
        <v>123</v>
      </c>
      <c r="E1" s="101" t="s">
        <v>124</v>
      </c>
      <c r="F1" s="119" t="s">
        <v>125</v>
      </c>
      <c r="G1" s="101" t="s">
        <v>126</v>
      </c>
      <c r="H1" s="101" t="s">
        <v>127</v>
      </c>
      <c r="I1" s="101" t="s">
        <v>128</v>
      </c>
      <c r="J1" s="101" t="s">
        <v>129</v>
      </c>
      <c r="K1" s="120" t="s">
        <v>130</v>
      </c>
    </row>
    <row r="2" spans="1:11" ht="18" customHeight="1" x14ac:dyDescent="0.25">
      <c r="B2" s="100"/>
      <c r="C2" s="100"/>
      <c r="D2" s="100"/>
      <c r="E2" s="100"/>
      <c r="F2" s="104"/>
      <c r="G2" s="100"/>
      <c r="H2" s="100"/>
      <c r="I2" s="100"/>
      <c r="J2" s="100"/>
      <c r="K2" s="105"/>
    </row>
    <row r="3" spans="1:11" x14ac:dyDescent="0.25">
      <c r="A3" s="57" t="s">
        <v>86</v>
      </c>
      <c r="B3" s="141" t="s">
        <v>66</v>
      </c>
      <c r="C3" s="141"/>
      <c r="D3" s="141"/>
      <c r="E3" s="142"/>
      <c r="F3" s="143" t="s">
        <v>66</v>
      </c>
      <c r="G3" s="141"/>
      <c r="H3" s="141"/>
      <c r="I3" s="141"/>
      <c r="J3" s="141"/>
      <c r="K3" s="142"/>
    </row>
    <row r="4" spans="1:11" x14ac:dyDescent="0.25">
      <c r="A4" s="2" t="s">
        <v>79</v>
      </c>
      <c r="B4" s="34">
        <v>349</v>
      </c>
      <c r="C4" s="34">
        <v>294</v>
      </c>
      <c r="D4" s="34">
        <v>215</v>
      </c>
      <c r="E4" s="34">
        <v>206</v>
      </c>
      <c r="F4" s="38">
        <v>313</v>
      </c>
      <c r="G4" s="95">
        <v>276</v>
      </c>
      <c r="H4" s="95">
        <v>199</v>
      </c>
      <c r="I4" s="95">
        <v>349</v>
      </c>
      <c r="J4" s="95">
        <v>297</v>
      </c>
      <c r="K4" s="96">
        <v>220</v>
      </c>
    </row>
    <row r="5" spans="1:11" x14ac:dyDescent="0.25">
      <c r="A5" t="s">
        <v>80</v>
      </c>
      <c r="B5">
        <v>145</v>
      </c>
      <c r="C5">
        <v>105</v>
      </c>
      <c r="D5">
        <v>59</v>
      </c>
      <c r="E5">
        <v>65</v>
      </c>
      <c r="F5" s="35">
        <v>133</v>
      </c>
      <c r="G5" s="36">
        <v>111</v>
      </c>
      <c r="H5" s="36">
        <v>65</v>
      </c>
      <c r="I5" s="36">
        <v>145</v>
      </c>
      <c r="J5" s="36">
        <v>111</v>
      </c>
      <c r="K5" s="11">
        <v>65</v>
      </c>
    </row>
    <row r="6" spans="1:11" x14ac:dyDescent="0.25">
      <c r="A6" t="s">
        <v>81</v>
      </c>
      <c r="B6">
        <v>102</v>
      </c>
      <c r="C6">
        <v>85</v>
      </c>
      <c r="D6">
        <v>71</v>
      </c>
      <c r="E6">
        <v>69</v>
      </c>
      <c r="F6" s="35">
        <v>88</v>
      </c>
      <c r="G6" s="36">
        <v>80</v>
      </c>
      <c r="H6" s="36">
        <v>66</v>
      </c>
      <c r="I6" s="36">
        <v>102</v>
      </c>
      <c r="J6" s="36">
        <v>87</v>
      </c>
      <c r="K6" s="11">
        <v>73</v>
      </c>
    </row>
    <row r="7" spans="1:11" x14ac:dyDescent="0.25">
      <c r="A7" t="s">
        <v>82</v>
      </c>
      <c r="B7">
        <v>67</v>
      </c>
      <c r="C7">
        <v>60</v>
      </c>
      <c r="D7">
        <v>34</v>
      </c>
      <c r="E7">
        <v>37</v>
      </c>
      <c r="F7" s="35">
        <v>67</v>
      </c>
      <c r="G7" s="36">
        <v>64</v>
      </c>
      <c r="H7" s="36">
        <v>37</v>
      </c>
      <c r="I7" s="36">
        <v>67</v>
      </c>
      <c r="J7" s="36">
        <v>64</v>
      </c>
      <c r="K7" s="11">
        <v>37</v>
      </c>
    </row>
    <row r="8" spans="1:11" x14ac:dyDescent="0.25">
      <c r="A8" t="s">
        <v>83</v>
      </c>
      <c r="B8">
        <v>186</v>
      </c>
      <c r="C8">
        <v>57</v>
      </c>
      <c r="D8">
        <v>57</v>
      </c>
      <c r="E8">
        <v>54</v>
      </c>
      <c r="F8" s="35">
        <v>149</v>
      </c>
      <c r="G8" s="36">
        <v>50</v>
      </c>
      <c r="H8" s="36">
        <v>48</v>
      </c>
      <c r="I8" s="36">
        <v>121</v>
      </c>
      <c r="J8" s="36">
        <v>38</v>
      </c>
      <c r="K8" s="11">
        <v>38</v>
      </c>
    </row>
    <row r="9" spans="1:11" x14ac:dyDescent="0.25">
      <c r="A9" t="s">
        <v>18</v>
      </c>
      <c r="B9">
        <v>145</v>
      </c>
      <c r="C9">
        <v>64</v>
      </c>
      <c r="D9">
        <v>64</v>
      </c>
      <c r="E9">
        <v>63</v>
      </c>
      <c r="F9" s="35">
        <v>105</v>
      </c>
      <c r="G9" s="36">
        <v>48</v>
      </c>
      <c r="H9" s="36">
        <v>48</v>
      </c>
      <c r="I9" s="36">
        <v>140</v>
      </c>
      <c r="J9" s="36">
        <v>62</v>
      </c>
      <c r="K9" s="11">
        <v>62</v>
      </c>
    </row>
    <row r="10" spans="1:11" x14ac:dyDescent="0.25">
      <c r="A10" t="s">
        <v>84</v>
      </c>
      <c r="B10">
        <v>116</v>
      </c>
      <c r="C10">
        <v>80</v>
      </c>
      <c r="D10">
        <v>79</v>
      </c>
      <c r="E10">
        <v>79</v>
      </c>
      <c r="F10" s="35">
        <v>95</v>
      </c>
      <c r="G10" s="36">
        <v>67</v>
      </c>
      <c r="H10" s="36">
        <v>67</v>
      </c>
      <c r="I10" s="36">
        <v>91</v>
      </c>
      <c r="J10" s="36">
        <v>64</v>
      </c>
      <c r="K10" s="11">
        <v>64</v>
      </c>
    </row>
    <row r="11" spans="1:11" x14ac:dyDescent="0.25">
      <c r="A11" t="s">
        <v>85</v>
      </c>
      <c r="B11">
        <v>74</v>
      </c>
      <c r="C11">
        <v>69</v>
      </c>
      <c r="D11">
        <v>67</v>
      </c>
      <c r="E11">
        <v>67</v>
      </c>
      <c r="F11" s="35">
        <v>67</v>
      </c>
      <c r="G11" s="36">
        <v>63</v>
      </c>
      <c r="H11" s="36">
        <v>61</v>
      </c>
      <c r="I11" s="36">
        <v>50</v>
      </c>
      <c r="J11" s="36">
        <v>49</v>
      </c>
      <c r="K11" s="11">
        <v>49</v>
      </c>
    </row>
    <row r="12" spans="1:11" x14ac:dyDescent="0.25">
      <c r="F12" s="35"/>
      <c r="G12" s="36"/>
      <c r="H12" s="36"/>
      <c r="I12" s="36"/>
      <c r="J12" s="36"/>
      <c r="K12" s="11"/>
    </row>
    <row r="13" spans="1:11" ht="17.25" x14ac:dyDescent="0.25">
      <c r="A13" s="58"/>
      <c r="B13" s="141" t="s">
        <v>87</v>
      </c>
      <c r="C13" s="141"/>
      <c r="D13" s="141"/>
      <c r="E13" s="141"/>
      <c r="F13" s="143" t="s">
        <v>87</v>
      </c>
      <c r="G13" s="141"/>
      <c r="H13" s="141"/>
      <c r="I13" s="141"/>
      <c r="J13" s="141"/>
      <c r="K13" s="142"/>
    </row>
    <row r="14" spans="1:11" x14ac:dyDescent="0.25">
      <c r="A14" s="2" t="s">
        <v>79</v>
      </c>
      <c r="B14" s="61">
        <v>0</v>
      </c>
      <c r="C14" s="61">
        <v>0.123</v>
      </c>
      <c r="D14" s="61">
        <v>0.16900000000000001</v>
      </c>
      <c r="E14" s="115">
        <v>0.16800000000000001</v>
      </c>
      <c r="F14" s="106">
        <v>0.14599999999999999</v>
      </c>
      <c r="G14" s="107">
        <v>0.26800000000000002</v>
      </c>
      <c r="H14" s="106">
        <v>0</v>
      </c>
      <c r="I14" s="107">
        <v>5.0999999999999997E-2</v>
      </c>
      <c r="J14" s="106">
        <v>1.9E-2</v>
      </c>
      <c r="K14" s="116">
        <v>0.128</v>
      </c>
    </row>
    <row r="15" spans="1:11" x14ac:dyDescent="0.25">
      <c r="A15" t="s">
        <v>80</v>
      </c>
      <c r="B15" s="61">
        <v>9.1999999999999998E-2</v>
      </c>
      <c r="C15" s="61">
        <v>0.25900000000000001</v>
      </c>
      <c r="D15" s="61">
        <v>0.19800000000000001</v>
      </c>
      <c r="E15" s="109">
        <v>0.215</v>
      </c>
      <c r="F15" s="106">
        <v>0.45400000000000001</v>
      </c>
      <c r="G15" s="106">
        <v>0.25800000000000001</v>
      </c>
      <c r="H15" s="106">
        <v>1.4999999999999999E-2</v>
      </c>
      <c r="I15" s="107">
        <v>0.13</v>
      </c>
      <c r="J15" s="106">
        <v>0.121</v>
      </c>
      <c r="K15" s="109">
        <v>0.25800000000000001</v>
      </c>
    </row>
    <row r="16" spans="1:11" x14ac:dyDescent="0.25">
      <c r="A16" t="s">
        <v>81</v>
      </c>
      <c r="B16" s="61">
        <v>6.5000000000000002E-2</v>
      </c>
      <c r="C16" s="61">
        <v>0.111</v>
      </c>
      <c r="D16" s="61">
        <v>4.7E-2</v>
      </c>
      <c r="E16" s="109">
        <v>5.8999999999999997E-2</v>
      </c>
      <c r="F16" s="107">
        <v>0.16700000000000001</v>
      </c>
      <c r="G16" s="106">
        <v>0.20399999999999999</v>
      </c>
      <c r="H16" s="106">
        <v>1.2999999999999999E-2</v>
      </c>
      <c r="I16" s="118">
        <v>6.7000000000000004E-2</v>
      </c>
      <c r="J16" s="107">
        <v>5.5E-2</v>
      </c>
      <c r="K16" s="108">
        <v>0.107</v>
      </c>
    </row>
    <row r="17" spans="1:11" x14ac:dyDescent="0.25">
      <c r="A17" t="s">
        <v>82</v>
      </c>
      <c r="B17" s="61">
        <v>2.8000000000000001E-2</v>
      </c>
      <c r="C17" s="61">
        <v>0.41299999999999998</v>
      </c>
      <c r="D17" s="61">
        <v>0.48</v>
      </c>
      <c r="E17" s="109">
        <v>0.48799999999999999</v>
      </c>
      <c r="F17" s="106">
        <v>0.128</v>
      </c>
      <c r="G17" s="106">
        <v>0.215</v>
      </c>
      <c r="H17" s="106">
        <v>9.7000000000000003E-2</v>
      </c>
      <c r="I17" s="106">
        <v>0.17699999999999999</v>
      </c>
      <c r="J17" s="106">
        <v>3.9E-2</v>
      </c>
      <c r="K17" s="109">
        <v>4.4999999999999998E-2</v>
      </c>
    </row>
    <row r="18" spans="1:11" x14ac:dyDescent="0.25">
      <c r="A18" t="s">
        <v>83</v>
      </c>
      <c r="B18" s="61">
        <v>0.20699999999999999</v>
      </c>
      <c r="C18" s="61">
        <v>0</v>
      </c>
      <c r="D18" s="61">
        <v>5.7000000000000002E-2</v>
      </c>
      <c r="E18" s="109">
        <v>0.22700000000000001</v>
      </c>
      <c r="F18" s="106">
        <v>0.17899999999999999</v>
      </c>
      <c r="G18" s="106">
        <v>7.0000000000000001E-3</v>
      </c>
      <c r="H18" s="106">
        <v>2.4E-2</v>
      </c>
      <c r="I18" s="106">
        <v>9.1999999999999998E-2</v>
      </c>
      <c r="J18" s="106">
        <v>6.0000000000000001E-3</v>
      </c>
      <c r="K18" s="109">
        <v>0.19900000000000001</v>
      </c>
    </row>
    <row r="19" spans="1:11" x14ac:dyDescent="0.25">
      <c r="A19" t="s">
        <v>18</v>
      </c>
      <c r="B19" s="61">
        <v>0.19600000000000001</v>
      </c>
      <c r="C19" s="61">
        <v>0.25</v>
      </c>
      <c r="D19" s="61">
        <v>0.253</v>
      </c>
      <c r="E19" s="109">
        <v>0.42899999999999999</v>
      </c>
      <c r="F19" s="106">
        <v>9.2999999999999999E-2</v>
      </c>
      <c r="G19" s="106">
        <v>1.4999999999999999E-2</v>
      </c>
      <c r="H19" s="106">
        <v>4.2999999999999997E-2</v>
      </c>
      <c r="I19" s="107">
        <v>0.22</v>
      </c>
      <c r="J19" s="106">
        <v>9.2999999999999999E-2</v>
      </c>
      <c r="K19" s="109">
        <v>2.7E-2</v>
      </c>
    </row>
    <row r="20" spans="1:11" x14ac:dyDescent="0.25">
      <c r="A20" t="s">
        <v>84</v>
      </c>
      <c r="B20" s="61">
        <v>0.189</v>
      </c>
      <c r="C20" s="61">
        <v>0.26800000000000002</v>
      </c>
      <c r="D20" s="61">
        <v>0.34599999999999997</v>
      </c>
      <c r="E20" s="109">
        <v>0.54100000000000004</v>
      </c>
      <c r="F20" s="106">
        <v>3.7999999999999999E-2</v>
      </c>
      <c r="G20" s="107">
        <v>9.0999999999999998E-2</v>
      </c>
      <c r="H20" s="106">
        <v>1.0999999999999999E-2</v>
      </c>
      <c r="I20" s="107">
        <v>7.2999999999999995E-2</v>
      </c>
      <c r="J20" s="107">
        <v>0.20899999999999999</v>
      </c>
      <c r="K20" s="108">
        <v>0.13700000000000001</v>
      </c>
    </row>
    <row r="21" spans="1:11" x14ac:dyDescent="0.25">
      <c r="A21" t="s">
        <v>85</v>
      </c>
      <c r="B21" s="61">
        <v>0.28699999999999998</v>
      </c>
      <c r="C21" s="61">
        <v>0.29899999999999999</v>
      </c>
      <c r="D21" s="61">
        <v>0.125</v>
      </c>
      <c r="E21" s="109">
        <v>7.2999999999999995E-2</v>
      </c>
      <c r="F21" s="106">
        <v>0.104</v>
      </c>
      <c r="G21" s="106">
        <v>0.106</v>
      </c>
      <c r="H21" s="106">
        <v>0.14499999999999999</v>
      </c>
      <c r="I21" s="106">
        <v>9.6000000000000002E-2</v>
      </c>
      <c r="J21" s="107">
        <v>0.109</v>
      </c>
      <c r="K21" s="108">
        <v>0.20499999999999999</v>
      </c>
    </row>
    <row r="22" spans="1:11" x14ac:dyDescent="0.25">
      <c r="F22" s="35"/>
      <c r="G22" s="36"/>
      <c r="H22" s="36"/>
      <c r="I22" s="36"/>
      <c r="J22" s="36"/>
      <c r="K22" s="11"/>
    </row>
    <row r="23" spans="1:11" x14ac:dyDescent="0.25">
      <c r="A23" s="58"/>
      <c r="B23" s="144" t="s">
        <v>131</v>
      </c>
      <c r="C23" s="141"/>
      <c r="D23" s="141"/>
      <c r="E23" s="141"/>
      <c r="F23" s="145" t="s">
        <v>131</v>
      </c>
      <c r="G23" s="141"/>
      <c r="H23" s="141"/>
      <c r="I23" s="141"/>
      <c r="J23" s="141"/>
      <c r="K23" s="142"/>
    </row>
    <row r="24" spans="1:11" x14ac:dyDescent="0.25">
      <c r="A24" s="2" t="s">
        <v>79</v>
      </c>
      <c r="B24" s="60">
        <v>0.72453352671112203</v>
      </c>
      <c r="C24" s="60">
        <v>6.0991360792244197E-10</v>
      </c>
      <c r="D24" s="60">
        <v>3.4997928040608298E-10</v>
      </c>
      <c r="E24" s="114">
        <v>9.2434016868432805E-10</v>
      </c>
      <c r="F24" s="110">
        <v>2.5690736699732801E-12</v>
      </c>
      <c r="G24" s="111">
        <v>2.0903422657387299E-2</v>
      </c>
      <c r="H24" s="110">
        <v>0.89957071912557696</v>
      </c>
      <c r="I24" s="111">
        <v>4.8108702437806002E-5</v>
      </c>
      <c r="J24" s="110">
        <v>1.7086461143796899E-2</v>
      </c>
      <c r="K24" s="117">
        <v>6.3023766788458906E-8</v>
      </c>
    </row>
    <row r="25" spans="1:11" x14ac:dyDescent="0.25">
      <c r="A25" t="s">
        <v>80</v>
      </c>
      <c r="B25" s="60">
        <v>2.1696934358857799E-4</v>
      </c>
      <c r="C25" s="60">
        <v>2.9251084117451E-8</v>
      </c>
      <c r="D25" s="60">
        <v>4.08321609138973E-4</v>
      </c>
      <c r="E25" s="113">
        <v>1.00615604807201E-4</v>
      </c>
      <c r="F25" s="110">
        <v>6.0448582777842703E-19</v>
      </c>
      <c r="G25" s="110">
        <v>1.25750216254684E-8</v>
      </c>
      <c r="H25" s="110">
        <v>0.336326052945219</v>
      </c>
      <c r="I25" s="111">
        <v>1.8664342989236801E-5</v>
      </c>
      <c r="J25" s="110">
        <v>1.7873517554403801E-4</v>
      </c>
      <c r="K25" s="113">
        <v>1.5632305547955602E-5</v>
      </c>
    </row>
    <row r="26" spans="1:11" x14ac:dyDescent="0.25">
      <c r="A26" t="s">
        <v>81</v>
      </c>
      <c r="B26" s="60">
        <v>9.4933893892589494E-3</v>
      </c>
      <c r="C26" s="60">
        <v>1.8097378949179499E-3</v>
      </c>
      <c r="D26" s="60">
        <v>6.8851820706895994E-2</v>
      </c>
      <c r="E26" s="113">
        <v>4.37821071630322E-2</v>
      </c>
      <c r="F26" s="111">
        <v>2.7369139057808298E-3</v>
      </c>
      <c r="G26" s="110">
        <v>2.5570282643712801E-5</v>
      </c>
      <c r="H26" s="110">
        <v>0.36713698773628001</v>
      </c>
      <c r="I26" s="110">
        <v>8.4868456219865905E-3</v>
      </c>
      <c r="J26" s="111">
        <v>4.72562952665646E-2</v>
      </c>
      <c r="K26" s="112">
        <v>4.9716469518410302E-3</v>
      </c>
    </row>
    <row r="27" spans="1:11" x14ac:dyDescent="0.25">
      <c r="A27" t="s">
        <v>82</v>
      </c>
      <c r="B27" s="60">
        <v>0.177753489333172</v>
      </c>
      <c r="C27" s="60">
        <v>3.1550444730002697E-8</v>
      </c>
      <c r="D27" s="60">
        <v>5.57495608422627E-6</v>
      </c>
      <c r="E27" s="113">
        <v>1.5312228596702401E-6</v>
      </c>
      <c r="F27" s="110">
        <v>2.9062552169271702E-3</v>
      </c>
      <c r="G27" s="110">
        <v>1.13632775193713E-4</v>
      </c>
      <c r="H27" s="110">
        <v>6.0747731519884697E-2</v>
      </c>
      <c r="I27" s="110">
        <v>3.9549897894049598E-4</v>
      </c>
      <c r="J27" s="110">
        <v>0.11946636245929</v>
      </c>
      <c r="K27" s="113">
        <v>0.20842846161561501</v>
      </c>
    </row>
    <row r="28" spans="1:11" x14ac:dyDescent="0.25">
      <c r="A28" t="s">
        <v>83</v>
      </c>
      <c r="B28" s="60">
        <v>6.7257031239047605E-11</v>
      </c>
      <c r="C28" s="60">
        <v>0.95775574331035696</v>
      </c>
      <c r="D28" s="60">
        <v>7.4485880478946595E-2</v>
      </c>
      <c r="E28" s="113">
        <v>2.6738518543952097E-4</v>
      </c>
      <c r="F28" s="110">
        <v>7.5410883813401503E-8</v>
      </c>
      <c r="G28" s="110">
        <v>0.56626965101869997</v>
      </c>
      <c r="H28" s="110">
        <v>0.29668709286839501</v>
      </c>
      <c r="I28" s="110">
        <v>7.4249814609239401E-4</v>
      </c>
      <c r="J28" s="110">
        <v>0.64411932530998905</v>
      </c>
      <c r="K28" s="113">
        <v>5.0524960804247902E-3</v>
      </c>
    </row>
    <row r="29" spans="1:11" x14ac:dyDescent="0.25">
      <c r="A29" t="s">
        <v>18</v>
      </c>
      <c r="B29" s="60">
        <v>2.3963339108888199E-8</v>
      </c>
      <c r="C29" s="60">
        <v>2.6029519085126798E-5</v>
      </c>
      <c r="D29" s="60">
        <v>2.2805450162240799E-5</v>
      </c>
      <c r="E29" s="113">
        <v>5.8024760017655004E-9</v>
      </c>
      <c r="F29" s="110">
        <v>1.56244710605787E-3</v>
      </c>
      <c r="G29" s="110">
        <v>0.40794855280249298</v>
      </c>
      <c r="H29" s="110">
        <v>0.15841156957083199</v>
      </c>
      <c r="I29" s="111">
        <v>1.1179637939232601E-2</v>
      </c>
      <c r="J29" s="110">
        <v>1.5872013269577E-2</v>
      </c>
      <c r="K29" s="113">
        <v>0.19988981576694001</v>
      </c>
    </row>
    <row r="30" spans="1:11" x14ac:dyDescent="0.25">
      <c r="A30" t="s">
        <v>84</v>
      </c>
      <c r="B30" s="60">
        <v>1.10775897937179E-6</v>
      </c>
      <c r="C30" s="60">
        <v>8.5525667994030998E-7</v>
      </c>
      <c r="D30" s="60">
        <v>1.1757445916595399E-8</v>
      </c>
      <c r="E30" s="113">
        <v>1.13203051467515E-14</v>
      </c>
      <c r="F30" s="110">
        <v>5.8046979706781597E-2</v>
      </c>
      <c r="G30" s="111">
        <v>4.2262435562141397E-2</v>
      </c>
      <c r="H30" s="110">
        <v>0.388528141979751</v>
      </c>
      <c r="I30" s="111">
        <v>3.6540061290703703E-2</v>
      </c>
      <c r="J30" s="111">
        <v>3.3538532916868699E-4</v>
      </c>
      <c r="K30" s="112">
        <v>3.2489889475572002E-3</v>
      </c>
    </row>
    <row r="31" spans="1:11" x14ac:dyDescent="0.25">
      <c r="A31" t="s">
        <v>85</v>
      </c>
      <c r="B31" s="60">
        <v>8.7650364909775999E-7</v>
      </c>
      <c r="C31" s="60">
        <v>1.1944381749899699E-6</v>
      </c>
      <c r="D31" s="60">
        <v>3.27476571867908E-3</v>
      </c>
      <c r="E31" s="113">
        <v>2.72096670786185E-2</v>
      </c>
      <c r="F31" s="110">
        <v>7.6277646022471796E-3</v>
      </c>
      <c r="G31" s="110">
        <v>9.1772672884211596E-3</v>
      </c>
      <c r="H31" s="110">
        <v>2.5112388570677599E-3</v>
      </c>
      <c r="I31" s="110">
        <v>2.8144032832732899E-2</v>
      </c>
      <c r="J31" s="111">
        <v>2.5674351991103999E-2</v>
      </c>
      <c r="K31" s="112">
        <v>4.1930178567315896E-3</v>
      </c>
    </row>
    <row r="32" spans="1:11" x14ac:dyDescent="0.25">
      <c r="E32" s="58"/>
      <c r="F32" s="58"/>
      <c r="G32" s="58"/>
      <c r="H32" s="58"/>
    </row>
    <row r="33" spans="1:11" x14ac:dyDescent="0.25">
      <c r="A33" s="98" t="s">
        <v>133</v>
      </c>
      <c r="B33" s="99"/>
      <c r="C33" s="99"/>
      <c r="D33" s="99"/>
    </row>
    <row r="34" spans="1:11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</row>
  </sheetData>
  <mergeCells count="6">
    <mergeCell ref="B3:E3"/>
    <mergeCell ref="B23:E23"/>
    <mergeCell ref="F23:K23"/>
    <mergeCell ref="F3:K3"/>
    <mergeCell ref="B13:E13"/>
    <mergeCell ref="F13:K13"/>
  </mergeCells>
  <conditionalFormatting sqref="B14">
    <cfRule type="expression" dxfId="0" priority="1" stopIfTrue="1">
      <formula>B24&lt;0.01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5" x14ac:dyDescent="0.25"/>
  <cols>
    <col min="1" max="1" width="27.5703125" customWidth="1"/>
    <col min="2" max="4" width="14.140625" customWidth="1"/>
  </cols>
  <sheetData>
    <row r="1" spans="1:4" ht="30" x14ac:dyDescent="0.25">
      <c r="A1" s="103"/>
      <c r="B1" s="102" t="s">
        <v>102</v>
      </c>
      <c r="C1" s="102" t="s">
        <v>103</v>
      </c>
      <c r="D1" s="102" t="s">
        <v>104</v>
      </c>
    </row>
    <row r="3" spans="1:4" x14ac:dyDescent="0.25">
      <c r="A3" s="57" t="s">
        <v>86</v>
      </c>
      <c r="B3" s="141" t="s">
        <v>66</v>
      </c>
      <c r="C3" s="141"/>
      <c r="D3" s="141"/>
    </row>
    <row r="4" spans="1:4" x14ac:dyDescent="0.25">
      <c r="A4" s="2" t="s">
        <v>105</v>
      </c>
      <c r="B4" s="34">
        <v>108</v>
      </c>
      <c r="C4" s="34">
        <v>94</v>
      </c>
      <c r="D4" s="34">
        <v>83</v>
      </c>
    </row>
    <row r="5" spans="1:4" x14ac:dyDescent="0.25">
      <c r="A5" t="s">
        <v>106</v>
      </c>
      <c r="B5" s="34">
        <v>54</v>
      </c>
      <c r="C5" s="34">
        <v>49</v>
      </c>
      <c r="D5" s="34">
        <v>43</v>
      </c>
    </row>
    <row r="6" spans="1:4" x14ac:dyDescent="0.25">
      <c r="A6" t="s">
        <v>107</v>
      </c>
      <c r="B6" s="34">
        <v>27</v>
      </c>
      <c r="C6" s="34">
        <v>20</v>
      </c>
      <c r="D6" s="34">
        <v>16</v>
      </c>
    </row>
    <row r="7" spans="1:4" x14ac:dyDescent="0.25">
      <c r="A7" t="s">
        <v>108</v>
      </c>
      <c r="B7" s="34">
        <v>50</v>
      </c>
      <c r="C7" s="34">
        <v>38</v>
      </c>
      <c r="D7" s="34">
        <v>27</v>
      </c>
    </row>
    <row r="8" spans="1:4" x14ac:dyDescent="0.25">
      <c r="A8" t="s">
        <v>13</v>
      </c>
      <c r="B8" s="34">
        <v>61</v>
      </c>
      <c r="C8" s="34">
        <v>55</v>
      </c>
      <c r="D8" s="34">
        <v>51</v>
      </c>
    </row>
    <row r="9" spans="1:4" x14ac:dyDescent="0.25">
      <c r="A9" t="s">
        <v>109</v>
      </c>
      <c r="B9" s="34">
        <v>29</v>
      </c>
      <c r="C9" s="34">
        <v>23</v>
      </c>
      <c r="D9" s="34">
        <v>20</v>
      </c>
    </row>
    <row r="11" spans="1:4" x14ac:dyDescent="0.25">
      <c r="A11" s="58"/>
      <c r="B11" s="144" t="s">
        <v>132</v>
      </c>
      <c r="C11" s="141"/>
      <c r="D11" s="141"/>
    </row>
    <row r="12" spans="1:4" x14ac:dyDescent="0.25">
      <c r="A12" s="2" t="s">
        <v>105</v>
      </c>
      <c r="B12" s="60">
        <v>1.0699999999999999E-11</v>
      </c>
      <c r="C12" s="60">
        <v>1.23E-2</v>
      </c>
      <c r="D12" s="60">
        <v>2.2E-16</v>
      </c>
    </row>
    <row r="13" spans="1:4" x14ac:dyDescent="0.25">
      <c r="A13" t="s">
        <v>106</v>
      </c>
      <c r="B13" s="60">
        <v>2.9369000000000001E-3</v>
      </c>
      <c r="C13" s="60">
        <v>1.781E-6</v>
      </c>
      <c r="D13" s="60">
        <v>0.1475696</v>
      </c>
    </row>
    <row r="14" spans="1:4" x14ac:dyDescent="0.25">
      <c r="A14" t="s">
        <v>107</v>
      </c>
      <c r="B14" s="60">
        <v>0.26906000000000002</v>
      </c>
      <c r="C14" s="60">
        <v>0.98919999999999997</v>
      </c>
      <c r="D14" s="60">
        <v>1.343E-5</v>
      </c>
    </row>
    <row r="15" spans="1:4" x14ac:dyDescent="0.25">
      <c r="A15" t="s">
        <v>108</v>
      </c>
      <c r="B15" s="60">
        <v>2.1159999999999999E-4</v>
      </c>
      <c r="C15" s="60">
        <v>6.8099999999999994E-2</v>
      </c>
      <c r="D15" s="60">
        <v>0.73529999999999995</v>
      </c>
    </row>
    <row r="16" spans="1:4" x14ac:dyDescent="0.25">
      <c r="A16" t="s">
        <v>13</v>
      </c>
      <c r="B16" s="60">
        <v>6.9390000000000001E-4</v>
      </c>
      <c r="C16" s="60">
        <v>1.906E-5</v>
      </c>
      <c r="D16" s="60">
        <v>2.9499000000000001E-2</v>
      </c>
    </row>
    <row r="17" spans="1:4" x14ac:dyDescent="0.25">
      <c r="A17" t="s">
        <v>109</v>
      </c>
      <c r="B17" s="60">
        <v>5.3829999999999998E-3</v>
      </c>
      <c r="C17" s="60">
        <v>1.24875E-2</v>
      </c>
      <c r="D17" s="60">
        <v>5.6470000000000001E-4</v>
      </c>
    </row>
    <row r="19" spans="1:4" x14ac:dyDescent="0.25">
      <c r="A19" s="98" t="s">
        <v>139</v>
      </c>
    </row>
  </sheetData>
  <mergeCells count="2">
    <mergeCell ref="B3:D3"/>
    <mergeCell ref="B11:D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s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i v V w b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W M 7 W w N N E z N z O 0 0 Y c J 2 / h m 5 i G U G A G d r G d g o 4 8 k a O N c m l N S W p R q V 1 C i 6 x R k o w / j 2 u h D f W E H A A A A / / 8 D A F B L A w Q U A A I A C A A A A C E A O z h X a x Y D A A D U D Q A A E w A A A E Z v c m 1 1 b G F z L 1 N l Y 3 R p b 2 4 x L m 3 s V s 1 u G j E Q v k f i H a z N B a R d x C 4 N D a 0 4 R B C S S l W T N l Q 9 h A o 5 u 5 N d C 6 9 N b S 8 U R Z G i P k Y O P f T S e x + h e Z M 8 S b 1 s E y C s + V M u l c o F N J / 9 z T e f x x 4 k + I p w h s 6 y b / d 1 Y a e w I y M s I E A B V l i C k r 1 9 d 8 + r 7 f f c a r 1 W q d Z 6 b c 6 D 3 q n g Q Z L t b S A K q r C D 9 K f N m Q I d a M p h u c X 9 J A a m i m 1 C o d x M E a Z k 0 W q + 6 n 6 U I G S X k i H B 3 R Y f M c p x I L t r 5 i v 7 c m i V 7 P M W U B I T B a J h 2 Z a N m p w m M Z M N r 2 q j Q + b z g L C w 4 X p 7 n o 3 e J 1 z B m R p T a E x / l t 9 x B p 9 L d i Z 8 1 2 r i C 7 j 7 i W n E J d L J Y j 4 k A Z e W L q a D L / T y S U z B M e B A i y 9 O K r X R + d / w A a V n P q Z Y y I Y S y S x v h w w 4 O q B a J w 7 4 l K 4 j M J O X X M S Z 7 s 5 4 A L J o V G F f X V m p D W i Q 2 a D r V X o H U v B V X d v o y n q L W Y A S C c i P M A t B 4 2 + Y q r 0 o p 7 y T B Q e M x J i i N k C w C L a x i B e j O r 8 P U m o f F 7 G J / A E X K m c b 9 v t h 7 q Y P o D C h O W R c Y d q D m O h k n M n F B Y e J E n w Q j T U r e l y G B i C Q W 6 l U + t p 4 V A x P T + 5 + 3 N / c 3 t 9 8 h y 9 z W G k T w j 6 h P B Q 4 z i N 8 w E o b K g z T Y 1 N A m E E l S k n l w 6 I c 9 r Y A G Y 2 w 7 i E 0 I i o K B B 5 h + t Q A m t 4 F u a r y 5 V Q z S u f p w u 3 U T d 2 c o V t i 4 5 E A Y B F P G z n E 0 n j W / b D 5 Y O P t 6 s N e R T p T d D 7 x s u I f L 9 6 8 w v j u 2 + 9 f q 4 T N 7 Z 1 a N d 2 7 x K m n e W e K m M u 9 T L t + s Y R P 1 N g Z A Q k j p Z / 8 7 B Q X J a 1 3 e q v 4 t m 2 w N X j z 7 8 B E r A a 4 I C C f E F + X C j u E 5 b / S s 1 N w 1 z o 6 P n I e m 8 a 5 G D u U X I L j j 3 0 K j l Q 4 B O c k E Z + 4 o H r k t P Q M c 5 J B O t C s Z x u M W w p Y M S j r / + f k P z Y n 5 6 p Z v 3 / D K J y 2 z / N 1 5 R z t q j 9 l W z b b J k 2 R d Z p u g C z o L p x 9 F v c M 8 e q i 3 x n w w g T s m Y C a C X h p A v Z N Q N 0 E u B U j 4 h o R z 4 g Y q 3 e N 5 b v G + l 2 j A a 7 R A d d o g W v 0 w D N 6 4 B k 9 8 I w e e E Y P P K M H n t E D z + i B Z / T A M 3 r g 1 T c Y X n 8 A A A D / / w M A U E s B A i 0 A F A A G A A g A A A A h A C r d q k D S A A A A N w E A A B M A A A A A A A A A A A A A A A A A A A A A A F t D b 2 5 0 Z W 5 0 X 1 R 5 c G V z X S 5 4 b W x Q S w E C L Q A U A A I A C A A A A C E A e i v V w b E A A A D 5 A A A A E g A A A A A A A A A A A A A A A A A L A w A A Q 2 9 u Z m l n L 1 B h Y 2 t h Z 2 U u e G 1 s U E s B A i 0 A F A A C A A g A A A A h A D s 4 V 2 s W A w A A 1 A 0 A A B M A A A A A A A A A A A A A A A A A 7 A M A A E Z v c m 1 1 b G F z L 1 N l Y 3 R p b 2 4 x L m 1 Q S w U G A A A A A A M A A w D C A A A A M w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N I A A A A A A A A M U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Y X R h c 2 V 0 c 1 8 4 M T U y N j h f M T M 5 N j A z N l 9 G b 2 9 k X 1 B y b 2 R 1 Y 3 R p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w O F Q x M D o 1 M z o y M C 4 z M D A 2 O T Q 4 W i I v P j x F b n R y e S B U e X B l P S J G a W x s Q 2 9 s d W 1 u V H l w Z X M i I F Z h b H V l P S J z Q m d N R E F 3 T U R B d 0 1 E Q X d N R E F 3 T U R B d 0 1 E Q X d N R E F 3 T T 0 i L z 4 8 R W 5 0 c n k g V H l w Z T 0 i R m l s b E N v b H V t b k 5 h b W V z I i B W Y W x 1 Z T 0 i c 1 s m c X V v d D t G b 2 9 k I H B y b 2 R 1 Y 3 Q m c X V v d D s s J n F 1 b 3 Q 7 T G F u Z C B 1 c 2 U g Y 2 h h b m d l J n F 1 b 3 Q 7 L C Z x d W 9 0 O 0 F u a W 1 h b C B G Z W V k J n F 1 b 3 Q 7 L C Z x d W 9 0 O 0 Z h c m 0 m c X V v d D s s J n F 1 b 3 Q 7 U H J v Y 2 V z c 2 l u Z y Z x d W 9 0 O y w m c X V v d D t U c m F u c 3 B v c n Q m c X V v d D s s J n F 1 b 3 Q 7 U G F j a 2 d p b m c m c X V v d D s s J n F 1 b 3 Q 7 U m V 0 Y W l s J n F 1 b 3 Q 7 L C Z x d W 9 0 O 1 R v d G F s X 2 V t a X N z a W 9 u c y Z x d W 9 0 O y w m c X V v d D t F d X R y b 3 B o e W l u Z y B l b W l z c 2 l v b n M g c G V y I D E w M D B r Y 2 F s I C h n U E / D o u K A m u K A n m V x I H B l c i A x M D A w a 2 N h b C k m c X V v d D s s J n F 1 b 3 Q 7 R X V 0 c m 9 w a H l p b m c g Z W 1 p c 3 N p b 2 5 z I H B l c i B r a W x v Z 3 J h b S A o Z 1 B P w 6 L i g J r i g J 5 l c S B w Z X I g a 2 l s b 2 d y Y W 0 p J n F 1 b 3 Q 7 L C Z x d W 9 0 O 0 V 1 d H J v c G h 5 a W 5 n I G V t a X N z a W 9 u c y B w Z X I g M T A w Z y B w c m 9 0 Z W l u I C h n U E / D o u K A m u K A n m V x I H B l c i A x M D A g Z 3 J h b X M g c H J v d G V p b i k m c X V v d D s s J n F 1 b 3 Q 7 R n J l c 2 h 3 Y X R l c i B 3 a X R o Z H J h d 2 F s c y B w Z X I g M T A w M G t j Y W w g K G x p d G V y c y B w Z X I g M T A w M G t j Y W w p J n F 1 b 3 Q 7 L C Z x d W 9 0 O 0 Z y Z X N o d 2 F 0 Z X I g d 2 l 0 a G R y Y X d h b H M g c G V y I D E w M G c g c H J v d G V p b i A o b G l 0 Z X J z I H B l c i A x M D B n I H B y b 3 R l a W 4 p J n F 1 b 3 Q 7 L C Z x d W 9 0 O 0 Z y Z X N o d 2 F 0 Z X I g d 2 l 0 a G R y Y X d h b H M g c G V y I G t p b G 9 n c m F t I C h s a X R l c n M g c G V y I G t p b G 9 n c m F t K S Z x d W 9 0 O y w m c X V v d D t H c m V l b m h v d X N l I G d h c y B l b W l z c 2 l v b n M g c G V y I D E w M D B r Y 2 F s I C h r Z 0 N P w 6 L i g J r i g J p l c S B w Z X I g M T A w M G t j Y W w p J n F 1 b 3 Q 7 L C Z x d W 9 0 O 0 d y Z W V u a G 9 1 c 2 U g Z 2 F z I G V t a X N z a W 9 u c y B w Z X I g M T A w Z y B w c m 9 0 Z W l u I C h r Z 0 N P w 6 L i g J r i g J p l c S B w Z X I g M T A w Z y B w c m 9 0 Z W l u K S Z x d W 9 0 O y w m c X V v d D t M Y W 5 k I H V z Z S B w Z X I g M T A w M G t j Y W w g K G 3 D g s K y I H B l c i A x M D A w a 2 N h b C k m c X V v d D s s J n F 1 b 3 Q 7 T G F u Z C B 1 c 2 U g c G V y I G t p b G 9 n c m F t I C h t w 4 L C s i B w Z X I g a 2 l s b 2 d y Y W 0 p J n F 1 b 3 Q 7 L C Z x d W 9 0 O 0 x h b m Q g d X N l I H B l c i A x M D B n I H B y b 3 R l a W 4 g K G 3 D g s K y I H B l c i A x M D B n I H B y b 3 R l a W 4 p J n F 1 b 3 Q 7 L C Z x d W 9 0 O 1 N j Y X J j a X R 5 L X d l a W d o d G V k I H d h d G V y I H V z Z S B w Z X I g a 2 l s b 2 d y Y W 0 g K G x p d G V y c y B w Z X I g a 2 l s b 2 d y Y W 0 p J n F 1 b 3 Q 7 L C Z x d W 9 0 O 1 N j Y X J j a X R 5 L X d l a W d o d G V k I H d h d G V y I H V z Z S B w Z X I g M T A w Z y B w c m 9 0 Z W l u I C h s a X R l c n M g c G V y I D E w M G c g c H J v d G V p b i k m c X V v d D s s J n F 1 b 3 Q 7 U 2 N h c m N p d H k t d 2 V p Z 2 h 0 Z W Q g d 2 F 0 Z X I g d X N l I H B l c i A x M D A w a 2 N h b C A o b G l 0 Z X J z I H B l c i A x M D A w I G t p b G 9 j Y W x v c m l l c y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H N f O D E 1 M j Y 4 X z E z O T Y w M z Z f R m 9 v Z F 9 Q c m 9 k d W N 0 a W 9 u L 1 R p c G 8 g Q W x 0 Z X J h Z G 8 u e 0 Z v b 2 Q g c H J v Z H V j d C w w f S Z x d W 9 0 O y w m c X V v d D t T Z W N 0 a W 9 u M S 9 k Y X R h c 2 V 0 c 1 8 4 M T U y N j h f M T M 5 N j A z N l 9 G b 2 9 k X 1 B y b 2 R 1 Y 3 R p b 2 4 v V G l w b y B B b H R l c m F k b y 5 7 T G F u Z C B 1 c 2 U g Y 2 h h b m d l L D F 9 J n F 1 b 3 Q 7 L C Z x d W 9 0 O 1 N l Y 3 R p b 2 4 x L 2 R h d G F z Z X R z X z g x N T I 2 O F 8 x M z k 2 M D M 2 X 0 Z v b 2 R f U H J v Z H V j d G l v b i 9 U a X B v I E F s d G V y Y W R v L n t B b m l t Y W w g R m V l Z C w y f S Z x d W 9 0 O y w m c X V v d D t T Z W N 0 a W 9 u M S 9 k Y X R h c 2 V 0 c 1 8 4 M T U y N j h f M T M 5 N j A z N l 9 G b 2 9 k X 1 B y b 2 R 1 Y 3 R p b 2 4 v V G l w b y B B b H R l c m F k b y 5 7 R m F y b S w z f S Z x d W 9 0 O y w m c X V v d D t T Z W N 0 a W 9 u M S 9 k Y X R h c 2 V 0 c 1 8 4 M T U y N j h f M T M 5 N j A z N l 9 G b 2 9 k X 1 B y b 2 R 1 Y 3 R p b 2 4 v V G l w b y B B b H R l c m F k b y 5 7 U H J v Y 2 V z c 2 l u Z y w 0 f S Z x d W 9 0 O y w m c X V v d D t T Z W N 0 a W 9 u M S 9 k Y X R h c 2 V 0 c 1 8 4 M T U y N j h f M T M 5 N j A z N l 9 G b 2 9 k X 1 B y b 2 R 1 Y 3 R p b 2 4 v V G l w b y B B b H R l c m F k b y 5 7 V H J h b n N w b 3 J 0 L D V 9 J n F 1 b 3 Q 7 L C Z x d W 9 0 O 1 N l Y 3 R p b 2 4 x L 2 R h d G F z Z X R z X z g x N T I 2 O F 8 x M z k 2 M D M 2 X 0 Z v b 2 R f U H J v Z H V j d G l v b i 9 U a X B v I E F s d G V y Y W R v L n t Q Y W N r Z 2 l u Z y w 2 f S Z x d W 9 0 O y w m c X V v d D t T Z W N 0 a W 9 u M S 9 k Y X R h c 2 V 0 c 1 8 4 M T U y N j h f M T M 5 N j A z N l 9 G b 2 9 k X 1 B y b 2 R 1 Y 3 R p b 2 4 v V G l w b y B B b H R l c m F k b y 5 7 U m V 0 Y W l s L D d 9 J n F 1 b 3 Q 7 L C Z x d W 9 0 O 1 N l Y 3 R p b 2 4 x L 2 R h d G F z Z X R z X z g x N T I 2 O F 8 x M z k 2 M D M 2 X 0 Z v b 2 R f U H J v Z H V j d G l v b i 9 U a X B v I E F s d G V y Y W R v L n t U b 3 R h b F 9 l b W l z c 2 l v b n M s O H 0 m c X V v d D s s J n F 1 b 3 Q 7 U 2 V j d G l v b j E v Z G F 0 Y X N l d H N f O D E 1 M j Y 4 X z E z O T Y w M z Z f R m 9 v Z F 9 Q c m 9 k d W N 0 a W 9 u L 1 R p c G 8 g Q W x 0 Z X J h Z G 8 u e 0 V 1 d H J v c G h 5 a W 5 n I G V t a X N z a W 9 u c y B w Z X I g M T A w M G t j Y W w g K G d Q T 8 O i 4 o C a 4 o C e Z X E g c G V y I D E w M D B r Y 2 F s K S w 5 f S Z x d W 9 0 O y w m c X V v d D t T Z W N 0 a W 9 u M S 9 k Y X R h c 2 V 0 c 1 8 4 M T U y N j h f M T M 5 N j A z N l 9 G b 2 9 k X 1 B y b 2 R 1 Y 3 R p b 2 4 v V G l w b y B B b H R l c m F k b y 5 7 R X V 0 c m 9 w a H l p b m c g Z W 1 p c 3 N p b 2 5 z I H B l c i B r a W x v Z 3 J h b S A o Z 1 B P w 6 L i g J r i g J 5 l c S B w Z X I g a 2 l s b 2 d y Y W 0 p L D E w f S Z x d W 9 0 O y w m c X V v d D t T Z W N 0 a W 9 u M S 9 k Y X R h c 2 V 0 c 1 8 4 M T U y N j h f M T M 5 N j A z N l 9 G b 2 9 k X 1 B y b 2 R 1 Y 3 R p b 2 4 v V G l w b y B B b H R l c m F k b y 5 7 R X V 0 c m 9 w a H l p b m c g Z W 1 p c 3 N p b 2 5 z I H B l c i A x M D B n I H B y b 3 R l a W 4 g K G d Q T 8 O i 4 o C a 4 o C e Z X E g c G V y I D E w M C B n c m F t c y B w c m 9 0 Z W l u K S w x M X 0 m c X V v d D s s J n F 1 b 3 Q 7 U 2 V j d G l v b j E v Z G F 0 Y X N l d H N f O D E 1 M j Y 4 X z E z O T Y w M z Z f R m 9 v Z F 9 Q c m 9 k d W N 0 a W 9 u L 1 R p c G 8 g Q W x 0 Z X J h Z G 8 u e 0 Z y Z X N o d 2 F 0 Z X I g d 2 l 0 a G R y Y X d h b H M g c G V y I D E w M D B r Y 2 F s I C h s a X R l c n M g c G V y I D E w M D B r Y 2 F s K S w x M n 0 m c X V v d D s s J n F 1 b 3 Q 7 U 2 V j d G l v b j E v Z G F 0 Y X N l d H N f O D E 1 M j Y 4 X z E z O T Y w M z Z f R m 9 v Z F 9 Q c m 9 k d W N 0 a W 9 u L 1 R p c G 8 g Q W x 0 Z X J h Z G 8 u e 0 Z y Z X N o d 2 F 0 Z X I g d 2 l 0 a G R y Y X d h b H M g c G V y I D E w M G c g c H J v d G V p b i A o b G l 0 Z X J z I H B l c i A x M D B n I H B y b 3 R l a W 4 p L D E z f S Z x d W 9 0 O y w m c X V v d D t T Z W N 0 a W 9 u M S 9 k Y X R h c 2 V 0 c 1 8 4 M T U y N j h f M T M 5 N j A z N l 9 G b 2 9 k X 1 B y b 2 R 1 Y 3 R p b 2 4 v V G l w b y B B b H R l c m F k b y 5 7 R n J l c 2 h 3 Y X R l c i B 3 a X R o Z H J h d 2 F s c y B w Z X I g a 2 l s b 2 d y Y W 0 g K G x p d G V y c y B w Z X I g a 2 l s b 2 d y Y W 0 p L D E 0 f S Z x d W 9 0 O y w m c X V v d D t T Z W N 0 a W 9 u M S 9 k Y X R h c 2 V 0 c 1 8 4 M T U y N j h f M T M 5 N j A z N l 9 G b 2 9 k X 1 B y b 2 R 1 Y 3 R p b 2 4 v V G l w b y B B b H R l c m F k b y 5 7 R 3 J l Z W 5 o b 3 V z Z S B n Y X M g Z W 1 p c 3 N p b 2 5 z I H B l c i A x M D A w a 2 N h b C A o a 2 d D T 8 O i 4 o C a 4 o C a Z X E g c G V y I D E w M D B r Y 2 F s K S w x N X 0 m c X V v d D s s J n F 1 b 3 Q 7 U 2 V j d G l v b j E v Z G F 0 Y X N l d H N f O D E 1 M j Y 4 X z E z O T Y w M z Z f R m 9 v Z F 9 Q c m 9 k d W N 0 a W 9 u L 1 R p c G 8 g Q W x 0 Z X J h Z G 8 u e 0 d y Z W V u a G 9 1 c 2 U g Z 2 F z I G V t a X N z a W 9 u c y B w Z X I g M T A w Z y B w c m 9 0 Z W l u I C h r Z 0 N P w 6 L i g J r i g J p l c S B w Z X I g M T A w Z y B w c m 9 0 Z W l u K S w x N n 0 m c X V v d D s s J n F 1 b 3 Q 7 U 2 V j d G l v b j E v Z G F 0 Y X N l d H N f O D E 1 M j Y 4 X z E z O T Y w M z Z f R m 9 v Z F 9 Q c m 9 k d W N 0 a W 9 u L 1 R p c G 8 g Q W x 0 Z X J h Z G 8 u e 0 x h b m Q g d X N l I H B l c i A x M D A w a 2 N h b C A o b c O C w r I g c G V y I D E w M D B r Y 2 F s K S w x N 3 0 m c X V v d D s s J n F 1 b 3 Q 7 U 2 V j d G l v b j E v Z G F 0 Y X N l d H N f O D E 1 M j Y 4 X z E z O T Y w M z Z f R m 9 v Z F 9 Q c m 9 k d W N 0 a W 9 u L 1 R p c G 8 g Q W x 0 Z X J h Z G 8 u e 0 x h b m Q g d X N l I H B l c i B r a W x v Z 3 J h b S A o b c O C w r I g c G V y I G t p b G 9 n c m F t K S w x O H 0 m c X V v d D s s J n F 1 b 3 Q 7 U 2 V j d G l v b j E v Z G F 0 Y X N l d H N f O D E 1 M j Y 4 X z E z O T Y w M z Z f R m 9 v Z F 9 Q c m 9 k d W N 0 a W 9 u L 1 R p c G 8 g Q W x 0 Z X J h Z G 8 u e 0 x h b m Q g d X N l I H B l c i A x M D B n I H B y b 3 R l a W 4 g K G 3 D g s K y I H B l c i A x M D B n I H B y b 3 R l a W 4 p L D E 5 f S Z x d W 9 0 O y w m c X V v d D t T Z W N 0 a W 9 u M S 9 k Y X R h c 2 V 0 c 1 8 4 M T U y N j h f M T M 5 N j A z N l 9 G b 2 9 k X 1 B y b 2 R 1 Y 3 R p b 2 4 v V G l w b y B B b H R l c m F k b y 5 7 U 2 N h c m N p d H k t d 2 V p Z 2 h 0 Z W Q g d 2 F 0 Z X I g d X N l I H B l c i B r a W x v Z 3 J h b S A o b G l 0 Z X J z I H B l c i B r a W x v Z 3 J h b S k s M j B 9 J n F 1 b 3 Q 7 L C Z x d W 9 0 O 1 N l Y 3 R p b 2 4 x L 2 R h d G F z Z X R z X z g x N T I 2 O F 8 x M z k 2 M D M 2 X 0 Z v b 2 R f U H J v Z H V j d G l v b i 9 U a X B v I E F s d G V y Y W R v L n t T Y 2 F y Y 2 l 0 e S 1 3 Z W l n a H R l Z C B 3 Y X R l c i B 1 c 2 U g c G V y I D E w M G c g c H J v d G V p b i A o b G l 0 Z X J z I H B l c i A x M D B n I H B y b 3 R l a W 4 p L D I x f S Z x d W 9 0 O y w m c X V v d D t T Z W N 0 a W 9 u M S 9 k Y X R h c 2 V 0 c 1 8 4 M T U y N j h f M T M 5 N j A z N l 9 G b 2 9 k X 1 B y b 2 R 1 Y 3 R p b 2 4 v V G l w b y B B b H R l c m F k b y 5 7 U 2 N h c m N p d H k t d 2 V p Z 2 h 0 Z W Q g d 2 F 0 Z X I g d X N l I H B l c i A x M D A w a 2 N h b C A o b G l 0 Z X J z I H B l c i A x M D A w I G t p b G 9 j Y W x v c m l l c y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k Y X R h c 2 V 0 c 1 8 4 M T U y N j h f M T M 5 N j A z N l 9 G b 2 9 k X 1 B y b 2 R 1 Y 3 R p b 2 4 v V G l w b y B B b H R l c m F k b y 5 7 R m 9 v Z C B w c m 9 k d W N 0 L D B 9 J n F 1 b 3 Q 7 L C Z x d W 9 0 O 1 N l Y 3 R p b 2 4 x L 2 R h d G F z Z X R z X z g x N T I 2 O F 8 x M z k 2 M D M 2 X 0 Z v b 2 R f U H J v Z H V j d G l v b i 9 U a X B v I E F s d G V y Y W R v L n t M Y W 5 k I H V z Z S B j a G F u Z 2 U s M X 0 m c X V v d D s s J n F 1 b 3 Q 7 U 2 V j d G l v b j E v Z G F 0 Y X N l d H N f O D E 1 M j Y 4 X z E z O T Y w M z Z f R m 9 v Z F 9 Q c m 9 k d W N 0 a W 9 u L 1 R p c G 8 g Q W x 0 Z X J h Z G 8 u e 0 F u a W 1 h b C B G Z W V k L D J 9 J n F 1 b 3 Q 7 L C Z x d W 9 0 O 1 N l Y 3 R p b 2 4 x L 2 R h d G F z Z X R z X z g x N T I 2 O F 8 x M z k 2 M D M 2 X 0 Z v b 2 R f U H J v Z H V j d G l v b i 9 U a X B v I E F s d G V y Y W R v L n t G Y X J t L D N 9 J n F 1 b 3 Q 7 L C Z x d W 9 0 O 1 N l Y 3 R p b 2 4 x L 2 R h d G F z Z X R z X z g x N T I 2 O F 8 x M z k 2 M D M 2 X 0 Z v b 2 R f U H J v Z H V j d G l v b i 9 U a X B v I E F s d G V y Y W R v L n t Q c m 9 j Z X N z a W 5 n L D R 9 J n F 1 b 3 Q 7 L C Z x d W 9 0 O 1 N l Y 3 R p b 2 4 x L 2 R h d G F z Z X R z X z g x N T I 2 O F 8 x M z k 2 M D M 2 X 0 Z v b 2 R f U H J v Z H V j d G l v b i 9 U a X B v I E F s d G V y Y W R v L n t U c m F u c 3 B v c n Q s N X 0 m c X V v d D s s J n F 1 b 3 Q 7 U 2 V j d G l v b j E v Z G F 0 Y X N l d H N f O D E 1 M j Y 4 X z E z O T Y w M z Z f R m 9 v Z F 9 Q c m 9 k d W N 0 a W 9 u L 1 R p c G 8 g Q W x 0 Z X J h Z G 8 u e 1 B h Y 2 t n a W 5 n L D Z 9 J n F 1 b 3 Q 7 L C Z x d W 9 0 O 1 N l Y 3 R p b 2 4 x L 2 R h d G F z Z X R z X z g x N T I 2 O F 8 x M z k 2 M D M 2 X 0 Z v b 2 R f U H J v Z H V j d G l v b i 9 U a X B v I E F s d G V y Y W R v L n t S Z X R h a W w s N 3 0 m c X V v d D s s J n F 1 b 3 Q 7 U 2 V j d G l v b j E v Z G F 0 Y X N l d H N f O D E 1 M j Y 4 X z E z O T Y w M z Z f R m 9 v Z F 9 Q c m 9 k d W N 0 a W 9 u L 1 R p c G 8 g Q W x 0 Z X J h Z G 8 u e 1 R v d G F s X 2 V t a X N z a W 9 u c y w 4 f S Z x d W 9 0 O y w m c X V v d D t T Z W N 0 a W 9 u M S 9 k Y X R h c 2 V 0 c 1 8 4 M T U y N j h f M T M 5 N j A z N l 9 G b 2 9 k X 1 B y b 2 R 1 Y 3 R p b 2 4 v V G l w b y B B b H R l c m F k b y 5 7 R X V 0 c m 9 w a H l p b m c g Z W 1 p c 3 N p b 2 5 z I H B l c i A x M D A w a 2 N h b C A o Z 1 B P w 6 L i g J r i g J 5 l c S B w Z X I g M T A w M G t j Y W w p L D l 9 J n F 1 b 3 Q 7 L C Z x d W 9 0 O 1 N l Y 3 R p b 2 4 x L 2 R h d G F z Z X R z X z g x N T I 2 O F 8 x M z k 2 M D M 2 X 0 Z v b 2 R f U H J v Z H V j d G l v b i 9 U a X B v I E F s d G V y Y W R v L n t F d X R y b 3 B o e W l u Z y B l b W l z c 2 l v b n M g c G V y I G t p b G 9 n c m F t I C h n U E / D o u K A m u K A n m V x I H B l c i B r a W x v Z 3 J h b S k s M T B 9 J n F 1 b 3 Q 7 L C Z x d W 9 0 O 1 N l Y 3 R p b 2 4 x L 2 R h d G F z Z X R z X z g x N T I 2 O F 8 x M z k 2 M D M 2 X 0 Z v b 2 R f U H J v Z H V j d G l v b i 9 U a X B v I E F s d G V y Y W R v L n t F d X R y b 3 B o e W l u Z y B l b W l z c 2 l v b n M g c G V y I D E w M G c g c H J v d G V p b i A o Z 1 B P w 6 L i g J r i g J 5 l c S B w Z X I g M T A w I G d y Y W 1 z I H B y b 3 R l a W 4 p L D E x f S Z x d W 9 0 O y w m c X V v d D t T Z W N 0 a W 9 u M S 9 k Y X R h c 2 V 0 c 1 8 4 M T U y N j h f M T M 5 N j A z N l 9 G b 2 9 k X 1 B y b 2 R 1 Y 3 R p b 2 4 v V G l w b y B B b H R l c m F k b y 5 7 R n J l c 2 h 3 Y X R l c i B 3 a X R o Z H J h d 2 F s c y B w Z X I g M T A w M G t j Y W w g K G x p d G V y c y B w Z X I g M T A w M G t j Y W w p L D E y f S Z x d W 9 0 O y w m c X V v d D t T Z W N 0 a W 9 u M S 9 k Y X R h c 2 V 0 c 1 8 4 M T U y N j h f M T M 5 N j A z N l 9 G b 2 9 k X 1 B y b 2 R 1 Y 3 R p b 2 4 v V G l w b y B B b H R l c m F k b y 5 7 R n J l c 2 h 3 Y X R l c i B 3 a X R o Z H J h d 2 F s c y B w Z X I g M T A w Z y B w c m 9 0 Z W l u I C h s a X R l c n M g c G V y I D E w M G c g c H J v d G V p b i k s M T N 9 J n F 1 b 3 Q 7 L C Z x d W 9 0 O 1 N l Y 3 R p b 2 4 x L 2 R h d G F z Z X R z X z g x N T I 2 O F 8 x M z k 2 M D M 2 X 0 Z v b 2 R f U H J v Z H V j d G l v b i 9 U a X B v I E F s d G V y Y W R v L n t G c m V z a H d h d G V y I H d p d G h k c m F 3 Y W x z I H B l c i B r a W x v Z 3 J h b S A o b G l 0 Z X J z I H B l c i B r a W x v Z 3 J h b S k s M T R 9 J n F 1 b 3 Q 7 L C Z x d W 9 0 O 1 N l Y 3 R p b 2 4 x L 2 R h d G F z Z X R z X z g x N T I 2 O F 8 x M z k 2 M D M 2 X 0 Z v b 2 R f U H J v Z H V j d G l v b i 9 U a X B v I E F s d G V y Y W R v L n t H c m V l b m h v d X N l I G d h c y B l b W l z c 2 l v b n M g c G V y I D E w M D B r Y 2 F s I C h r Z 0 N P w 6 L i g J r i g J p l c S B w Z X I g M T A w M G t j Y W w p L D E 1 f S Z x d W 9 0 O y w m c X V v d D t T Z W N 0 a W 9 u M S 9 k Y X R h c 2 V 0 c 1 8 4 M T U y N j h f M T M 5 N j A z N l 9 G b 2 9 k X 1 B y b 2 R 1 Y 3 R p b 2 4 v V G l w b y B B b H R l c m F k b y 5 7 R 3 J l Z W 5 o b 3 V z Z S B n Y X M g Z W 1 p c 3 N p b 2 5 z I H B l c i A x M D B n I H B y b 3 R l a W 4 g K G t n Q 0 / D o u K A m u K A m m V x I H B l c i A x M D B n I H B y b 3 R l a W 4 p L D E 2 f S Z x d W 9 0 O y w m c X V v d D t T Z W N 0 a W 9 u M S 9 k Y X R h c 2 V 0 c 1 8 4 M T U y N j h f M T M 5 N j A z N l 9 G b 2 9 k X 1 B y b 2 R 1 Y 3 R p b 2 4 v V G l w b y B B b H R l c m F k b y 5 7 T G F u Z C B 1 c 2 U g c G V y I D E w M D B r Y 2 F s I C h t w 4 L C s i B w Z X I g M T A w M G t j Y W w p L D E 3 f S Z x d W 9 0 O y w m c X V v d D t T Z W N 0 a W 9 u M S 9 k Y X R h c 2 V 0 c 1 8 4 M T U y N j h f M T M 5 N j A z N l 9 G b 2 9 k X 1 B y b 2 R 1 Y 3 R p b 2 4 v V G l w b y B B b H R l c m F k b y 5 7 T G F u Z C B 1 c 2 U g c G V y I G t p b G 9 n c m F t I C h t w 4 L C s i B w Z X I g a 2 l s b 2 d y Y W 0 p L D E 4 f S Z x d W 9 0 O y w m c X V v d D t T Z W N 0 a W 9 u M S 9 k Y X R h c 2 V 0 c 1 8 4 M T U y N j h f M T M 5 N j A z N l 9 G b 2 9 k X 1 B y b 2 R 1 Y 3 R p b 2 4 v V G l w b y B B b H R l c m F k b y 5 7 T G F u Z C B 1 c 2 U g c G V y I D E w M G c g c H J v d G V p b i A o b c O C w r I g c G V y I D E w M G c g c H J v d G V p b i k s M T l 9 J n F 1 b 3 Q 7 L C Z x d W 9 0 O 1 N l Y 3 R p b 2 4 x L 2 R h d G F z Z X R z X z g x N T I 2 O F 8 x M z k 2 M D M 2 X 0 Z v b 2 R f U H J v Z H V j d G l v b i 9 U a X B v I E F s d G V y Y W R v L n t T Y 2 F y Y 2 l 0 e S 1 3 Z W l n a H R l Z C B 3 Y X R l c i B 1 c 2 U g c G V y I G t p b G 9 n c m F t I C h s a X R l c n M g c G V y I G t p b G 9 n c m F t K S w y M H 0 m c X V v d D s s J n F 1 b 3 Q 7 U 2 V j d G l v b j E v Z G F 0 Y X N l d H N f O D E 1 M j Y 4 X z E z O T Y w M z Z f R m 9 v Z F 9 Q c m 9 k d W N 0 a W 9 u L 1 R p c G 8 g Q W x 0 Z X J h Z G 8 u e 1 N j Y X J j a X R 5 L X d l a W d o d G V k I H d h d G V y I H V z Z S B w Z X I g M T A w Z y B w c m 9 0 Z W l u I C h s a X R l c n M g c G V y I D E w M G c g c H J v d G V p b i k s M j F 9 J n F 1 b 3 Q 7 L C Z x d W 9 0 O 1 N l Y 3 R p b 2 4 x L 2 R h d G F z Z X R z X z g x N T I 2 O F 8 x M z k 2 M D M 2 X 0 Z v b 2 R f U H J v Z H V j d G l v b i 9 U a X B v I E F s d G V y Y W R v L n t T Y 2 F y Y 2 l 0 e S 1 3 Z W l n a H R l Z C B 3 Y X R l c i B 1 c 2 U g c G V y I D E w M D B r Y 2 F s I C h s a X R l c n M g c G V y I D E w M D A g a 2 l s b 2 N h b G 9 y a W V z K S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I R y 1 l b W l z c 2 l v b n M t Y n k t b G l m Z S 1 j e W N s Z S 1 z d G F n Z S 1 P d X J X b 3 J s Z G l u R G F 0 Y S 1 1 c G x v Y W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w O F Q x M T o w O D o x M y 4 4 N T k 2 N D I x W i I v P j x F b n R y e S B U e X B l P S J G a W x s Q 2 9 s d W 1 u V H l w Z X M i I F Z h b H V l P S J z Q m d N R E F 3 T U R B d 0 1 H I i 8 + P E V u d H J 5 I F R 5 c G U 9 I k Z p b G x D b 2 x 1 b W 5 O Y W 1 l c y I g V m F s d W U 9 I n N b J n F 1 b 3 Q 7 R m 9 v Z C B w c m 9 k d W N 0 J n F 1 b 3 Q 7 L C Z x d W 9 0 O 0 x h b m Q g d X N l I G N o Y W 5 n Z S Z x d W 9 0 O y w m c X V v d D t B b m l t Y W w g R m V l Z C Z x d W 9 0 O y w m c X V v d D t G Y X J t J n F 1 b 3 Q 7 L C Z x d W 9 0 O 1 B y b 2 N l c 3 N p b m c m c X V v d D s s J n F 1 b 3 Q 7 V H J h b n N w b 3 J 0 J n F 1 b 3 Q 7 L C Z x d W 9 0 O 1 B h Y 2 t n a W 5 n J n F 1 b 3 Q 7 L C Z x d W 9 0 O 1 J l d G F p b C Z x d W 9 0 O y w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h H L W V t a X N z a W 9 u c y 1 i e S 1 s a W Z l L W N 5 Y 2 x l L X N 0 Y W d l L U 9 1 c l d v c m x k a W 5 E Y X R h L X V w b G 9 h Z C 9 U a X B v I E F s d G V y Y W R v L n t G b 2 9 k I H B y b 2 R 1 Y 3 Q s M H 0 m c X V v d D s s J n F 1 b 3 Q 7 U 2 V j d G l v b j E v R 0 h H L W V t a X N z a W 9 u c y 1 i e S 1 s a W Z l L W N 5 Y 2 x l L X N 0 Y W d l L U 9 1 c l d v c m x k a W 5 E Y X R h L X V w b G 9 h Z C 9 U a X B v I E F s d G V y Y W R v L n t M Y W 5 k I H V z Z S B j a G F u Z 2 U s M X 0 m c X V v d D s s J n F 1 b 3 Q 7 U 2 V j d G l v b j E v R 0 h H L W V t a X N z a W 9 u c y 1 i e S 1 s a W Z l L W N 5 Y 2 x l L X N 0 Y W d l L U 9 1 c l d v c m x k a W 5 E Y X R h L X V w b G 9 h Z C 9 U a X B v I E F s d G V y Y W R v L n t B b m l t Y W w g R m V l Z C w y f S Z x d W 9 0 O y w m c X V v d D t T Z W N 0 a W 9 u M S 9 H S E c t Z W 1 p c 3 N p b 2 5 z L W J 5 L W x p Z m U t Y 3 l j b G U t c 3 R h Z 2 U t T 3 V y V 2 9 y b G R p b k R h d G E t d X B s b 2 F k L 1 R p c G 8 g Q W x 0 Z X J h Z G 8 u e 0 Z h c m 0 s M 3 0 m c X V v d D s s J n F 1 b 3 Q 7 U 2 V j d G l v b j E v R 0 h H L W V t a X N z a W 9 u c y 1 i e S 1 s a W Z l L W N 5 Y 2 x l L X N 0 Y W d l L U 9 1 c l d v c m x k a W 5 E Y X R h L X V w b G 9 h Z C 9 U a X B v I E F s d G V y Y W R v L n t Q c m 9 j Z X N z a W 5 n L D R 9 J n F 1 b 3 Q 7 L C Z x d W 9 0 O 1 N l Y 3 R p b 2 4 x L 0 d I R y 1 l b W l z c 2 l v b n M t Y n k t b G l m Z S 1 j e W N s Z S 1 z d G F n Z S 1 P d X J X b 3 J s Z G l u R G F 0 Y S 1 1 c G x v Y W Q v V G l w b y B B b H R l c m F k b y 5 7 V H J h b n N w b 3 J 0 L D V 9 J n F 1 b 3 Q 7 L C Z x d W 9 0 O 1 N l Y 3 R p b 2 4 x L 0 d I R y 1 l b W l z c 2 l v b n M t Y n k t b G l m Z S 1 j e W N s Z S 1 z d G F n Z S 1 P d X J X b 3 J s Z G l u R G F 0 Y S 1 1 c G x v Y W Q v V G l w b y B B b H R l c m F k b y 5 7 U G F j a 2 d p b m c s N n 0 m c X V v d D s s J n F 1 b 3 Q 7 U 2 V j d G l v b j E v R 0 h H L W V t a X N z a W 9 u c y 1 i e S 1 s a W Z l L W N 5 Y 2 x l L X N 0 Y W d l L U 9 1 c l d v c m x k a W 5 E Y X R h L X V w b G 9 h Z C 9 U a X B v I E F s d G V y Y W R v L n t S Z X R h a W w s N 3 0 m c X V v d D s s J n F 1 b 3 Q 7 U 2 V j d G l v b j E v R 0 h H L W V t a X N z a W 9 u c y 1 i e S 1 s a W Z l L W N 5 Y 2 x l L X N 0 Y W d l L U 9 1 c l d v c m x k a W 5 E Y X R h L X V w b G 9 h Z C 9 U a X B v I E F s d G V y Y W R v L n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0 h H L W V t a X N z a W 9 u c y 1 i e S 1 s a W Z l L W N 5 Y 2 x l L X N 0 Y W d l L U 9 1 c l d v c m x k a W 5 E Y X R h L X V w b G 9 h Z C 9 U a X B v I E F s d G V y Y W R v L n t G b 2 9 k I H B y b 2 R 1 Y 3 Q s M H 0 m c X V v d D s s J n F 1 b 3 Q 7 U 2 V j d G l v b j E v R 0 h H L W V t a X N z a W 9 u c y 1 i e S 1 s a W Z l L W N 5 Y 2 x l L X N 0 Y W d l L U 9 1 c l d v c m x k a W 5 E Y X R h L X V w b G 9 h Z C 9 U a X B v I E F s d G V y Y W R v L n t M Y W 5 k I H V z Z S B j a G F u Z 2 U s M X 0 m c X V v d D s s J n F 1 b 3 Q 7 U 2 V j d G l v b j E v R 0 h H L W V t a X N z a W 9 u c y 1 i e S 1 s a W Z l L W N 5 Y 2 x l L X N 0 Y W d l L U 9 1 c l d v c m x k a W 5 E Y X R h L X V w b G 9 h Z C 9 U a X B v I E F s d G V y Y W R v L n t B b m l t Y W w g R m V l Z C w y f S Z x d W 9 0 O y w m c X V v d D t T Z W N 0 a W 9 u M S 9 H S E c t Z W 1 p c 3 N p b 2 5 z L W J 5 L W x p Z m U t Y 3 l j b G U t c 3 R h Z 2 U t T 3 V y V 2 9 y b G R p b k R h d G E t d X B s b 2 F k L 1 R p c G 8 g Q W x 0 Z X J h Z G 8 u e 0 Z h c m 0 s M 3 0 m c X V v d D s s J n F 1 b 3 Q 7 U 2 V j d G l v b j E v R 0 h H L W V t a X N z a W 9 u c y 1 i e S 1 s a W Z l L W N 5 Y 2 x l L X N 0 Y W d l L U 9 1 c l d v c m x k a W 5 E Y X R h L X V w b G 9 h Z C 9 U a X B v I E F s d G V y Y W R v L n t Q c m 9 j Z X N z a W 5 n L D R 9 J n F 1 b 3 Q 7 L C Z x d W 9 0 O 1 N l Y 3 R p b 2 4 x L 0 d I R y 1 l b W l z c 2 l v b n M t Y n k t b G l m Z S 1 j e W N s Z S 1 z d G F n Z S 1 P d X J X b 3 J s Z G l u R G F 0 Y S 1 1 c G x v Y W Q v V G l w b y B B b H R l c m F k b y 5 7 V H J h b n N w b 3 J 0 L D V 9 J n F 1 b 3 Q 7 L C Z x d W 9 0 O 1 N l Y 3 R p b 2 4 x L 0 d I R y 1 l b W l z c 2 l v b n M t Y n k t b G l m Z S 1 j e W N s Z S 1 z d G F n Z S 1 P d X J X b 3 J s Z G l u R G F 0 Y S 1 1 c G x v Y W Q v V G l w b y B B b H R l c m F k b y 5 7 U G F j a 2 d p b m c s N n 0 m c X V v d D s s J n F 1 b 3 Q 7 U 2 V j d G l v b j E v R 0 h H L W V t a X N z a W 9 u c y 1 i e S 1 s a W Z l L W N 5 Y 2 x l L X N 0 Y W d l L U 9 1 c l d v c m x k a W 5 E Y X R h L X V w b G 9 h Z C 9 U a X B v I E F s d G V y Y W R v L n t S Z X R h a W w s N 3 0 m c X V v d D s s J n F 1 b 3 Q 7 U 2 V j d G l v b j E v R 0 h H L W V t a X N z a W 9 u c y 1 i e S 1 s a W Z l L W N 5 Y 2 x l L X N 0 Y W d l L U 9 1 c l d v c m x k a W 5 E Y X R h L X V w b G 9 h Z C 9 U a X B v I E F s d G V y Y W R v L n s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o Z y 1 l b W l z c 2 l v b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A 4 V D E x O j E 1 O j A 4 L j k 0 M D U x O D B a I i 8 + P E V u d H J 5 I F R 5 c G U 9 I k Z p b G x D b 2 x 1 b W 5 U e X B l c y I g V m F s d W U 9 I n N C Z 1 l E Q X d N R E F 3 T U R B d 0 1 E Q X d N R E F 3 T U R B d 0 1 E Q X d N R E F 3 T U R B d 0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h n L W V t a X N z a W 9 u c y 9 U a X B v I E F s d G V y Y W R v L n t D b 2 x 1 b W 4 x L D B 9 J n F 1 b 3 Q 7 L C Z x d W 9 0 O 1 N l Y 3 R p b 2 4 x L 2 d o Z y 1 l b W l z c 2 l v b n M v V G l w b y B B b H R l c m F k b y 5 7 Q 2 9 s d W 1 u M i w x f S Z x d W 9 0 O y w m c X V v d D t T Z W N 0 a W 9 u M S 9 n a G c t Z W 1 p c 3 N p b 2 5 z L 1 R p c G 8 g Q W x 0 Z X J h Z G 8 u e 0 N v b H V t b j M s M n 0 m c X V v d D s s J n F 1 b 3 Q 7 U 2 V j d G l v b j E v Z 2 h n L W V t a X N z a W 9 u c y 9 U a X B v I E F s d G V y Y W R v L n t D b 2 x 1 b W 4 0 L D N 9 J n F 1 b 3 Q 7 L C Z x d W 9 0 O 1 N l Y 3 R p b 2 4 x L 2 d o Z y 1 l b W l z c 2 l v b n M v V G l w b y B B b H R l c m F k b y 5 7 Q 2 9 s d W 1 u N S w 0 f S Z x d W 9 0 O y w m c X V v d D t T Z W N 0 a W 9 u M S 9 n a G c t Z W 1 p c 3 N p b 2 5 z L 1 R p c G 8 g Q W x 0 Z X J h Z G 8 u e 0 N v b H V t b j Y s N X 0 m c X V v d D s s J n F 1 b 3 Q 7 U 2 V j d G l v b j E v Z 2 h n L W V t a X N z a W 9 u c y 9 U a X B v I E F s d G V y Y W R v L n t D b 2 x 1 b W 4 3 L D Z 9 J n F 1 b 3 Q 7 L C Z x d W 9 0 O 1 N l Y 3 R p b 2 4 x L 2 d o Z y 1 l b W l z c 2 l v b n M v V G l w b y B B b H R l c m F k b y 5 7 Q 2 9 s d W 1 u O C w 3 f S Z x d W 9 0 O y w m c X V v d D t T Z W N 0 a W 9 u M S 9 n a G c t Z W 1 p c 3 N p b 2 5 z L 1 R p c G 8 g Q W x 0 Z X J h Z G 8 u e 0 N v b H V t b j k s O H 0 m c X V v d D s s J n F 1 b 3 Q 7 U 2 V j d G l v b j E v Z 2 h n L W V t a X N z a W 9 u c y 9 U a X B v I E F s d G V y Y W R v L n t D b 2 x 1 b W 4 x M C w 5 f S Z x d W 9 0 O y w m c X V v d D t T Z W N 0 a W 9 u M S 9 n a G c t Z W 1 p c 3 N p b 2 5 z L 1 R p c G 8 g Q W x 0 Z X J h Z G 8 u e 0 N v b H V t b j E x L D E w f S Z x d W 9 0 O y w m c X V v d D t T Z W N 0 a W 9 u M S 9 n a G c t Z W 1 p c 3 N p b 2 5 z L 1 R p c G 8 g Q W x 0 Z X J h Z G 8 u e 0 N v b H V t b j E y L D E x f S Z x d W 9 0 O y w m c X V v d D t T Z W N 0 a W 9 u M S 9 n a G c t Z W 1 p c 3 N p b 2 5 z L 1 R p c G 8 g Q W x 0 Z X J h Z G 8 u e 0 N v b H V t b j E z L D E y f S Z x d W 9 0 O y w m c X V v d D t T Z W N 0 a W 9 u M S 9 n a G c t Z W 1 p c 3 N p b 2 5 z L 1 R p c G 8 g Q W x 0 Z X J h Z G 8 u e 0 N v b H V t b j E 0 L D E z f S Z x d W 9 0 O y w m c X V v d D t T Z W N 0 a W 9 u M S 9 n a G c t Z W 1 p c 3 N p b 2 5 z L 1 R p c G 8 g Q W x 0 Z X J h Z G 8 u e 0 N v b H V t b j E 1 L D E 0 f S Z x d W 9 0 O y w m c X V v d D t T Z W N 0 a W 9 u M S 9 n a G c t Z W 1 p c 3 N p b 2 5 z L 1 R p c G 8 g Q W x 0 Z X J h Z G 8 u e 0 N v b H V t b j E 2 L D E 1 f S Z x d W 9 0 O y w m c X V v d D t T Z W N 0 a W 9 u M S 9 n a G c t Z W 1 p c 3 N p b 2 5 z L 1 R p c G 8 g Q W x 0 Z X J h Z G 8 u e 0 N v b H V t b j E 3 L D E 2 f S Z x d W 9 0 O y w m c X V v d D t T Z W N 0 a W 9 u M S 9 n a G c t Z W 1 p c 3 N p b 2 5 z L 1 R p c G 8 g Q W x 0 Z X J h Z G 8 u e 0 N v b H V t b j E 4 L D E 3 f S Z x d W 9 0 O y w m c X V v d D t T Z W N 0 a W 9 u M S 9 n a G c t Z W 1 p c 3 N p b 2 5 z L 1 R p c G 8 g Q W x 0 Z X J h Z G 8 u e 0 N v b H V t b j E 5 L D E 4 f S Z x d W 9 0 O y w m c X V v d D t T Z W N 0 a W 9 u M S 9 n a G c t Z W 1 p c 3 N p b 2 5 z L 1 R p c G 8 g Q W x 0 Z X J h Z G 8 u e 0 N v b H V t b j I w L D E 5 f S Z x d W 9 0 O y w m c X V v d D t T Z W N 0 a W 9 u M S 9 n a G c t Z W 1 p c 3 N p b 2 5 z L 1 R p c G 8 g Q W x 0 Z X J h Z G 8 u e 0 N v b H V t b j I x L D I w f S Z x d W 9 0 O y w m c X V v d D t T Z W N 0 a W 9 u M S 9 n a G c t Z W 1 p c 3 N p b 2 5 z L 1 R p c G 8 g Q W x 0 Z X J h Z G 8 u e 0 N v b H V t b j I y L D I x f S Z x d W 9 0 O y w m c X V v d D t T Z W N 0 a W 9 u M S 9 n a G c t Z W 1 p c 3 N p b 2 5 z L 1 R p c G 8 g Q W x 0 Z X J h Z G 8 u e 0 N v b H V t b j I z L D I y f S Z x d W 9 0 O y w m c X V v d D t T Z W N 0 a W 9 u M S 9 n a G c t Z W 1 p c 3 N p b 2 5 z L 1 R p c G 8 g Q W x 0 Z X J h Z G 8 u e 0 N v b H V t b j I 0 L D I z f S Z x d W 9 0 O y w m c X V v d D t T Z W N 0 a W 9 u M S 9 n a G c t Z W 1 p c 3 N p b 2 5 z L 1 R p c G 8 g Q W x 0 Z X J h Z G 8 u e 0 N v b H V t b j I 1 L D I 0 f S Z x d W 9 0 O y w m c X V v d D t T Z W N 0 a W 9 u M S 9 n a G c t Z W 1 p c 3 N p b 2 5 z L 1 R p c G 8 g Q W x 0 Z X J h Z G 8 u e 0 N v b H V t b j I 2 L D I 1 f S Z x d W 9 0 O y w m c X V v d D t T Z W N 0 a W 9 u M S 9 n a G c t Z W 1 p c 3 N p b 2 5 z L 1 R p c G 8 g Q W x 0 Z X J h Z G 8 u e 0 N v b H V t b j I 3 L D I 2 f S Z x d W 9 0 O y w m c X V v d D t T Z W N 0 a W 9 u M S 9 n a G c t Z W 1 p c 3 N p b 2 5 z L 1 R p c G 8 g Q W x 0 Z X J h Z G 8 u e 0 N v b H V t b j I 4 L D I 3 f S Z x d W 9 0 O y w m c X V v d D t T Z W N 0 a W 9 u M S 9 n a G c t Z W 1 p c 3 N p b 2 5 z L 1 R p c G 8 g Q W x 0 Z X J h Z G 8 u e 0 N v b H V t b j I 5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Z 2 h n L W V t a X N z a W 9 u c y 9 U a X B v I E F s d G V y Y W R v L n t D b 2 x 1 b W 4 x L D B 9 J n F 1 b 3 Q 7 L C Z x d W 9 0 O 1 N l Y 3 R p b 2 4 x L 2 d o Z y 1 l b W l z c 2 l v b n M v V G l w b y B B b H R l c m F k b y 5 7 Q 2 9 s d W 1 u M i w x f S Z x d W 9 0 O y w m c X V v d D t T Z W N 0 a W 9 u M S 9 n a G c t Z W 1 p c 3 N p b 2 5 z L 1 R p c G 8 g Q W x 0 Z X J h Z G 8 u e 0 N v b H V t b j M s M n 0 m c X V v d D s s J n F 1 b 3 Q 7 U 2 V j d G l v b j E v Z 2 h n L W V t a X N z a W 9 u c y 9 U a X B v I E F s d G V y Y W R v L n t D b 2 x 1 b W 4 0 L D N 9 J n F 1 b 3 Q 7 L C Z x d W 9 0 O 1 N l Y 3 R p b 2 4 x L 2 d o Z y 1 l b W l z c 2 l v b n M v V G l w b y B B b H R l c m F k b y 5 7 Q 2 9 s d W 1 u N S w 0 f S Z x d W 9 0 O y w m c X V v d D t T Z W N 0 a W 9 u M S 9 n a G c t Z W 1 p c 3 N p b 2 5 z L 1 R p c G 8 g Q W x 0 Z X J h Z G 8 u e 0 N v b H V t b j Y s N X 0 m c X V v d D s s J n F 1 b 3 Q 7 U 2 V j d G l v b j E v Z 2 h n L W V t a X N z a W 9 u c y 9 U a X B v I E F s d G V y Y W R v L n t D b 2 x 1 b W 4 3 L D Z 9 J n F 1 b 3 Q 7 L C Z x d W 9 0 O 1 N l Y 3 R p b 2 4 x L 2 d o Z y 1 l b W l z c 2 l v b n M v V G l w b y B B b H R l c m F k b y 5 7 Q 2 9 s d W 1 u O C w 3 f S Z x d W 9 0 O y w m c X V v d D t T Z W N 0 a W 9 u M S 9 n a G c t Z W 1 p c 3 N p b 2 5 z L 1 R p c G 8 g Q W x 0 Z X J h Z G 8 u e 0 N v b H V t b j k s O H 0 m c X V v d D s s J n F 1 b 3 Q 7 U 2 V j d G l v b j E v Z 2 h n L W V t a X N z a W 9 u c y 9 U a X B v I E F s d G V y Y W R v L n t D b 2 x 1 b W 4 x M C w 5 f S Z x d W 9 0 O y w m c X V v d D t T Z W N 0 a W 9 u M S 9 n a G c t Z W 1 p c 3 N p b 2 5 z L 1 R p c G 8 g Q W x 0 Z X J h Z G 8 u e 0 N v b H V t b j E x L D E w f S Z x d W 9 0 O y w m c X V v d D t T Z W N 0 a W 9 u M S 9 n a G c t Z W 1 p c 3 N p b 2 5 z L 1 R p c G 8 g Q W x 0 Z X J h Z G 8 u e 0 N v b H V t b j E y L D E x f S Z x d W 9 0 O y w m c X V v d D t T Z W N 0 a W 9 u M S 9 n a G c t Z W 1 p c 3 N p b 2 5 z L 1 R p c G 8 g Q W x 0 Z X J h Z G 8 u e 0 N v b H V t b j E z L D E y f S Z x d W 9 0 O y w m c X V v d D t T Z W N 0 a W 9 u M S 9 n a G c t Z W 1 p c 3 N p b 2 5 z L 1 R p c G 8 g Q W x 0 Z X J h Z G 8 u e 0 N v b H V t b j E 0 L D E z f S Z x d W 9 0 O y w m c X V v d D t T Z W N 0 a W 9 u M S 9 n a G c t Z W 1 p c 3 N p b 2 5 z L 1 R p c G 8 g Q W x 0 Z X J h Z G 8 u e 0 N v b H V t b j E 1 L D E 0 f S Z x d W 9 0 O y w m c X V v d D t T Z W N 0 a W 9 u M S 9 n a G c t Z W 1 p c 3 N p b 2 5 z L 1 R p c G 8 g Q W x 0 Z X J h Z G 8 u e 0 N v b H V t b j E 2 L D E 1 f S Z x d W 9 0 O y w m c X V v d D t T Z W N 0 a W 9 u M S 9 n a G c t Z W 1 p c 3 N p b 2 5 z L 1 R p c G 8 g Q W x 0 Z X J h Z G 8 u e 0 N v b H V t b j E 3 L D E 2 f S Z x d W 9 0 O y w m c X V v d D t T Z W N 0 a W 9 u M S 9 n a G c t Z W 1 p c 3 N p b 2 5 z L 1 R p c G 8 g Q W x 0 Z X J h Z G 8 u e 0 N v b H V t b j E 4 L D E 3 f S Z x d W 9 0 O y w m c X V v d D t T Z W N 0 a W 9 u M S 9 n a G c t Z W 1 p c 3 N p b 2 5 z L 1 R p c G 8 g Q W x 0 Z X J h Z G 8 u e 0 N v b H V t b j E 5 L D E 4 f S Z x d W 9 0 O y w m c X V v d D t T Z W N 0 a W 9 u M S 9 n a G c t Z W 1 p c 3 N p b 2 5 z L 1 R p c G 8 g Q W x 0 Z X J h Z G 8 u e 0 N v b H V t b j I w L D E 5 f S Z x d W 9 0 O y w m c X V v d D t T Z W N 0 a W 9 u M S 9 n a G c t Z W 1 p c 3 N p b 2 5 z L 1 R p c G 8 g Q W x 0 Z X J h Z G 8 u e 0 N v b H V t b j I x L D I w f S Z x d W 9 0 O y w m c X V v d D t T Z W N 0 a W 9 u M S 9 n a G c t Z W 1 p c 3 N p b 2 5 z L 1 R p c G 8 g Q W x 0 Z X J h Z G 8 u e 0 N v b H V t b j I y L D I x f S Z x d W 9 0 O y w m c X V v d D t T Z W N 0 a W 9 u M S 9 n a G c t Z W 1 p c 3 N p b 2 5 z L 1 R p c G 8 g Q W x 0 Z X J h Z G 8 u e 0 N v b H V t b j I z L D I y f S Z x d W 9 0 O y w m c X V v d D t T Z W N 0 a W 9 u M S 9 n a G c t Z W 1 p c 3 N p b 2 5 z L 1 R p c G 8 g Q W x 0 Z X J h Z G 8 u e 0 N v b H V t b j I 0 L D I z f S Z x d W 9 0 O y w m c X V v d D t T Z W N 0 a W 9 u M S 9 n a G c t Z W 1 p c 3 N p b 2 5 z L 1 R p c G 8 g Q W x 0 Z X J h Z G 8 u e 0 N v b H V t b j I 1 L D I 0 f S Z x d W 9 0 O y w m c X V v d D t T Z W N 0 a W 9 u M S 9 n a G c t Z W 1 p c 3 N p b 2 5 z L 1 R p c G 8 g Q W x 0 Z X J h Z G 8 u e 0 N v b H V t b j I 2 L D I 1 f S Z x d W 9 0 O y w m c X V v d D t T Z W N 0 a W 9 u M S 9 n a G c t Z W 1 p c 3 N p b 2 5 z L 1 R p c G 8 g Q W x 0 Z X J h Z G 8 u e 0 N v b H V t b j I 3 L D I 2 f S Z x d W 9 0 O y w m c X V v d D t T Z W N 0 a W 9 u M S 9 n a G c t Z W 1 p c 3 N p b 2 5 z L 1 R p c G 8 g Q W x 0 Z X J h Z G 8 u e 0 N v b H V t b j I 4 L D I 3 f S Z x d W 9 0 O y w m c X V v d D t T Z W N 0 a W 9 u M S 9 n a G c t Z W 1 p c 3 N p b 2 5 z L 1 R p c G 8 g Q W x 0 Z X J h Z G 8 u e 0 N v b H V t b j I 5 L D I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X N l d H N f O D E 1 M j Y 4 X z E z O T Y w M z Z f R m 9 v Z F 9 Q c m 9 k d W N 0 a W 9 u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c 2 V 0 c 1 8 4 M T U y N j h f M T M 5 N j A z N l 9 G b 2 9 k X 1 B y b 2 R 1 Y 3 R p b 2 4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X N l d H N f O D E 1 M j Y 4 X z E z O T Y w M z Z f R m 9 v Z F 9 Q c m 9 k d W N 0 a W 9 u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h H L W V t a X N z a W 9 u c y 1 i e S 1 s a W Z l L W N 5 Y 2 x l L X N 0 Y W d l L U 9 1 c l d v c m x k a W 5 E Y X R h L X V w b G 9 h Z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0 h H L W V t a X N z a W 9 u c y 1 i e S 1 s a W Z l L W N 5 Y 2 x l L X N 0 Y W d l L U 9 1 c l d v c m x k a W 5 E Y X R h L X V w b G 9 h Z C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S E c t Z W 1 p c 3 N p b 2 5 z L W J 5 L W x p Z m U t Y 3 l j b G U t c 3 R h Z 2 U t T 3 V y V 2 9 y b G R p b k R h d G E t d X B s b 2 F k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h n L W V t a X N z a W 9 u c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h n L W V t a X N z a W 9 u c y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Z O 5 V J E x B K T r + 5 o b d 5 C k f P A A A A A A I A A A A A A B B m A A A A A Q A A I A A A A D F E W p y T m O e a e J U + t I F u k d V X W e m b V M v Q 8 F + w v c y Q t N k K A A A A A A 6 A A A A A A g A A I A A A A D P v K A 8 f 6 8 s 0 7 u e / 9 h H M S o r k u K Z m G 9 e f 3 b 0 6 C + s Z / N N X U A A A A O 7 O w 8 t f E 4 P 0 o g V W z i 3 S p z l H 5 y b P t m g A U J p u T i 6 M C A k w 4 4 G G a + 6 q C r t q Y n u o h V I G F F 6 W F I b 2 8 2 K P p 3 d F H u M 2 g x i 2 z e 3 L B C O k l R r R t L G Q n F c Y Q A A A A A 4 2 7 1 4 t H n V o f M U a p u L Q 5 w 9 V K V 6 Q 8 / N Q x o n q Z k a g A C l 7 S O 4 o K t W I N F I q c X 2 D P m R / C s Z B b o y a P q w 9 e s v m m d R d z I Y = < / D a t a M a s h u p > 
</file>

<file path=customXml/itemProps1.xml><?xml version="1.0" encoding="utf-8"?>
<ds:datastoreItem xmlns:ds="http://schemas.openxmlformats.org/officeDocument/2006/customXml" ds:itemID="{03F4E3AE-DCC1-4618-8CFC-74077AB855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Peso de Varejo</vt:lpstr>
      <vt:lpstr>Unidade Nutricional</vt:lpstr>
      <vt:lpstr>Results - Global Totals</vt:lpstr>
      <vt:lpstr>Sample Sizes</vt:lpstr>
      <vt:lpstr>Regression Details (fig. S4)</vt:lpstr>
      <vt:lpstr>Regression Details (fig. S5)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Poore</dc:creator>
  <cp:lastModifiedBy>livia</cp:lastModifiedBy>
  <cp:lastPrinted>2017-12-05T17:41:51Z</cp:lastPrinted>
  <dcterms:created xsi:type="dcterms:W3CDTF">2017-02-01T18:13:11Z</dcterms:created>
  <dcterms:modified xsi:type="dcterms:W3CDTF">2020-09-08T12:36:03Z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f21ae06b-1744-4a5c-b889-991c1808969f</vt:lpwstr>
  </property>
</Properties>
</file>