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BA Project\"/>
    </mc:Choice>
  </mc:AlternateContent>
  <xr:revisionPtr revIDLastSave="0" documentId="13_ncr:1_{FB2D584E-7F98-4F10-8F68-D8E40D59AFF4}" xr6:coauthVersionLast="47" xr6:coauthVersionMax="47" xr10:uidLastSave="{00000000-0000-0000-0000-000000000000}"/>
  <bookViews>
    <workbookView xWindow="28680" yWindow="-120" windowWidth="29040" windowHeight="15720" xr2:uid="{C9A77DFC-3931-4D86-AD8A-80C0E887657C}"/>
  </bookViews>
  <sheets>
    <sheet name="Inventory Management System" sheetId="5" r:id="rId1"/>
    <sheet name="Support" sheetId="4" r:id="rId2"/>
    <sheet name="Product Details" sheetId="1" r:id="rId3"/>
    <sheet name="Stock In-out" sheetId="2" r:id="rId4"/>
    <sheet name="Inventory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2" i="3"/>
  <c r="H2" i="3"/>
  <c r="B2" i="3"/>
  <c r="D2" i="3"/>
  <c r="C2" i="3"/>
  <c r="B3" i="3"/>
  <c r="E3" i="3" s="1"/>
  <c r="B4" i="3"/>
  <c r="E4" i="3" s="1"/>
  <c r="B5" i="3"/>
  <c r="E5" i="3" s="1"/>
  <c r="B6" i="3"/>
  <c r="E6" i="3" s="1"/>
  <c r="B7" i="3"/>
  <c r="E7" i="3" s="1"/>
  <c r="B8" i="3"/>
  <c r="E8" i="3" s="1"/>
  <c r="B9" i="3"/>
  <c r="E9" i="3" s="1"/>
  <c r="B10" i="3"/>
  <c r="E10" i="3" s="1"/>
  <c r="B11" i="3"/>
  <c r="E11" i="3" s="1"/>
  <c r="B12" i="3"/>
  <c r="E12" i="3" s="1"/>
  <c r="B13" i="3"/>
  <c r="E13" i="3" s="1"/>
  <c r="B14" i="3"/>
  <c r="E14" i="3" s="1"/>
  <c r="B15" i="3"/>
  <c r="E15" i="3" s="1"/>
  <c r="B16" i="3"/>
  <c r="E16" i="3" s="1"/>
  <c r="B17" i="3"/>
  <c r="E17" i="3" s="1"/>
  <c r="B18" i="3"/>
  <c r="E18" i="3" s="1"/>
  <c r="B19" i="3"/>
  <c r="E19" i="3" s="1"/>
  <c r="B20" i="3"/>
  <c r="E20" i="3" s="1"/>
  <c r="B21" i="3"/>
  <c r="E21" i="3" s="1"/>
  <c r="B22" i="3"/>
  <c r="B23" i="3"/>
  <c r="E23" i="3" s="1"/>
  <c r="B24" i="3"/>
  <c r="E24" i="3" s="1"/>
  <c r="B25" i="3"/>
  <c r="E25" i="3" s="1"/>
  <c r="B26" i="3"/>
  <c r="E26" i="3" s="1"/>
  <c r="B27" i="3"/>
  <c r="E27" i="3" s="1"/>
  <c r="B28" i="3"/>
  <c r="E28" i="3" s="1"/>
  <c r="B29" i="3"/>
  <c r="E29" i="3" s="1"/>
  <c r="B30" i="3"/>
  <c r="E30" i="3" s="1"/>
  <c r="B31" i="3"/>
  <c r="E31" i="3" s="1"/>
  <c r="B32" i="3"/>
  <c r="E32" i="3" s="1"/>
  <c r="B33" i="3"/>
  <c r="E33" i="3" s="1"/>
  <c r="B34" i="3"/>
  <c r="E34" i="3" s="1"/>
  <c r="B35" i="3"/>
  <c r="E35" i="3" s="1"/>
  <c r="B36" i="3"/>
  <c r="E36" i="3" s="1"/>
  <c r="B37" i="3"/>
  <c r="E37" i="3" s="1"/>
  <c r="B38" i="3"/>
  <c r="E38" i="3" s="1"/>
  <c r="B39" i="3"/>
  <c r="E39" i="3" s="1"/>
  <c r="B40" i="3"/>
  <c r="E40" i="3" s="1"/>
  <c r="B41" i="3"/>
  <c r="E41" i="3" s="1"/>
  <c r="B42" i="3"/>
  <c r="E42" i="3" s="1"/>
  <c r="B43" i="3"/>
  <c r="E43" i="3" s="1"/>
  <c r="B44" i="3"/>
  <c r="E44" i="3" s="1"/>
  <c r="B45" i="3"/>
  <c r="E45" i="3" s="1"/>
  <c r="B46" i="3"/>
  <c r="E46" i="3" s="1"/>
  <c r="B47" i="3"/>
  <c r="E47" i="3" s="1"/>
  <c r="B48" i="3"/>
  <c r="E48" i="3" s="1"/>
  <c r="B49" i="3"/>
  <c r="E49" i="3" s="1"/>
  <c r="B50" i="3"/>
  <c r="E50" i="3" s="1"/>
  <c r="B51" i="3"/>
  <c r="E51" i="3" s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2" i="2"/>
  <c r="F2" i="2" s="1"/>
  <c r="E22" i="3" l="1"/>
  <c r="I38" i="3"/>
  <c r="G38" i="3"/>
  <c r="F38" i="3"/>
  <c r="I22" i="3"/>
  <c r="G22" i="3"/>
  <c r="F22" i="3"/>
  <c r="I6" i="3"/>
  <c r="G6" i="3"/>
  <c r="F6" i="3"/>
  <c r="G45" i="3"/>
  <c r="F45" i="3"/>
  <c r="I45" i="3"/>
  <c r="G21" i="3"/>
  <c r="F21" i="3"/>
  <c r="I21" i="3"/>
  <c r="G5" i="3"/>
  <c r="F5" i="3"/>
  <c r="I5" i="3"/>
  <c r="G36" i="3"/>
  <c r="F36" i="3"/>
  <c r="I36" i="3"/>
  <c r="G20" i="3"/>
  <c r="F20" i="3"/>
  <c r="I20" i="3"/>
  <c r="G12" i="3"/>
  <c r="F12" i="3"/>
  <c r="I12" i="3"/>
  <c r="F51" i="3"/>
  <c r="I51" i="3"/>
  <c r="G51" i="3"/>
  <c r="F43" i="3"/>
  <c r="I43" i="3"/>
  <c r="G43" i="3"/>
  <c r="F35" i="3"/>
  <c r="I35" i="3"/>
  <c r="G35" i="3"/>
  <c r="F27" i="3"/>
  <c r="I27" i="3"/>
  <c r="G27" i="3"/>
  <c r="F19" i="3"/>
  <c r="I19" i="3"/>
  <c r="G19" i="3"/>
  <c r="F11" i="3"/>
  <c r="I11" i="3"/>
  <c r="G11" i="3"/>
  <c r="F3" i="3"/>
  <c r="I3" i="3"/>
  <c r="G3" i="3"/>
  <c r="I50" i="3"/>
  <c r="G50" i="3"/>
  <c r="F50" i="3"/>
  <c r="I42" i="3"/>
  <c r="G42" i="3"/>
  <c r="F42" i="3"/>
  <c r="I34" i="3"/>
  <c r="G34" i="3"/>
  <c r="F34" i="3"/>
  <c r="I26" i="3"/>
  <c r="G26" i="3"/>
  <c r="F26" i="3"/>
  <c r="I18" i="3"/>
  <c r="G18" i="3"/>
  <c r="F18" i="3"/>
  <c r="I10" i="3"/>
  <c r="G10" i="3"/>
  <c r="F10" i="3"/>
  <c r="I49" i="3"/>
  <c r="G49" i="3"/>
  <c r="F49" i="3"/>
  <c r="I41" i="3"/>
  <c r="G41" i="3"/>
  <c r="F41" i="3"/>
  <c r="I33" i="3"/>
  <c r="G33" i="3"/>
  <c r="F33" i="3"/>
  <c r="I25" i="3"/>
  <c r="G25" i="3"/>
  <c r="F25" i="3"/>
  <c r="I17" i="3"/>
  <c r="G17" i="3"/>
  <c r="F17" i="3"/>
  <c r="I9" i="3"/>
  <c r="G9" i="3"/>
  <c r="F9" i="3"/>
  <c r="I48" i="3"/>
  <c r="G48" i="3"/>
  <c r="F48" i="3"/>
  <c r="I40" i="3"/>
  <c r="G40" i="3"/>
  <c r="F40" i="3"/>
  <c r="I32" i="3"/>
  <c r="G32" i="3"/>
  <c r="F32" i="3"/>
  <c r="I24" i="3"/>
  <c r="G24" i="3"/>
  <c r="F24" i="3"/>
  <c r="I16" i="3"/>
  <c r="G16" i="3"/>
  <c r="F16" i="3"/>
  <c r="I8" i="3"/>
  <c r="G8" i="3"/>
  <c r="F8" i="3"/>
  <c r="I46" i="3"/>
  <c r="G46" i="3"/>
  <c r="F46" i="3"/>
  <c r="I30" i="3"/>
  <c r="G30" i="3"/>
  <c r="F30" i="3"/>
  <c r="I14" i="3"/>
  <c r="G14" i="3"/>
  <c r="F14" i="3"/>
  <c r="G37" i="3"/>
  <c r="F37" i="3"/>
  <c r="I37" i="3"/>
  <c r="G29" i="3"/>
  <c r="F29" i="3"/>
  <c r="I29" i="3"/>
  <c r="G13" i="3"/>
  <c r="F13" i="3"/>
  <c r="I13" i="3"/>
  <c r="G44" i="3"/>
  <c r="F44" i="3"/>
  <c r="I44" i="3"/>
  <c r="G28" i="3"/>
  <c r="F28" i="3"/>
  <c r="I28" i="3"/>
  <c r="G4" i="3"/>
  <c r="F4" i="3"/>
  <c r="I4" i="3"/>
  <c r="I47" i="3"/>
  <c r="G47" i="3"/>
  <c r="F47" i="3"/>
  <c r="I39" i="3"/>
  <c r="G39" i="3"/>
  <c r="F39" i="3"/>
  <c r="I31" i="3"/>
  <c r="G31" i="3"/>
  <c r="F31" i="3"/>
  <c r="I23" i="3"/>
  <c r="G23" i="3"/>
  <c r="F23" i="3"/>
  <c r="I15" i="3"/>
  <c r="G15" i="3"/>
  <c r="F15" i="3"/>
  <c r="I7" i="3"/>
  <c r="G7" i="3"/>
  <c r="F7" i="3"/>
  <c r="E2" i="3"/>
  <c r="G2" i="3" l="1"/>
  <c r="B3" i="4" s="1"/>
  <c r="F2" i="3"/>
  <c r="B2" i="4" s="1"/>
  <c r="B1" i="4"/>
  <c r="I2" i="3"/>
</calcChain>
</file>

<file path=xl/sharedStrings.xml><?xml version="1.0" encoding="utf-8"?>
<sst xmlns="http://schemas.openxmlformats.org/spreadsheetml/2006/main" count="290" uniqueCount="125">
  <si>
    <t>Product Name</t>
  </si>
  <si>
    <t>Cost Per Unit</t>
  </si>
  <si>
    <t>Price Per Unit</t>
  </si>
  <si>
    <t>Drawer Number</t>
  </si>
  <si>
    <t>Re-Order Level</t>
  </si>
  <si>
    <t>Kolibrikukka</t>
  </si>
  <si>
    <t>Heteropanax</t>
  </si>
  <si>
    <t>Varjoviikuna</t>
  </si>
  <si>
    <t>Kumiviikuna 'Melany'</t>
  </si>
  <si>
    <t>Lyyraviikuna</t>
  </si>
  <si>
    <t>Seepra-alokasia</t>
  </si>
  <si>
    <t>Rungollinen banianviikuna 'Audrey'</t>
  </si>
  <si>
    <t>Rungollinen korvakeviikuna</t>
  </si>
  <si>
    <t>Kääpiösitrus rungollinen</t>
  </si>
  <si>
    <t>Siroliuska-aralia tekokasvi</t>
  </si>
  <si>
    <t>Kirjolehti</t>
  </si>
  <si>
    <t>Isogalangajuuri 'Variegata'</t>
  </si>
  <si>
    <t>Marmorimaija</t>
  </si>
  <si>
    <t>Isomaija ’Silvia’</t>
  </si>
  <si>
    <t>Viikuna 'Umbellata'</t>
  </si>
  <si>
    <t>Ihmepensas 'Petra'</t>
  </si>
  <si>
    <t>Kuristajaklusia 'Princess'</t>
  </si>
  <si>
    <t>Kumiviikuna ‘Melany’</t>
  </si>
  <si>
    <t>Laikkuvehka 'White Lime'</t>
  </si>
  <si>
    <t>Kultaköynnös amppelissa</t>
  </si>
  <si>
    <t>Pussiköynnös kirjavalehtinen</t>
  </si>
  <si>
    <t>Pussiköynnös</t>
  </si>
  <si>
    <t>Piilea amppelissa</t>
  </si>
  <si>
    <t>Kastanjasutipuu</t>
  </si>
  <si>
    <t>Anopinkieli 'Laurentii'</t>
  </si>
  <si>
    <t>Hopea-aralia ’Fabian’</t>
  </si>
  <si>
    <t>Puikkokämmekkä 'Apollon'</t>
  </si>
  <si>
    <t>Begonia 'Cane Hotspot'</t>
  </si>
  <si>
    <t>Isoleopoldinkukka</t>
  </si>
  <si>
    <t>Begonia</t>
  </si>
  <si>
    <t>Alokasia 'Lauterbachiana'</t>
  </si>
  <si>
    <t>Aaltomaija</t>
  </si>
  <si>
    <t>Täplämaija</t>
  </si>
  <si>
    <t>Tekobambu terrakottaruukussa</t>
  </si>
  <si>
    <t>Viherkasvi tekokasvi</t>
  </si>
  <si>
    <t>Size (cm)</t>
  </si>
  <si>
    <t>Tuonenkielo tekokasvi</t>
  </si>
  <si>
    <t>Jouluruusu</t>
  </si>
  <si>
    <t>Vaniljaorkidea</t>
  </si>
  <si>
    <t>Kiiltojukka</t>
  </si>
  <si>
    <t>Pylvästyräkki</t>
  </si>
  <si>
    <t>Villakko 'Peregrinus'</t>
  </si>
  <si>
    <t>Muratti</t>
  </si>
  <si>
    <t>Anopinkieli 'Black Gold'</t>
  </si>
  <si>
    <t>Helmivillakko</t>
  </si>
  <si>
    <t>Pilkkubegonia 'Maculata'</t>
  </si>
  <si>
    <t>Neulavehka</t>
  </si>
  <si>
    <t>Timanttiananas</t>
  </si>
  <si>
    <t>Alokasia 'Black Velvet'</t>
  </si>
  <si>
    <t>Anopinkieli ’Moonshine’</t>
  </si>
  <si>
    <t>Köynnösvehka 'Silver Sword'</t>
  </si>
  <si>
    <t>81-100</t>
  </si>
  <si>
    <t>81-101</t>
  </si>
  <si>
    <t>81-102</t>
  </si>
  <si>
    <t>81-103</t>
  </si>
  <si>
    <t>81-104</t>
  </si>
  <si>
    <t>81-105</t>
  </si>
  <si>
    <t>81-106</t>
  </si>
  <si>
    <t>81-107</t>
  </si>
  <si>
    <t>41-60</t>
  </si>
  <si>
    <t>41-61</t>
  </si>
  <si>
    <t>41-62</t>
  </si>
  <si>
    <t>41-63</t>
  </si>
  <si>
    <t>41-64</t>
  </si>
  <si>
    <t>41-65</t>
  </si>
  <si>
    <t>41-66</t>
  </si>
  <si>
    <t>41-67</t>
  </si>
  <si>
    <t>41-68</t>
  </si>
  <si>
    <t>41-69</t>
  </si>
  <si>
    <t>41-70</t>
  </si>
  <si>
    <t>21-40</t>
  </si>
  <si>
    <t>21-41</t>
  </si>
  <si>
    <t>21-42</t>
  </si>
  <si>
    <t>21-43</t>
  </si>
  <si>
    <t>21-44</t>
  </si>
  <si>
    <t>21-45</t>
  </si>
  <si>
    <t>21-46</t>
  </si>
  <si>
    <t>21-47</t>
  </si>
  <si>
    <t>21-48</t>
  </si>
  <si>
    <t>21-49</t>
  </si>
  <si>
    <t>21-50</t>
  </si>
  <si>
    <t>21-51</t>
  </si>
  <si>
    <t>21-52</t>
  </si>
  <si>
    <t>21-53</t>
  </si>
  <si>
    <t>21-54</t>
  </si>
  <si>
    <t>21-55</t>
  </si>
  <si>
    <t>21-56</t>
  </si>
  <si>
    <t>21-57</t>
  </si>
  <si>
    <t>21-58</t>
  </si>
  <si>
    <t>0-20</t>
  </si>
  <si>
    <t>0-21</t>
  </si>
  <si>
    <t>0-22</t>
  </si>
  <si>
    <t>0-23</t>
  </si>
  <si>
    <t>0-24</t>
  </si>
  <si>
    <t>0-25</t>
  </si>
  <si>
    <t>0-26</t>
  </si>
  <si>
    <t>0-27</t>
  </si>
  <si>
    <t>0-28</t>
  </si>
  <si>
    <t>0-29</t>
  </si>
  <si>
    <t>0-30</t>
  </si>
  <si>
    <t>0-31</t>
  </si>
  <si>
    <t>In/Out</t>
  </si>
  <si>
    <t>Date</t>
  </si>
  <si>
    <t>Qty</t>
  </si>
  <si>
    <t>Price per Unit</t>
  </si>
  <si>
    <t>Total Value</t>
  </si>
  <si>
    <t>Total Cost Value</t>
  </si>
  <si>
    <t>Opening Stock</t>
  </si>
  <si>
    <t>In</t>
  </si>
  <si>
    <t>Out</t>
  </si>
  <si>
    <t>Closing Stock</t>
  </si>
  <si>
    <t>Stock Value</t>
  </si>
  <si>
    <t>Stock Cost</t>
  </si>
  <si>
    <t>Re-order Level</t>
  </si>
  <si>
    <t>Re-Order Required</t>
  </si>
  <si>
    <t>Current Stock</t>
  </si>
  <si>
    <t xml:space="preserve">Stock Cost </t>
  </si>
  <si>
    <t>Re-Order</t>
  </si>
  <si>
    <t xml:space="preserve">Out of Stock </t>
  </si>
  <si>
    <t>Inventory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</si>
</sst>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0" formatCode="_-* #,##0.00\ [$€-1]_-;\-* #,##0.00\ [$€-1]_-;_-* &quot;-&quot;??\ [$€-1]_-;_-@_-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Calibri"/>
      <family val="2"/>
      <scheme val="minor"/>
    </font>
    <font>
      <sz val="3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170" fontId="0" fillId="0" borderId="0" xfId="0" applyNumberFormat="1"/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170" fontId="0" fillId="0" borderId="0" xfId="0" applyNumberFormat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NumberFormat="1"/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70" formatCode="_-* #,##0.00\ [$€-1]_-;\-* #,##0.00\ [$€-1]_-;_-* &quot;-&quot;??\ [$€-1]_-;_-@_-"/>
    </dxf>
    <dxf>
      <numFmt numFmtId="2" formatCode="0.00"/>
    </dxf>
    <dxf>
      <fill>
        <patternFill>
          <bgColor rgb="FF00206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2" defaultTableStyle="TableStyleMedium2" defaultPivotStyle="PivotStyleLight16">
    <tableStyle name="Invisible" pivot="0" table="0" count="0" xr9:uid="{B0C23CDA-F572-4799-85B6-21AE13BD07EE}"/>
    <tableStyle name="Table Style 1" pivot="0" count="1" xr9:uid="{11788997-D30B-4790-BDF2-3348C0D650ED}">
      <tableStyleElement type="headerRow" dxfId="3"/>
    </tableStyle>
  </tableStyles>
  <colors>
    <mruColors>
      <color rgb="FFDD754B"/>
      <color rgb="FFDD89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857249</xdr:colOff>
      <xdr:row>3</xdr:row>
      <xdr:rowOff>55245</xdr:rowOff>
    </xdr:from>
    <xdr:to>
      <xdr:col>1</xdr:col>
      <xdr:colOff>140969</xdr:colOff>
      <xdr:row>7</xdr:row>
      <xdr:rowOff>15240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C761A00A-0F10-F0DD-C4DC-42D55FCD3737}"/>
            </a:ext>
          </a:extLst>
        </xdr:cNvPr>
        <xdr:cNvGrpSpPr/>
      </xdr:nvGrpSpPr>
      <xdr:grpSpPr>
        <a:xfrm>
          <a:off x="861059" y="1173480"/>
          <a:ext cx="1476375" cy="683895"/>
          <a:chOff x="2002154" y="1162050"/>
          <a:chExt cx="1491615" cy="668655"/>
        </a:xfrm>
      </xdr:grpSpPr>
      <xdr:sp macro="" textlink="Support!B1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E45EC8ED-5C16-E90C-8781-A0BB8B2EE74C}"/>
              </a:ext>
            </a:extLst>
          </xdr:cNvPr>
          <xdr:cNvSpPr/>
        </xdr:nvSpPr>
        <xdr:spPr>
          <a:xfrm>
            <a:off x="2002154" y="1162050"/>
            <a:ext cx="1491615" cy="668655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600" b="1">
              <a:solidFill>
                <a:schemeClr val="accent2">
                  <a:lumMod val="75000"/>
                </a:schemeClr>
              </a:solidFill>
            </a:endParaRPr>
          </a:p>
        </xdr:txBody>
      </xdr: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ED57E3E6-8CB6-66AD-D015-B72012EDB693}"/>
              </a:ext>
            </a:extLst>
          </xdr:cNvPr>
          <xdr:cNvSpPr txBox="1"/>
        </xdr:nvSpPr>
        <xdr:spPr>
          <a:xfrm>
            <a:off x="2085975" y="1459230"/>
            <a:ext cx="128778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0"/>
              <a:t>Curent Stock</a:t>
            </a:r>
          </a:p>
        </xdr:txBody>
      </xdr:sp>
      <xdr:sp macro="" textlink="Support!B1">
        <xdr:nvSpPr>
          <xdr:cNvPr id="4" name="TextBox 3">
            <a:extLst>
              <a:ext uri="{FF2B5EF4-FFF2-40B4-BE49-F238E27FC236}">
                <a16:creationId xmlns:a16="http://schemas.microsoft.com/office/drawing/2014/main" id="{A599007A-B45E-4E61-BF14-B2314D47A99F}"/>
              </a:ext>
            </a:extLst>
          </xdr:cNvPr>
          <xdr:cNvSpPr txBox="1"/>
        </xdr:nvSpPr>
        <xdr:spPr>
          <a:xfrm>
            <a:off x="2196465" y="1202055"/>
            <a:ext cx="1022985" cy="3390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983492B1-4780-4941-811A-E67D8FC99433}" type="TxLink">
              <a:rPr lang="en-US" sz="1600" b="1" i="0" u="none" strike="noStrike">
                <a:solidFill>
                  <a:srgbClr val="DD754B"/>
                </a:solidFill>
                <a:latin typeface="Calibri"/>
                <a:cs typeface="Calibri"/>
              </a:rPr>
              <a:t>1728</a:t>
            </a:fld>
            <a:endParaRPr lang="en-US" sz="1600" b="1">
              <a:solidFill>
                <a:srgbClr val="DD754B"/>
              </a:solidFill>
            </a:endParaRPr>
          </a:p>
        </xdr:txBody>
      </xdr:sp>
    </xdr:grpSp>
    <xdr:clientData/>
  </xdr:twoCellAnchor>
  <xdr:twoCellAnchor editAs="absolute">
    <xdr:from>
      <xdr:col>1</xdr:col>
      <xdr:colOff>591978</xdr:colOff>
      <xdr:row>3</xdr:row>
      <xdr:rowOff>59055</xdr:rowOff>
    </xdr:from>
    <xdr:to>
      <xdr:col>2</xdr:col>
      <xdr:colOff>1011078</xdr:colOff>
      <xdr:row>7</xdr:row>
      <xdr:rowOff>20955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46C5C06A-483E-4058-AEB9-609E8B4CAB28}"/>
            </a:ext>
          </a:extLst>
        </xdr:cNvPr>
        <xdr:cNvGrpSpPr/>
      </xdr:nvGrpSpPr>
      <xdr:grpSpPr>
        <a:xfrm>
          <a:off x="2788443" y="1169670"/>
          <a:ext cx="1504950" cy="685800"/>
          <a:chOff x="2002154" y="1162050"/>
          <a:chExt cx="1491615" cy="668655"/>
        </a:xfrm>
      </xdr:grpSpPr>
      <xdr:sp macro="" textlink="Support!B1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302023B1-7951-9A82-9216-F77FC3456B18}"/>
              </a:ext>
            </a:extLst>
          </xdr:cNvPr>
          <xdr:cNvSpPr/>
        </xdr:nvSpPr>
        <xdr:spPr>
          <a:xfrm>
            <a:off x="2002154" y="1162050"/>
            <a:ext cx="1491615" cy="668655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600" b="1">
              <a:solidFill>
                <a:schemeClr val="accent2">
                  <a:lumMod val="75000"/>
                </a:schemeClr>
              </a:solidFill>
            </a:endParaRP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BC3B667C-84E6-6CAB-908F-E702FD534615}"/>
              </a:ext>
            </a:extLst>
          </xdr:cNvPr>
          <xdr:cNvSpPr txBox="1"/>
        </xdr:nvSpPr>
        <xdr:spPr>
          <a:xfrm>
            <a:off x="2085975" y="1459230"/>
            <a:ext cx="128778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0"/>
              <a:t>Stock Value</a:t>
            </a:r>
          </a:p>
        </xdr:txBody>
      </xdr:sp>
      <xdr:sp macro="" textlink="Support!B2">
        <xdr:nvSpPr>
          <xdr:cNvPr id="9" name="TextBox 8">
            <a:extLst>
              <a:ext uri="{FF2B5EF4-FFF2-40B4-BE49-F238E27FC236}">
                <a16:creationId xmlns:a16="http://schemas.microsoft.com/office/drawing/2014/main" id="{F0BBF537-339C-3B99-7DB1-861D1D2320D3}"/>
              </a:ext>
            </a:extLst>
          </xdr:cNvPr>
          <xdr:cNvSpPr txBox="1"/>
        </xdr:nvSpPr>
        <xdr:spPr>
          <a:xfrm>
            <a:off x="2147120" y="1202055"/>
            <a:ext cx="1243648" cy="3390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B2666E3-55AC-4C05-B851-A40558DBE84E}" type="TxLink">
              <a:rPr lang="en-US" sz="1600" b="1" i="0" u="none" strike="noStrike">
                <a:solidFill>
                  <a:srgbClr val="DD754B"/>
                </a:solidFill>
                <a:latin typeface="Calibri"/>
                <a:cs typeface="Calibri"/>
              </a:rPr>
              <a:t> 64,265.72 € </a:t>
            </a:fld>
            <a:endParaRPr lang="en-US" sz="1600" b="1">
              <a:solidFill>
                <a:srgbClr val="DD754B"/>
              </a:solidFill>
            </a:endParaRPr>
          </a:p>
        </xdr:txBody>
      </xdr:sp>
    </xdr:grpSp>
    <xdr:clientData/>
  </xdr:twoCellAnchor>
  <xdr:twoCellAnchor editAs="absolute">
    <xdr:from>
      <xdr:col>3</xdr:col>
      <xdr:colOff>401002</xdr:colOff>
      <xdr:row>3</xdr:row>
      <xdr:rowOff>59055</xdr:rowOff>
    </xdr:from>
    <xdr:to>
      <xdr:col>4</xdr:col>
      <xdr:colOff>964883</xdr:colOff>
      <xdr:row>7</xdr:row>
      <xdr:rowOff>19050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BBC49E1D-9574-4DB3-BA0C-009DFE931A14}"/>
            </a:ext>
          </a:extLst>
        </xdr:cNvPr>
        <xdr:cNvGrpSpPr/>
      </xdr:nvGrpSpPr>
      <xdr:grpSpPr>
        <a:xfrm>
          <a:off x="4769167" y="1169670"/>
          <a:ext cx="1657351" cy="683895"/>
          <a:chOff x="2002154" y="1162050"/>
          <a:chExt cx="1491615" cy="668655"/>
        </a:xfrm>
      </xdr:grpSpPr>
      <xdr:sp macro="" textlink="Support!B1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62E831BD-0C67-637A-D37C-F37ED707D3E7}"/>
              </a:ext>
            </a:extLst>
          </xdr:cNvPr>
          <xdr:cNvSpPr/>
        </xdr:nvSpPr>
        <xdr:spPr>
          <a:xfrm>
            <a:off x="2002154" y="1162050"/>
            <a:ext cx="1491615" cy="668655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600" b="1">
              <a:solidFill>
                <a:schemeClr val="accent2">
                  <a:lumMod val="75000"/>
                </a:schemeClr>
              </a:solidFill>
            </a:endParaRPr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8AAF231E-FE09-F59E-9015-59592207F17D}"/>
              </a:ext>
            </a:extLst>
          </xdr:cNvPr>
          <xdr:cNvSpPr txBox="1"/>
        </xdr:nvSpPr>
        <xdr:spPr>
          <a:xfrm>
            <a:off x="2085975" y="1459230"/>
            <a:ext cx="128778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0"/>
              <a:t>Stock Cost</a:t>
            </a:r>
          </a:p>
        </xdr:txBody>
      </xdr:sp>
      <xdr:sp macro="" textlink="Support!B3">
        <xdr:nvSpPr>
          <xdr:cNvPr id="13" name="TextBox 12">
            <a:extLst>
              <a:ext uri="{FF2B5EF4-FFF2-40B4-BE49-F238E27FC236}">
                <a16:creationId xmlns:a16="http://schemas.microsoft.com/office/drawing/2014/main" id="{58CEE3BB-8180-9C4B-CB7C-0DADF09E5A71}"/>
              </a:ext>
            </a:extLst>
          </xdr:cNvPr>
          <xdr:cNvSpPr txBox="1"/>
        </xdr:nvSpPr>
        <xdr:spPr>
          <a:xfrm>
            <a:off x="2186904" y="1211635"/>
            <a:ext cx="1132844" cy="3390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F58FF40-39AB-4CF7-AAF0-70019102EAD3}" type="TxLink">
              <a:rPr lang="en-US" sz="1600" b="1" i="0" u="none" strike="noStrike">
                <a:solidFill>
                  <a:srgbClr val="DD754B"/>
                </a:solidFill>
                <a:latin typeface="Calibri"/>
                <a:cs typeface="Calibri"/>
              </a:rPr>
              <a:t> 43,583.72 € </a:t>
            </a:fld>
            <a:endParaRPr lang="en-US" sz="1600" b="1">
              <a:solidFill>
                <a:srgbClr val="DD754B"/>
              </a:solidFill>
            </a:endParaRPr>
          </a:p>
        </xdr:txBody>
      </xdr:sp>
    </xdr:grpSp>
    <xdr:clientData/>
  </xdr:twoCellAnchor>
  <xdr:twoCellAnchor editAs="absolute">
    <xdr:from>
      <xdr:col>5</xdr:col>
      <xdr:colOff>322422</xdr:colOff>
      <xdr:row>3</xdr:row>
      <xdr:rowOff>59055</xdr:rowOff>
    </xdr:from>
    <xdr:to>
      <xdr:col>6</xdr:col>
      <xdr:colOff>781527</xdr:colOff>
      <xdr:row>7</xdr:row>
      <xdr:rowOff>15240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51ABE2B5-13D4-43BA-858C-0771CDD5A022}"/>
            </a:ext>
          </a:extLst>
        </xdr:cNvPr>
        <xdr:cNvGrpSpPr/>
      </xdr:nvGrpSpPr>
      <xdr:grpSpPr>
        <a:xfrm>
          <a:off x="6869907" y="1169670"/>
          <a:ext cx="1537335" cy="687705"/>
          <a:chOff x="2002154" y="1162050"/>
          <a:chExt cx="1491615" cy="668655"/>
        </a:xfrm>
      </xdr:grpSpPr>
      <xdr:sp macro="" textlink="Support!B1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8F68D2CC-EAAE-64BC-C433-30B2B702A7B8}"/>
              </a:ext>
            </a:extLst>
          </xdr:cNvPr>
          <xdr:cNvSpPr/>
        </xdr:nvSpPr>
        <xdr:spPr>
          <a:xfrm>
            <a:off x="2002154" y="1162050"/>
            <a:ext cx="1491615" cy="668655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600" b="1">
              <a:solidFill>
                <a:schemeClr val="accent2">
                  <a:lumMod val="75000"/>
                </a:schemeClr>
              </a:solidFill>
            </a:endParaRP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09293F7-0A72-0952-A7D5-2444D3820BBE}"/>
              </a:ext>
            </a:extLst>
          </xdr:cNvPr>
          <xdr:cNvSpPr txBox="1"/>
        </xdr:nvSpPr>
        <xdr:spPr>
          <a:xfrm>
            <a:off x="2114332" y="1449759"/>
            <a:ext cx="128778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0"/>
              <a:t>Re-Order</a:t>
            </a:r>
          </a:p>
        </xdr:txBody>
      </xdr:sp>
      <xdr:sp macro="" textlink="Support!B4">
        <xdr:nvSpPr>
          <xdr:cNvPr id="17" name="TextBox 16">
            <a:extLst>
              <a:ext uri="{FF2B5EF4-FFF2-40B4-BE49-F238E27FC236}">
                <a16:creationId xmlns:a16="http://schemas.microsoft.com/office/drawing/2014/main" id="{C3491922-A895-2FEC-AE0F-709AC31CD0B0}"/>
              </a:ext>
            </a:extLst>
          </xdr:cNvPr>
          <xdr:cNvSpPr txBox="1"/>
        </xdr:nvSpPr>
        <xdr:spPr>
          <a:xfrm>
            <a:off x="2253037" y="1202055"/>
            <a:ext cx="1022985" cy="3390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07F47DF-8B97-4EDE-BF39-725F285F5300}" type="TxLink">
              <a:rPr lang="en-US" sz="1600" b="1" i="0" u="none" strike="noStrike">
                <a:solidFill>
                  <a:srgbClr val="DD754B"/>
                </a:solidFill>
                <a:latin typeface="Calibri"/>
                <a:cs typeface="Calibri"/>
              </a:rPr>
              <a:t>0</a:t>
            </a:fld>
            <a:endParaRPr lang="en-US" sz="1600" b="1">
              <a:solidFill>
                <a:srgbClr val="DD754B"/>
              </a:solidFill>
            </a:endParaRPr>
          </a:p>
        </xdr:txBody>
      </xdr:sp>
    </xdr:grpSp>
    <xdr:clientData/>
  </xdr:twoCellAnchor>
  <xdr:twoCellAnchor editAs="absolute">
    <xdr:from>
      <xdr:col>7</xdr:col>
      <xdr:colOff>133349</xdr:colOff>
      <xdr:row>3</xdr:row>
      <xdr:rowOff>55245</xdr:rowOff>
    </xdr:from>
    <xdr:to>
      <xdr:col>8</xdr:col>
      <xdr:colOff>209549</xdr:colOff>
      <xdr:row>7</xdr:row>
      <xdr:rowOff>15240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130BFB7F-8E3A-47C6-BDFF-267274A1F5CD}"/>
            </a:ext>
          </a:extLst>
        </xdr:cNvPr>
        <xdr:cNvGrpSpPr/>
      </xdr:nvGrpSpPr>
      <xdr:grpSpPr>
        <a:xfrm>
          <a:off x="8852534" y="1173480"/>
          <a:ext cx="1524000" cy="683895"/>
          <a:chOff x="2002154" y="1162050"/>
          <a:chExt cx="1491615" cy="668655"/>
        </a:xfrm>
      </xdr:grpSpPr>
      <xdr:sp macro="" textlink="Support!B1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7987365E-1876-6785-1616-B375DEC2F400}"/>
              </a:ext>
            </a:extLst>
          </xdr:cNvPr>
          <xdr:cNvSpPr/>
        </xdr:nvSpPr>
        <xdr:spPr>
          <a:xfrm>
            <a:off x="2002154" y="1162050"/>
            <a:ext cx="1491615" cy="668655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63500" sx="102000" sy="102000" algn="ctr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600" b="1">
              <a:solidFill>
                <a:schemeClr val="accent2">
                  <a:lumMod val="75000"/>
                </a:schemeClr>
              </a:solidFill>
            </a:endParaRPr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0309EF9F-36CA-DCBD-222D-AA766A8FA798}"/>
              </a:ext>
            </a:extLst>
          </xdr:cNvPr>
          <xdr:cNvSpPr txBox="1"/>
        </xdr:nvSpPr>
        <xdr:spPr>
          <a:xfrm>
            <a:off x="2114332" y="1449759"/>
            <a:ext cx="1287780" cy="3619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400" b="0"/>
              <a:t>Out Of Stock</a:t>
            </a:r>
          </a:p>
        </xdr:txBody>
      </xdr:sp>
      <xdr:sp macro="" textlink="Support!B5">
        <xdr:nvSpPr>
          <xdr:cNvPr id="21" name="TextBox 20">
            <a:extLst>
              <a:ext uri="{FF2B5EF4-FFF2-40B4-BE49-F238E27FC236}">
                <a16:creationId xmlns:a16="http://schemas.microsoft.com/office/drawing/2014/main" id="{AC4BF412-7542-FA70-D6D0-8C4DC6375FB1}"/>
              </a:ext>
            </a:extLst>
          </xdr:cNvPr>
          <xdr:cNvSpPr txBox="1"/>
        </xdr:nvSpPr>
        <xdr:spPr>
          <a:xfrm>
            <a:off x="2253037" y="1202055"/>
            <a:ext cx="1022985" cy="3390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405220E-F68E-47C4-88C7-2A38E407A369}" type="TxLink">
              <a:rPr lang="en-US" sz="1600" b="1" i="0" u="none" strike="noStrike">
                <a:solidFill>
                  <a:srgbClr val="DD754B"/>
                </a:solidFill>
                <a:latin typeface="Calibri"/>
                <a:cs typeface="Calibri"/>
              </a:rPr>
              <a:t>0</a:t>
            </a:fld>
            <a:endParaRPr lang="en-US" sz="1600" b="1">
              <a:solidFill>
                <a:srgbClr val="DD754B"/>
              </a:solidFill>
            </a:endParaRP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CAD826-259F-47F4-A504-7C29F57B049B}" name="Table1" displayName="Table1" ref="A1:F51" totalsRowShown="0" headerRowDxfId="0">
  <autoFilter ref="A1:F51" xr:uid="{EECAD826-259F-47F4-A504-7C29F57B049B}"/>
  <tableColumns count="6">
    <tableColumn id="1" xr3:uid="{A859457E-9DBD-4BC6-A6F2-0DA6518CA271}" name="Product Name" dataCellStyle="Hyperlink"/>
    <tableColumn id="2" xr3:uid="{834B468D-1028-4D86-BA26-048CC6A0C73C}" name="Cost Per Unit" dataDxfId="2"/>
    <tableColumn id="3" xr3:uid="{3CEEB947-3C24-4079-B648-52F72E68F644}" name="Price Per Unit" dataDxfId="1"/>
    <tableColumn id="4" xr3:uid="{EB5F3118-9BA4-46F1-B0B5-443391C53436}" name="Size (cm)"/>
    <tableColumn id="5" xr3:uid="{6E79ED1A-8FBF-4E53-AA0F-37FC8D66D77D}" name="Drawer Number" dataDxfId="5"/>
    <tableColumn id="6" xr3:uid="{1AFFE8A4-274A-4801-942E-3744FA084BFC}" name="Re-Order Level" dataDxfId="4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lantagen.fi/isomaija-%E2%80%99silvia%E2%80%99-korkeus-80-cm-vihrea-517408.html" TargetMode="External"/><Relationship Id="rId18" Type="http://schemas.openxmlformats.org/officeDocument/2006/relationships/hyperlink" Target="https://www.plantagen.fi/laikkuvehka-white-lime-korkeus-40-cm-vihrea-547516.html" TargetMode="External"/><Relationship Id="rId26" Type="http://schemas.openxmlformats.org/officeDocument/2006/relationships/hyperlink" Target="https://www.plantagen.fi/puikkokammekka-apollon-korkeus-50-cm-valkoinen-520993.html" TargetMode="External"/><Relationship Id="rId39" Type="http://schemas.openxmlformats.org/officeDocument/2006/relationships/hyperlink" Target="https://www.plantagen.fi/pylvastyrakki-korkeus-40-cm-vihrea-534944.html" TargetMode="External"/><Relationship Id="rId21" Type="http://schemas.openxmlformats.org/officeDocument/2006/relationships/hyperlink" Target="https://www.plantagen.fi/pussikoynnos-korkeus-40-cm-vihrea-541018.html" TargetMode="External"/><Relationship Id="rId34" Type="http://schemas.openxmlformats.org/officeDocument/2006/relationships/hyperlink" Target="https://www.plantagen.fi/viherkasvi-tekokasvi-korkeus-39-cm-useita-vareja-2288003.html" TargetMode="External"/><Relationship Id="rId42" Type="http://schemas.openxmlformats.org/officeDocument/2006/relationships/hyperlink" Target="https://www.plantagen.fi/anopinkieli-black-gold-korkeus-35-cm-vihrea-510886.html" TargetMode="External"/><Relationship Id="rId47" Type="http://schemas.openxmlformats.org/officeDocument/2006/relationships/hyperlink" Target="https://www.plantagen.fi/alokasia-black-velvet-korkeus-25-cm-vihrea-534962.html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https://www.plantagen.fi/rungollinen-korvakeviikuna-korkeus-135-cm-vihrea-541031.html" TargetMode="External"/><Relationship Id="rId2" Type="http://schemas.openxmlformats.org/officeDocument/2006/relationships/hyperlink" Target="https://www.plantagen.fi/varjoviikuna-korkeus-80-cm-vihrea-534979.html" TargetMode="External"/><Relationship Id="rId16" Type="http://schemas.openxmlformats.org/officeDocument/2006/relationships/hyperlink" Target="https://www.plantagen.fi/kuristajaklusia-princess-korkeus-40-cm-vihrea-525272.html" TargetMode="External"/><Relationship Id="rId29" Type="http://schemas.openxmlformats.org/officeDocument/2006/relationships/hyperlink" Target="https://www.plantagen.fi/begonia-korkeus-30-cm-vihrea-530496.html" TargetMode="External"/><Relationship Id="rId11" Type="http://schemas.openxmlformats.org/officeDocument/2006/relationships/hyperlink" Target="https://www.plantagen.fi/isogalangajuuri-variegata-korkeus-65-cm-vihrea-544451.html" TargetMode="External"/><Relationship Id="rId24" Type="http://schemas.openxmlformats.org/officeDocument/2006/relationships/hyperlink" Target="https://www.plantagen.fi/anopinkieli-laurentii-korkeus-65-cm-vihrea-530547.html" TargetMode="External"/><Relationship Id="rId32" Type="http://schemas.openxmlformats.org/officeDocument/2006/relationships/hyperlink" Target="https://www.plantagen.fi/taplamaija-korkeus-50-cm-vihrea-530528.html" TargetMode="External"/><Relationship Id="rId37" Type="http://schemas.openxmlformats.org/officeDocument/2006/relationships/hyperlink" Target="https://www.plantagen.fi/vaniljaorkidea-korkeus-45-cm-vihrea-534953.html" TargetMode="External"/><Relationship Id="rId40" Type="http://schemas.openxmlformats.org/officeDocument/2006/relationships/hyperlink" Target="https://www.plantagen.fi/villakko-peregrinus-korkeus-60-cm-vihrea-544867.html" TargetMode="External"/><Relationship Id="rId45" Type="http://schemas.openxmlformats.org/officeDocument/2006/relationships/hyperlink" Target="https://www.plantagen.fi/neulavehka-korkeus-30-cm-vihrea-530488.html" TargetMode="External"/><Relationship Id="rId5" Type="http://schemas.openxmlformats.org/officeDocument/2006/relationships/hyperlink" Target="https://www.plantagen.fi/seepra-alokasia-korkeus-100-cm-vihrea-510478.html" TargetMode="External"/><Relationship Id="rId15" Type="http://schemas.openxmlformats.org/officeDocument/2006/relationships/hyperlink" Target="https://www.plantagen.fi/ihmepensas-petra-korkeus-60-cm-viininpunainen-530530.html" TargetMode="External"/><Relationship Id="rId23" Type="http://schemas.openxmlformats.org/officeDocument/2006/relationships/hyperlink" Target="https://www.plantagen.fi/kastanjasutipuu-korkeus-55-cm-vihrea-510929.html" TargetMode="External"/><Relationship Id="rId28" Type="http://schemas.openxmlformats.org/officeDocument/2006/relationships/hyperlink" Target="https://www.plantagen.fi/isoleopoldinkukka-korkeus-30-cm-keltainen-540989.html" TargetMode="External"/><Relationship Id="rId36" Type="http://schemas.openxmlformats.org/officeDocument/2006/relationships/hyperlink" Target="https://www.plantagen.fi/jouluruusu-%C3%B815-cm-monivarinen-521252.html" TargetMode="External"/><Relationship Id="rId49" Type="http://schemas.openxmlformats.org/officeDocument/2006/relationships/hyperlink" Target="https://www.plantagen.fi/koynnosvehka-silver-sword-korkeus-25-cm-vihrea-545786.html" TargetMode="External"/><Relationship Id="rId10" Type="http://schemas.openxmlformats.org/officeDocument/2006/relationships/hyperlink" Target="https://www.plantagen.fi/kirjolehti-korkeus-45-cm-useita-vareja-535023.html" TargetMode="External"/><Relationship Id="rId19" Type="http://schemas.openxmlformats.org/officeDocument/2006/relationships/hyperlink" Target="https://www.plantagen.fi/kultakoynnos-amppelissa-korkeus-40-cm-vihrea-530486.html" TargetMode="External"/><Relationship Id="rId31" Type="http://schemas.openxmlformats.org/officeDocument/2006/relationships/hyperlink" Target="https://www.plantagen.fi/aaltomaija-korkeus-55-cm-vihrea-530526.html" TargetMode="External"/><Relationship Id="rId44" Type="http://schemas.openxmlformats.org/officeDocument/2006/relationships/hyperlink" Target="https://www.plantagen.fi/pilkkubegonia-maculata-korkeus-25-cm-vihrea-514925.html" TargetMode="External"/><Relationship Id="rId4" Type="http://schemas.openxmlformats.org/officeDocument/2006/relationships/hyperlink" Target="https://www.plantagen.fi/lyyraviikuna-korkeus-150-cm-vihrea-516845.html" TargetMode="External"/><Relationship Id="rId9" Type="http://schemas.openxmlformats.org/officeDocument/2006/relationships/hyperlink" Target="https://www.plantagen.fi/siroliuska-aralia-tekokasvi-korkeus-75-cm-vihrea-2408500.html" TargetMode="External"/><Relationship Id="rId14" Type="http://schemas.openxmlformats.org/officeDocument/2006/relationships/hyperlink" Target="https://www.plantagen.fi/viikuna-umbellata-korkeus-75-cm-vihrea-541043.html" TargetMode="External"/><Relationship Id="rId22" Type="http://schemas.openxmlformats.org/officeDocument/2006/relationships/hyperlink" Target="https://www.plantagen.fi/piilea-amppelissa-korkeus-20-cm-vihrea-530501.html" TargetMode="External"/><Relationship Id="rId27" Type="http://schemas.openxmlformats.org/officeDocument/2006/relationships/hyperlink" Target="https://www.plantagen.fi/begonia-cane-hotspot-korkeus-35-cm-vihrea-534960.html" TargetMode="External"/><Relationship Id="rId30" Type="http://schemas.openxmlformats.org/officeDocument/2006/relationships/hyperlink" Target="https://www.plantagen.fi/alokasia-lauterbachiana-korkeus-60-cm-vihrea-540985.html" TargetMode="External"/><Relationship Id="rId35" Type="http://schemas.openxmlformats.org/officeDocument/2006/relationships/hyperlink" Target="https://www.plantagen.fi/tuonenkielo-tekokasvi-pituus-67-cm-vihrea-532126.html" TargetMode="External"/><Relationship Id="rId43" Type="http://schemas.openxmlformats.org/officeDocument/2006/relationships/hyperlink" Target="https://www.plantagen.fi/helmivillakko-korkeus-20-25-cm-vihrea-544868.html" TargetMode="External"/><Relationship Id="rId48" Type="http://schemas.openxmlformats.org/officeDocument/2006/relationships/hyperlink" Target="https://www.plantagen.fi/anopinkieli-%E2%80%99moonshine%E2%80%99-korkeus-30-cm-vihrea-541081.html" TargetMode="External"/><Relationship Id="rId8" Type="http://schemas.openxmlformats.org/officeDocument/2006/relationships/hyperlink" Target="https://www.plantagen.fi/kaapiositrus-rungollinen-%C3%B819-cm-oranssi-510485.html" TargetMode="External"/><Relationship Id="rId51" Type="http://schemas.openxmlformats.org/officeDocument/2006/relationships/table" Target="../tables/table1.xml"/><Relationship Id="rId3" Type="http://schemas.openxmlformats.org/officeDocument/2006/relationships/hyperlink" Target="https://www.plantagen.fi/kumiviikuna-melany-korkeus-70-cm-vihrea-530481.html" TargetMode="External"/><Relationship Id="rId12" Type="http://schemas.openxmlformats.org/officeDocument/2006/relationships/hyperlink" Target="https://www.plantagen.fi/marmorimaija-korkeus-65-cm-vihrea-517407.html" TargetMode="External"/><Relationship Id="rId17" Type="http://schemas.openxmlformats.org/officeDocument/2006/relationships/hyperlink" Target="https://www.plantagen.fi/kumiviikuna-%E2%80%98melany%E2%80%99-korkeus-60-cm-vihrea-541034.html" TargetMode="External"/><Relationship Id="rId25" Type="http://schemas.openxmlformats.org/officeDocument/2006/relationships/hyperlink" Target="https://www.plantagen.fi/hopea-aralia-%E2%80%99fabian%E2%80%99-korkeus-60-cm-vihrea-530545.html" TargetMode="External"/><Relationship Id="rId33" Type="http://schemas.openxmlformats.org/officeDocument/2006/relationships/hyperlink" Target="https://www.plantagen.fi/tekobambu-terrakottaruukussa-korkeus-46-cm-vihrea-2443990.html" TargetMode="External"/><Relationship Id="rId38" Type="http://schemas.openxmlformats.org/officeDocument/2006/relationships/hyperlink" Target="https://www.plantagen.fi/kiiltojukka-korkeus-60-cm-vihrea-521039.html" TargetMode="External"/><Relationship Id="rId46" Type="http://schemas.openxmlformats.org/officeDocument/2006/relationships/hyperlink" Target="https://www.plantagen.fi/timanttiananas-korkeus-40-cm-monivarinen-510862.html" TargetMode="External"/><Relationship Id="rId20" Type="http://schemas.openxmlformats.org/officeDocument/2006/relationships/hyperlink" Target="https://www.plantagen.fi/pussikoynnos-kirjavalehtinen-korkeus-40-cm-vihrea-541020.html" TargetMode="External"/><Relationship Id="rId41" Type="http://schemas.openxmlformats.org/officeDocument/2006/relationships/hyperlink" Target="https://www.plantagen.fi/muratti-korkeus-10-cm-vihrea-514814.html" TargetMode="External"/><Relationship Id="rId1" Type="http://schemas.openxmlformats.org/officeDocument/2006/relationships/hyperlink" Target="https://www.plantagen.fi/heteropanax-korkeus-160-cm-vihrea-541054.html" TargetMode="External"/><Relationship Id="rId6" Type="http://schemas.openxmlformats.org/officeDocument/2006/relationships/hyperlink" Target="https://www.plantagen.fi/rungollinen-banianviikuna-audrey-korkeus-130-cm-vihrea-541030.ht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lantagen.fi/isomaija-%E2%80%99silvia%E2%80%99-korkeus-80-cm-vihrea-517408.html" TargetMode="External"/><Relationship Id="rId18" Type="http://schemas.openxmlformats.org/officeDocument/2006/relationships/hyperlink" Target="https://www.plantagen.fi/laikkuvehka-white-lime-korkeus-40-cm-vihrea-547516.html" TargetMode="External"/><Relationship Id="rId26" Type="http://schemas.openxmlformats.org/officeDocument/2006/relationships/hyperlink" Target="https://www.plantagen.fi/puikkokammekka-apollon-korkeus-50-cm-valkoinen-520993.html" TargetMode="External"/><Relationship Id="rId39" Type="http://schemas.openxmlformats.org/officeDocument/2006/relationships/hyperlink" Target="https://www.plantagen.fi/pylvastyrakki-korkeus-40-cm-vihrea-534944.html" TargetMode="External"/><Relationship Id="rId21" Type="http://schemas.openxmlformats.org/officeDocument/2006/relationships/hyperlink" Target="https://www.plantagen.fi/pussikoynnos-korkeus-40-cm-vihrea-541018.html" TargetMode="External"/><Relationship Id="rId34" Type="http://schemas.openxmlformats.org/officeDocument/2006/relationships/hyperlink" Target="https://www.plantagen.fi/viherkasvi-tekokasvi-korkeus-39-cm-useita-vareja-2288003.html" TargetMode="External"/><Relationship Id="rId42" Type="http://schemas.openxmlformats.org/officeDocument/2006/relationships/hyperlink" Target="https://www.plantagen.fi/anopinkieli-black-gold-korkeus-35-cm-vihrea-510886.html" TargetMode="External"/><Relationship Id="rId47" Type="http://schemas.openxmlformats.org/officeDocument/2006/relationships/hyperlink" Target="https://www.plantagen.fi/alokasia-black-velvet-korkeus-25-cm-vihrea-534962.html" TargetMode="External"/><Relationship Id="rId7" Type="http://schemas.openxmlformats.org/officeDocument/2006/relationships/hyperlink" Target="https://www.plantagen.fi/rungollinen-korvakeviikuna-korkeus-135-cm-vihrea-541031.html" TargetMode="External"/><Relationship Id="rId2" Type="http://schemas.openxmlformats.org/officeDocument/2006/relationships/hyperlink" Target="https://www.plantagen.fi/varjoviikuna-korkeus-80-cm-vihrea-534979.html" TargetMode="External"/><Relationship Id="rId16" Type="http://schemas.openxmlformats.org/officeDocument/2006/relationships/hyperlink" Target="https://www.plantagen.fi/kuristajaklusia-princess-korkeus-40-cm-vihrea-525272.html" TargetMode="External"/><Relationship Id="rId29" Type="http://schemas.openxmlformats.org/officeDocument/2006/relationships/hyperlink" Target="https://www.plantagen.fi/begonia-korkeus-30-cm-vihrea-530496.html" TargetMode="External"/><Relationship Id="rId11" Type="http://schemas.openxmlformats.org/officeDocument/2006/relationships/hyperlink" Target="https://www.plantagen.fi/isogalangajuuri-variegata-korkeus-65-cm-vihrea-544451.html" TargetMode="External"/><Relationship Id="rId24" Type="http://schemas.openxmlformats.org/officeDocument/2006/relationships/hyperlink" Target="https://www.plantagen.fi/anopinkieli-laurentii-korkeus-65-cm-vihrea-530547.html" TargetMode="External"/><Relationship Id="rId32" Type="http://schemas.openxmlformats.org/officeDocument/2006/relationships/hyperlink" Target="https://www.plantagen.fi/taplamaija-korkeus-50-cm-vihrea-530528.html" TargetMode="External"/><Relationship Id="rId37" Type="http://schemas.openxmlformats.org/officeDocument/2006/relationships/hyperlink" Target="https://www.plantagen.fi/vaniljaorkidea-korkeus-45-cm-vihrea-534953.html" TargetMode="External"/><Relationship Id="rId40" Type="http://schemas.openxmlformats.org/officeDocument/2006/relationships/hyperlink" Target="https://www.plantagen.fi/villakko-peregrinus-korkeus-60-cm-vihrea-544867.html" TargetMode="External"/><Relationship Id="rId45" Type="http://schemas.openxmlformats.org/officeDocument/2006/relationships/hyperlink" Target="https://www.plantagen.fi/neulavehka-korkeus-30-cm-vihrea-530488.html" TargetMode="External"/><Relationship Id="rId5" Type="http://schemas.openxmlformats.org/officeDocument/2006/relationships/hyperlink" Target="https://www.plantagen.fi/seepra-alokasia-korkeus-100-cm-vihrea-510478.html" TargetMode="External"/><Relationship Id="rId15" Type="http://schemas.openxmlformats.org/officeDocument/2006/relationships/hyperlink" Target="https://www.plantagen.fi/ihmepensas-petra-korkeus-60-cm-viininpunainen-530530.html" TargetMode="External"/><Relationship Id="rId23" Type="http://schemas.openxmlformats.org/officeDocument/2006/relationships/hyperlink" Target="https://www.plantagen.fi/kastanjasutipuu-korkeus-55-cm-vihrea-510929.html" TargetMode="External"/><Relationship Id="rId28" Type="http://schemas.openxmlformats.org/officeDocument/2006/relationships/hyperlink" Target="https://www.plantagen.fi/isoleopoldinkukka-korkeus-30-cm-keltainen-540989.html" TargetMode="External"/><Relationship Id="rId36" Type="http://schemas.openxmlformats.org/officeDocument/2006/relationships/hyperlink" Target="https://www.plantagen.fi/jouluruusu-%C3%B815-cm-monivarinen-521252.html" TargetMode="External"/><Relationship Id="rId49" Type="http://schemas.openxmlformats.org/officeDocument/2006/relationships/hyperlink" Target="https://www.plantagen.fi/koynnosvehka-silver-sword-korkeus-25-cm-vihrea-545786.html" TargetMode="External"/><Relationship Id="rId10" Type="http://schemas.openxmlformats.org/officeDocument/2006/relationships/hyperlink" Target="https://www.plantagen.fi/kirjolehti-korkeus-45-cm-useita-vareja-535023.html" TargetMode="External"/><Relationship Id="rId19" Type="http://schemas.openxmlformats.org/officeDocument/2006/relationships/hyperlink" Target="https://www.plantagen.fi/kultakoynnos-amppelissa-korkeus-40-cm-vihrea-530486.html" TargetMode="External"/><Relationship Id="rId31" Type="http://schemas.openxmlformats.org/officeDocument/2006/relationships/hyperlink" Target="https://www.plantagen.fi/aaltomaija-korkeus-55-cm-vihrea-530526.html" TargetMode="External"/><Relationship Id="rId44" Type="http://schemas.openxmlformats.org/officeDocument/2006/relationships/hyperlink" Target="https://www.plantagen.fi/pilkkubegonia-maculata-korkeus-25-cm-vihrea-514925.html" TargetMode="External"/><Relationship Id="rId4" Type="http://schemas.openxmlformats.org/officeDocument/2006/relationships/hyperlink" Target="https://www.plantagen.fi/lyyraviikuna-korkeus-150-cm-vihrea-516845.html" TargetMode="External"/><Relationship Id="rId9" Type="http://schemas.openxmlformats.org/officeDocument/2006/relationships/hyperlink" Target="https://www.plantagen.fi/siroliuska-aralia-tekokasvi-korkeus-75-cm-vihrea-2408500.html" TargetMode="External"/><Relationship Id="rId14" Type="http://schemas.openxmlformats.org/officeDocument/2006/relationships/hyperlink" Target="https://www.plantagen.fi/viikuna-umbellata-korkeus-75-cm-vihrea-541043.html" TargetMode="External"/><Relationship Id="rId22" Type="http://schemas.openxmlformats.org/officeDocument/2006/relationships/hyperlink" Target="https://www.plantagen.fi/piilea-amppelissa-korkeus-20-cm-vihrea-530501.html" TargetMode="External"/><Relationship Id="rId27" Type="http://schemas.openxmlformats.org/officeDocument/2006/relationships/hyperlink" Target="https://www.plantagen.fi/begonia-cane-hotspot-korkeus-35-cm-vihrea-534960.html" TargetMode="External"/><Relationship Id="rId30" Type="http://schemas.openxmlformats.org/officeDocument/2006/relationships/hyperlink" Target="https://www.plantagen.fi/alokasia-lauterbachiana-korkeus-60-cm-vihrea-540985.html" TargetMode="External"/><Relationship Id="rId35" Type="http://schemas.openxmlformats.org/officeDocument/2006/relationships/hyperlink" Target="https://www.plantagen.fi/tuonenkielo-tekokasvi-pituus-67-cm-vihrea-532126.html" TargetMode="External"/><Relationship Id="rId43" Type="http://schemas.openxmlformats.org/officeDocument/2006/relationships/hyperlink" Target="https://www.plantagen.fi/helmivillakko-korkeus-20-25-cm-vihrea-544868.html" TargetMode="External"/><Relationship Id="rId48" Type="http://schemas.openxmlformats.org/officeDocument/2006/relationships/hyperlink" Target="https://www.plantagen.fi/anopinkieli-%E2%80%99moonshine%E2%80%99-korkeus-30-cm-vihrea-541081.html" TargetMode="External"/><Relationship Id="rId8" Type="http://schemas.openxmlformats.org/officeDocument/2006/relationships/hyperlink" Target="https://www.plantagen.fi/kaapiositrus-rungollinen-%C3%B819-cm-oranssi-510485.html" TargetMode="External"/><Relationship Id="rId3" Type="http://schemas.openxmlformats.org/officeDocument/2006/relationships/hyperlink" Target="https://www.plantagen.fi/kumiviikuna-melany-korkeus-70-cm-vihrea-530481.html" TargetMode="External"/><Relationship Id="rId12" Type="http://schemas.openxmlformats.org/officeDocument/2006/relationships/hyperlink" Target="https://www.plantagen.fi/marmorimaija-korkeus-65-cm-vihrea-517407.html" TargetMode="External"/><Relationship Id="rId17" Type="http://schemas.openxmlformats.org/officeDocument/2006/relationships/hyperlink" Target="https://www.plantagen.fi/kumiviikuna-%E2%80%98melany%E2%80%99-korkeus-60-cm-vihrea-541034.html" TargetMode="External"/><Relationship Id="rId25" Type="http://schemas.openxmlformats.org/officeDocument/2006/relationships/hyperlink" Target="https://www.plantagen.fi/hopea-aralia-%E2%80%99fabian%E2%80%99-korkeus-60-cm-vihrea-530545.html" TargetMode="External"/><Relationship Id="rId33" Type="http://schemas.openxmlformats.org/officeDocument/2006/relationships/hyperlink" Target="https://www.plantagen.fi/tekobambu-terrakottaruukussa-korkeus-46-cm-vihrea-2443990.html" TargetMode="External"/><Relationship Id="rId38" Type="http://schemas.openxmlformats.org/officeDocument/2006/relationships/hyperlink" Target="https://www.plantagen.fi/kiiltojukka-korkeus-60-cm-vihrea-521039.html" TargetMode="External"/><Relationship Id="rId46" Type="http://schemas.openxmlformats.org/officeDocument/2006/relationships/hyperlink" Target="https://www.plantagen.fi/timanttiananas-korkeus-40-cm-monivarinen-510862.html" TargetMode="External"/><Relationship Id="rId20" Type="http://schemas.openxmlformats.org/officeDocument/2006/relationships/hyperlink" Target="https://www.plantagen.fi/pussikoynnos-kirjavalehtinen-korkeus-40-cm-vihrea-541020.html" TargetMode="External"/><Relationship Id="rId41" Type="http://schemas.openxmlformats.org/officeDocument/2006/relationships/hyperlink" Target="https://www.plantagen.fi/muratti-korkeus-10-cm-vihrea-514814.html" TargetMode="External"/><Relationship Id="rId1" Type="http://schemas.openxmlformats.org/officeDocument/2006/relationships/hyperlink" Target="https://www.plantagen.fi/heteropanax-korkeus-160-cm-vihrea-541054.html" TargetMode="External"/><Relationship Id="rId6" Type="http://schemas.openxmlformats.org/officeDocument/2006/relationships/hyperlink" Target="https://www.plantagen.fi/rungollinen-banianviikuna-audrey-korkeus-130-cm-vihrea-541030.html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lantagen.fi/isomaija-%E2%80%99silvia%E2%80%99-korkeus-80-cm-vihrea-517408.html" TargetMode="External"/><Relationship Id="rId18" Type="http://schemas.openxmlformats.org/officeDocument/2006/relationships/hyperlink" Target="https://www.plantagen.fi/laikkuvehka-white-lime-korkeus-40-cm-vihrea-547516.html" TargetMode="External"/><Relationship Id="rId26" Type="http://schemas.openxmlformats.org/officeDocument/2006/relationships/hyperlink" Target="https://www.plantagen.fi/puikkokammekka-apollon-korkeus-50-cm-valkoinen-520993.html" TargetMode="External"/><Relationship Id="rId39" Type="http://schemas.openxmlformats.org/officeDocument/2006/relationships/hyperlink" Target="https://www.plantagen.fi/pylvastyrakki-korkeus-40-cm-vihrea-534944.html" TargetMode="External"/><Relationship Id="rId21" Type="http://schemas.openxmlformats.org/officeDocument/2006/relationships/hyperlink" Target="https://www.plantagen.fi/pussikoynnos-korkeus-40-cm-vihrea-541018.html" TargetMode="External"/><Relationship Id="rId34" Type="http://schemas.openxmlformats.org/officeDocument/2006/relationships/hyperlink" Target="https://www.plantagen.fi/viherkasvi-tekokasvi-korkeus-39-cm-useita-vareja-2288003.html" TargetMode="External"/><Relationship Id="rId42" Type="http://schemas.openxmlformats.org/officeDocument/2006/relationships/hyperlink" Target="https://www.plantagen.fi/anopinkieli-black-gold-korkeus-35-cm-vihrea-510886.html" TargetMode="External"/><Relationship Id="rId47" Type="http://schemas.openxmlformats.org/officeDocument/2006/relationships/hyperlink" Target="https://www.plantagen.fi/alokasia-black-velvet-korkeus-25-cm-vihrea-534962.html" TargetMode="External"/><Relationship Id="rId7" Type="http://schemas.openxmlformats.org/officeDocument/2006/relationships/hyperlink" Target="https://www.plantagen.fi/rungollinen-korvakeviikuna-korkeus-135-cm-vihrea-541031.html" TargetMode="External"/><Relationship Id="rId2" Type="http://schemas.openxmlformats.org/officeDocument/2006/relationships/hyperlink" Target="https://www.plantagen.fi/varjoviikuna-korkeus-80-cm-vihrea-534979.html" TargetMode="External"/><Relationship Id="rId16" Type="http://schemas.openxmlformats.org/officeDocument/2006/relationships/hyperlink" Target="https://www.plantagen.fi/kuristajaklusia-princess-korkeus-40-cm-vihrea-525272.html" TargetMode="External"/><Relationship Id="rId29" Type="http://schemas.openxmlformats.org/officeDocument/2006/relationships/hyperlink" Target="https://www.plantagen.fi/begonia-korkeus-30-cm-vihrea-530496.html" TargetMode="External"/><Relationship Id="rId11" Type="http://schemas.openxmlformats.org/officeDocument/2006/relationships/hyperlink" Target="https://www.plantagen.fi/isogalangajuuri-variegata-korkeus-65-cm-vihrea-544451.html" TargetMode="External"/><Relationship Id="rId24" Type="http://schemas.openxmlformats.org/officeDocument/2006/relationships/hyperlink" Target="https://www.plantagen.fi/anopinkieli-laurentii-korkeus-65-cm-vihrea-530547.html" TargetMode="External"/><Relationship Id="rId32" Type="http://schemas.openxmlformats.org/officeDocument/2006/relationships/hyperlink" Target="https://www.plantagen.fi/taplamaija-korkeus-50-cm-vihrea-530528.html" TargetMode="External"/><Relationship Id="rId37" Type="http://schemas.openxmlformats.org/officeDocument/2006/relationships/hyperlink" Target="https://www.plantagen.fi/vaniljaorkidea-korkeus-45-cm-vihrea-534953.html" TargetMode="External"/><Relationship Id="rId40" Type="http://schemas.openxmlformats.org/officeDocument/2006/relationships/hyperlink" Target="https://www.plantagen.fi/villakko-peregrinus-korkeus-60-cm-vihrea-544867.html" TargetMode="External"/><Relationship Id="rId45" Type="http://schemas.openxmlformats.org/officeDocument/2006/relationships/hyperlink" Target="https://www.plantagen.fi/neulavehka-korkeus-30-cm-vihrea-530488.html" TargetMode="External"/><Relationship Id="rId5" Type="http://schemas.openxmlformats.org/officeDocument/2006/relationships/hyperlink" Target="https://www.plantagen.fi/seepra-alokasia-korkeus-100-cm-vihrea-510478.html" TargetMode="External"/><Relationship Id="rId15" Type="http://schemas.openxmlformats.org/officeDocument/2006/relationships/hyperlink" Target="https://www.plantagen.fi/ihmepensas-petra-korkeus-60-cm-viininpunainen-530530.html" TargetMode="External"/><Relationship Id="rId23" Type="http://schemas.openxmlformats.org/officeDocument/2006/relationships/hyperlink" Target="https://www.plantagen.fi/kastanjasutipuu-korkeus-55-cm-vihrea-510929.html" TargetMode="External"/><Relationship Id="rId28" Type="http://schemas.openxmlformats.org/officeDocument/2006/relationships/hyperlink" Target="https://www.plantagen.fi/isoleopoldinkukka-korkeus-30-cm-keltainen-540989.html" TargetMode="External"/><Relationship Id="rId36" Type="http://schemas.openxmlformats.org/officeDocument/2006/relationships/hyperlink" Target="https://www.plantagen.fi/jouluruusu-%C3%B815-cm-monivarinen-521252.html" TargetMode="External"/><Relationship Id="rId49" Type="http://schemas.openxmlformats.org/officeDocument/2006/relationships/hyperlink" Target="https://www.plantagen.fi/koynnosvehka-silver-sword-korkeus-25-cm-vihrea-545786.html" TargetMode="External"/><Relationship Id="rId10" Type="http://schemas.openxmlformats.org/officeDocument/2006/relationships/hyperlink" Target="https://www.plantagen.fi/kirjolehti-korkeus-45-cm-useita-vareja-535023.html" TargetMode="External"/><Relationship Id="rId19" Type="http://schemas.openxmlformats.org/officeDocument/2006/relationships/hyperlink" Target="https://www.plantagen.fi/kultakoynnos-amppelissa-korkeus-40-cm-vihrea-530486.html" TargetMode="External"/><Relationship Id="rId31" Type="http://schemas.openxmlformats.org/officeDocument/2006/relationships/hyperlink" Target="https://www.plantagen.fi/aaltomaija-korkeus-55-cm-vihrea-530526.html" TargetMode="External"/><Relationship Id="rId44" Type="http://schemas.openxmlformats.org/officeDocument/2006/relationships/hyperlink" Target="https://www.plantagen.fi/pilkkubegonia-maculata-korkeus-25-cm-vihrea-514925.html" TargetMode="External"/><Relationship Id="rId4" Type="http://schemas.openxmlformats.org/officeDocument/2006/relationships/hyperlink" Target="https://www.plantagen.fi/lyyraviikuna-korkeus-150-cm-vihrea-516845.html" TargetMode="External"/><Relationship Id="rId9" Type="http://schemas.openxmlformats.org/officeDocument/2006/relationships/hyperlink" Target="https://www.plantagen.fi/siroliuska-aralia-tekokasvi-korkeus-75-cm-vihrea-2408500.html" TargetMode="External"/><Relationship Id="rId14" Type="http://schemas.openxmlformats.org/officeDocument/2006/relationships/hyperlink" Target="https://www.plantagen.fi/viikuna-umbellata-korkeus-75-cm-vihrea-541043.html" TargetMode="External"/><Relationship Id="rId22" Type="http://schemas.openxmlformats.org/officeDocument/2006/relationships/hyperlink" Target="https://www.plantagen.fi/piilea-amppelissa-korkeus-20-cm-vihrea-530501.html" TargetMode="External"/><Relationship Id="rId27" Type="http://schemas.openxmlformats.org/officeDocument/2006/relationships/hyperlink" Target="https://www.plantagen.fi/begonia-cane-hotspot-korkeus-35-cm-vihrea-534960.html" TargetMode="External"/><Relationship Id="rId30" Type="http://schemas.openxmlformats.org/officeDocument/2006/relationships/hyperlink" Target="https://www.plantagen.fi/alokasia-lauterbachiana-korkeus-60-cm-vihrea-540985.html" TargetMode="External"/><Relationship Id="rId35" Type="http://schemas.openxmlformats.org/officeDocument/2006/relationships/hyperlink" Target="https://www.plantagen.fi/tuonenkielo-tekokasvi-pituus-67-cm-vihrea-532126.html" TargetMode="External"/><Relationship Id="rId43" Type="http://schemas.openxmlformats.org/officeDocument/2006/relationships/hyperlink" Target="https://www.plantagen.fi/helmivillakko-korkeus-20-25-cm-vihrea-544868.html" TargetMode="External"/><Relationship Id="rId48" Type="http://schemas.openxmlformats.org/officeDocument/2006/relationships/hyperlink" Target="https://www.plantagen.fi/anopinkieli-%E2%80%99moonshine%E2%80%99-korkeus-30-cm-vihrea-541081.html" TargetMode="External"/><Relationship Id="rId8" Type="http://schemas.openxmlformats.org/officeDocument/2006/relationships/hyperlink" Target="https://www.plantagen.fi/kaapiositrus-rungollinen-%C3%B819-cm-oranssi-510485.html" TargetMode="External"/><Relationship Id="rId3" Type="http://schemas.openxmlformats.org/officeDocument/2006/relationships/hyperlink" Target="https://www.plantagen.fi/kumiviikuna-melany-korkeus-70-cm-vihrea-530481.html" TargetMode="External"/><Relationship Id="rId12" Type="http://schemas.openxmlformats.org/officeDocument/2006/relationships/hyperlink" Target="https://www.plantagen.fi/marmorimaija-korkeus-65-cm-vihrea-517407.html" TargetMode="External"/><Relationship Id="rId17" Type="http://schemas.openxmlformats.org/officeDocument/2006/relationships/hyperlink" Target="https://www.plantagen.fi/kumiviikuna-%E2%80%98melany%E2%80%99-korkeus-60-cm-vihrea-541034.html" TargetMode="External"/><Relationship Id="rId25" Type="http://schemas.openxmlformats.org/officeDocument/2006/relationships/hyperlink" Target="https://www.plantagen.fi/hopea-aralia-%E2%80%99fabian%E2%80%99-korkeus-60-cm-vihrea-530545.html" TargetMode="External"/><Relationship Id="rId33" Type="http://schemas.openxmlformats.org/officeDocument/2006/relationships/hyperlink" Target="https://www.plantagen.fi/tekobambu-terrakottaruukussa-korkeus-46-cm-vihrea-2443990.html" TargetMode="External"/><Relationship Id="rId38" Type="http://schemas.openxmlformats.org/officeDocument/2006/relationships/hyperlink" Target="https://www.plantagen.fi/kiiltojukka-korkeus-60-cm-vihrea-521039.html" TargetMode="External"/><Relationship Id="rId46" Type="http://schemas.openxmlformats.org/officeDocument/2006/relationships/hyperlink" Target="https://www.plantagen.fi/timanttiananas-korkeus-40-cm-monivarinen-510862.html" TargetMode="External"/><Relationship Id="rId20" Type="http://schemas.openxmlformats.org/officeDocument/2006/relationships/hyperlink" Target="https://www.plantagen.fi/pussikoynnos-kirjavalehtinen-korkeus-40-cm-vihrea-541020.html" TargetMode="External"/><Relationship Id="rId41" Type="http://schemas.openxmlformats.org/officeDocument/2006/relationships/hyperlink" Target="https://www.plantagen.fi/muratti-korkeus-10-cm-vihrea-514814.html" TargetMode="External"/><Relationship Id="rId1" Type="http://schemas.openxmlformats.org/officeDocument/2006/relationships/hyperlink" Target="https://www.plantagen.fi/heteropanax-korkeus-160-cm-vihrea-541054.html" TargetMode="External"/><Relationship Id="rId6" Type="http://schemas.openxmlformats.org/officeDocument/2006/relationships/hyperlink" Target="https://www.plantagen.fi/rungollinen-banianviikuna-audrey-korkeus-130-cm-vihrea-5410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1BACC-29B6-4A95-A12A-3DD76FAF057E}">
  <dimension ref="A1:S9"/>
  <sheetViews>
    <sheetView showGridLines="0" tabSelected="1" workbookViewId="0">
      <selection activeCell="D21" sqref="D21"/>
    </sheetView>
  </sheetViews>
  <sheetFormatPr defaultRowHeight="14.4" x14ac:dyDescent="0.3"/>
  <cols>
    <col min="1" max="1" width="32.109375" style="6" bestFit="1" customWidth="1"/>
    <col min="2" max="7" width="15.77734375" style="6" customWidth="1"/>
    <col min="8" max="8" width="21.109375" style="6" customWidth="1"/>
    <col min="9" max="9" width="20.109375" style="6" customWidth="1"/>
    <col min="10" max="10" width="18.109375" style="6" customWidth="1"/>
    <col min="11" max="16384" width="8.88671875" style="6"/>
  </cols>
  <sheetData>
    <row r="1" spans="1:19" ht="59.4" customHeight="1" x14ac:dyDescent="0.3">
      <c r="A1" s="8" t="s">
        <v>124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9" spans="1:19" ht="30" customHeight="1" x14ac:dyDescent="0.3">
      <c r="A9" s="11" t="s">
        <v>0</v>
      </c>
      <c r="B9" s="12" t="s">
        <v>112</v>
      </c>
      <c r="C9" s="12" t="s">
        <v>113</v>
      </c>
      <c r="D9" s="12" t="s">
        <v>114</v>
      </c>
      <c r="E9" s="12" t="s">
        <v>115</v>
      </c>
      <c r="F9" s="12" t="s">
        <v>116</v>
      </c>
      <c r="G9" s="12" t="s">
        <v>117</v>
      </c>
      <c r="H9" s="12" t="s">
        <v>118</v>
      </c>
      <c r="I9" s="12" t="s">
        <v>119</v>
      </c>
      <c r="J9" s="13" t="s">
        <v>3</v>
      </c>
    </row>
  </sheetData>
  <mergeCells count="1">
    <mergeCell ref="A1:S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D90C5-AB8C-428C-B9FF-1CEB3E780FD0}">
  <dimension ref="A1:B5"/>
  <sheetViews>
    <sheetView workbookViewId="0">
      <selection activeCell="B3" sqref="B3"/>
    </sheetView>
  </sheetViews>
  <sheetFormatPr defaultRowHeight="14.4" x14ac:dyDescent="0.3"/>
  <cols>
    <col min="1" max="1" width="12.44140625" bestFit="1" customWidth="1"/>
    <col min="2" max="2" width="12.6640625" customWidth="1"/>
  </cols>
  <sheetData>
    <row r="1" spans="1:2" x14ac:dyDescent="0.3">
      <c r="A1" t="s">
        <v>120</v>
      </c>
      <c r="B1" s="9">
        <f>SUM(Inventory!E:E)</f>
        <v>1728</v>
      </c>
    </row>
    <row r="2" spans="1:2" x14ac:dyDescent="0.3">
      <c r="A2" t="s">
        <v>116</v>
      </c>
      <c r="B2" s="4">
        <f>SUM(Inventory!F:F)</f>
        <v>64265.72000000003</v>
      </c>
    </row>
    <row r="3" spans="1:2" x14ac:dyDescent="0.3">
      <c r="A3" t="s">
        <v>121</v>
      </c>
      <c r="B3" s="4">
        <f>SUM(Inventory!G:G)</f>
        <v>43583.72</v>
      </c>
    </row>
    <row r="4" spans="1:2" x14ac:dyDescent="0.3">
      <c r="A4" t="s">
        <v>122</v>
      </c>
      <c r="B4">
        <f>COUNTIF(Support!I:I,"No")</f>
        <v>0</v>
      </c>
    </row>
    <row r="5" spans="1:2" x14ac:dyDescent="0.3">
      <c r="A5" t="s">
        <v>123</v>
      </c>
      <c r="B5">
        <f>COUNTIF(Support!E:E,0)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55C5-51C0-4454-ADD5-D5C0EDF882A9}">
  <dimension ref="A1:F51"/>
  <sheetViews>
    <sheetView zoomScale="115" zoomScaleNormal="115" workbookViewId="0">
      <selection sqref="A1:XFD1"/>
    </sheetView>
  </sheetViews>
  <sheetFormatPr defaultRowHeight="14.4" x14ac:dyDescent="0.3"/>
  <cols>
    <col min="1" max="1" width="35.109375" customWidth="1"/>
    <col min="2" max="2" width="13.77734375" customWidth="1"/>
    <col min="3" max="3" width="14.33203125" customWidth="1"/>
    <col min="4" max="4" width="14.5546875" bestFit="1" customWidth="1"/>
    <col min="5" max="5" width="16.44140625" customWidth="1"/>
    <col min="6" max="6" width="17.10937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40</v>
      </c>
      <c r="E1" s="2" t="s">
        <v>3</v>
      </c>
      <c r="F1" s="2" t="s">
        <v>4</v>
      </c>
    </row>
    <row r="2" spans="1:6" x14ac:dyDescent="0.3">
      <c r="A2" t="s">
        <v>5</v>
      </c>
      <c r="B2" s="4">
        <v>100.99</v>
      </c>
      <c r="C2" s="4">
        <v>139.99</v>
      </c>
      <c r="D2" t="s">
        <v>56</v>
      </c>
      <c r="E2" s="1">
        <v>15</v>
      </c>
      <c r="F2" s="1">
        <v>6</v>
      </c>
    </row>
    <row r="3" spans="1:6" x14ac:dyDescent="0.3">
      <c r="A3" t="s">
        <v>6</v>
      </c>
      <c r="B3" s="4">
        <v>92.99</v>
      </c>
      <c r="C3" s="4">
        <v>118.99</v>
      </c>
      <c r="D3" t="s">
        <v>57</v>
      </c>
      <c r="E3" s="1">
        <v>3</v>
      </c>
      <c r="F3" s="1">
        <v>7</v>
      </c>
    </row>
    <row r="4" spans="1:6" x14ac:dyDescent="0.3">
      <c r="A4" t="s">
        <v>7</v>
      </c>
      <c r="B4" s="4">
        <v>85.99</v>
      </c>
      <c r="C4" s="4">
        <v>104.99</v>
      </c>
      <c r="D4" t="s">
        <v>58</v>
      </c>
      <c r="E4" s="1">
        <v>2</v>
      </c>
      <c r="F4" s="1">
        <v>6</v>
      </c>
    </row>
    <row r="5" spans="1:6" x14ac:dyDescent="0.3">
      <c r="A5" t="s">
        <v>8</v>
      </c>
      <c r="B5" s="4">
        <v>30.99</v>
      </c>
      <c r="C5" s="4">
        <v>45.99</v>
      </c>
      <c r="D5" t="s">
        <v>59</v>
      </c>
      <c r="E5" s="1">
        <v>1</v>
      </c>
      <c r="F5" s="1">
        <v>4</v>
      </c>
    </row>
    <row r="6" spans="1:6" x14ac:dyDescent="0.3">
      <c r="A6" t="s">
        <v>9</v>
      </c>
      <c r="B6" s="4">
        <v>90.99</v>
      </c>
      <c r="C6" s="4">
        <v>125.99</v>
      </c>
      <c r="D6" t="s">
        <v>60</v>
      </c>
      <c r="E6" s="1">
        <v>3</v>
      </c>
      <c r="F6" s="1">
        <v>7</v>
      </c>
    </row>
    <row r="7" spans="1:6" x14ac:dyDescent="0.3">
      <c r="A7" t="s">
        <v>10</v>
      </c>
      <c r="B7" s="4">
        <v>32.99</v>
      </c>
      <c r="C7" s="4">
        <v>48.99</v>
      </c>
      <c r="D7" t="s">
        <v>61</v>
      </c>
      <c r="E7" s="1">
        <v>6</v>
      </c>
      <c r="F7" s="1">
        <v>7</v>
      </c>
    </row>
    <row r="8" spans="1:6" x14ac:dyDescent="0.3">
      <c r="A8" t="s">
        <v>11</v>
      </c>
      <c r="B8" s="4">
        <v>85.99</v>
      </c>
      <c r="C8" s="4">
        <v>111.99</v>
      </c>
      <c r="D8" t="s">
        <v>62</v>
      </c>
      <c r="E8" s="1">
        <v>15</v>
      </c>
      <c r="F8" s="1">
        <v>7</v>
      </c>
    </row>
    <row r="9" spans="1:6" x14ac:dyDescent="0.3">
      <c r="A9" t="s">
        <v>12</v>
      </c>
      <c r="B9" s="4">
        <v>85.99</v>
      </c>
      <c r="C9" s="4">
        <v>111.99</v>
      </c>
      <c r="D9" t="s">
        <v>63</v>
      </c>
      <c r="E9" s="1">
        <v>4</v>
      </c>
      <c r="F9" s="1">
        <v>6</v>
      </c>
    </row>
    <row r="10" spans="1:6" x14ac:dyDescent="0.3">
      <c r="A10" t="s">
        <v>13</v>
      </c>
      <c r="B10" s="4">
        <v>30.99</v>
      </c>
      <c r="C10" s="4">
        <v>49.99</v>
      </c>
      <c r="D10" t="s">
        <v>64</v>
      </c>
      <c r="E10" s="1">
        <v>5</v>
      </c>
      <c r="F10" s="1">
        <v>6</v>
      </c>
    </row>
    <row r="11" spans="1:6" x14ac:dyDescent="0.3">
      <c r="A11" t="s">
        <v>14</v>
      </c>
      <c r="B11" s="4">
        <v>28.49</v>
      </c>
      <c r="C11" s="4">
        <v>44.99</v>
      </c>
      <c r="D11" t="s">
        <v>65</v>
      </c>
      <c r="E11" s="1">
        <v>14</v>
      </c>
      <c r="F11" s="1">
        <v>7</v>
      </c>
    </row>
    <row r="12" spans="1:6" x14ac:dyDescent="0.3">
      <c r="A12" t="s">
        <v>15</v>
      </c>
      <c r="B12" s="4">
        <v>34.49</v>
      </c>
      <c r="C12" s="4">
        <v>49.99</v>
      </c>
      <c r="D12" t="s">
        <v>66</v>
      </c>
      <c r="E12" s="1">
        <v>11</v>
      </c>
      <c r="F12" s="1">
        <v>8</v>
      </c>
    </row>
    <row r="13" spans="1:6" x14ac:dyDescent="0.3">
      <c r="A13" t="s">
        <v>16</v>
      </c>
      <c r="B13" s="4">
        <v>32.49</v>
      </c>
      <c r="C13" s="4">
        <v>46.99</v>
      </c>
      <c r="D13" t="s">
        <v>67</v>
      </c>
      <c r="E13" s="1">
        <v>5</v>
      </c>
      <c r="F13" s="1">
        <v>9</v>
      </c>
    </row>
    <row r="14" spans="1:6" x14ac:dyDescent="0.3">
      <c r="A14" t="s">
        <v>17</v>
      </c>
      <c r="B14" s="4">
        <v>25.49</v>
      </c>
      <c r="C14" s="4">
        <v>36.99</v>
      </c>
      <c r="D14" t="s">
        <v>68</v>
      </c>
      <c r="E14" s="1">
        <v>5</v>
      </c>
      <c r="F14" s="1">
        <v>7</v>
      </c>
    </row>
    <row r="15" spans="1:6" x14ac:dyDescent="0.3">
      <c r="A15" t="s">
        <v>18</v>
      </c>
      <c r="B15" s="4">
        <v>24.49</v>
      </c>
      <c r="C15" s="4">
        <v>35.99</v>
      </c>
      <c r="D15" t="s">
        <v>69</v>
      </c>
      <c r="E15" s="1">
        <v>12</v>
      </c>
      <c r="F15" s="1">
        <v>4</v>
      </c>
    </row>
    <row r="16" spans="1:6" x14ac:dyDescent="0.3">
      <c r="A16" t="s">
        <v>19</v>
      </c>
      <c r="B16" s="4">
        <v>25.49</v>
      </c>
      <c r="C16" s="4">
        <v>39.99</v>
      </c>
      <c r="D16" t="s">
        <v>70</v>
      </c>
      <c r="E16" s="1">
        <v>6</v>
      </c>
      <c r="F16" s="1">
        <v>9</v>
      </c>
    </row>
    <row r="17" spans="1:6" x14ac:dyDescent="0.3">
      <c r="A17" t="s">
        <v>20</v>
      </c>
      <c r="B17" s="4">
        <v>23.49</v>
      </c>
      <c r="C17" s="4">
        <v>32.99</v>
      </c>
      <c r="D17" t="s">
        <v>71</v>
      </c>
      <c r="E17" s="1">
        <v>14</v>
      </c>
      <c r="F17" s="1">
        <v>6</v>
      </c>
    </row>
    <row r="18" spans="1:6" x14ac:dyDescent="0.3">
      <c r="A18" t="s">
        <v>21</v>
      </c>
      <c r="B18" s="4">
        <v>25.49</v>
      </c>
      <c r="C18" s="4">
        <v>38.99</v>
      </c>
      <c r="D18" t="s">
        <v>72</v>
      </c>
      <c r="E18" s="1">
        <v>9</v>
      </c>
      <c r="F18" s="1">
        <v>7</v>
      </c>
    </row>
    <row r="19" spans="1:6" x14ac:dyDescent="0.3">
      <c r="A19" t="s">
        <v>22</v>
      </c>
      <c r="B19" s="4">
        <v>24.49</v>
      </c>
      <c r="C19" s="4">
        <v>39.99</v>
      </c>
      <c r="D19" t="s">
        <v>73</v>
      </c>
      <c r="E19" s="1">
        <v>5</v>
      </c>
      <c r="F19" s="1">
        <v>6</v>
      </c>
    </row>
    <row r="20" spans="1:6" x14ac:dyDescent="0.3">
      <c r="A20" t="s">
        <v>23</v>
      </c>
      <c r="B20" s="4">
        <v>27.49</v>
      </c>
      <c r="C20" s="4">
        <v>39.99</v>
      </c>
      <c r="D20" t="s">
        <v>74</v>
      </c>
      <c r="E20" s="1">
        <v>9</v>
      </c>
      <c r="F20" s="1">
        <v>4</v>
      </c>
    </row>
    <row r="21" spans="1:6" x14ac:dyDescent="0.3">
      <c r="A21" t="s">
        <v>24</v>
      </c>
      <c r="B21" s="4">
        <v>15.49</v>
      </c>
      <c r="C21" s="4">
        <v>28.99</v>
      </c>
      <c r="D21" t="s">
        <v>75</v>
      </c>
      <c r="E21" s="1">
        <v>7</v>
      </c>
      <c r="F21" s="1">
        <v>7</v>
      </c>
    </row>
    <row r="22" spans="1:6" x14ac:dyDescent="0.3">
      <c r="A22" t="s">
        <v>25</v>
      </c>
      <c r="B22" s="4">
        <v>17.489999999999998</v>
      </c>
      <c r="C22" s="4">
        <v>26.99</v>
      </c>
      <c r="D22" t="s">
        <v>76</v>
      </c>
      <c r="E22" s="1">
        <v>8</v>
      </c>
      <c r="F22" s="1">
        <v>7</v>
      </c>
    </row>
    <row r="23" spans="1:6" x14ac:dyDescent="0.3">
      <c r="A23" t="s">
        <v>26</v>
      </c>
      <c r="B23" s="4">
        <v>17.489999999999998</v>
      </c>
      <c r="C23" s="4">
        <v>24.99</v>
      </c>
      <c r="D23" t="s">
        <v>77</v>
      </c>
      <c r="E23" s="1">
        <v>4</v>
      </c>
      <c r="F23" s="1">
        <v>7</v>
      </c>
    </row>
    <row r="24" spans="1:6" x14ac:dyDescent="0.3">
      <c r="A24" t="s">
        <v>27</v>
      </c>
      <c r="B24" s="4">
        <v>16.489999999999998</v>
      </c>
      <c r="C24" s="4">
        <v>28.99</v>
      </c>
      <c r="D24" t="s">
        <v>78</v>
      </c>
      <c r="E24" s="1">
        <v>11</v>
      </c>
      <c r="F24" s="1">
        <v>6</v>
      </c>
    </row>
    <row r="25" spans="1:6" x14ac:dyDescent="0.3">
      <c r="A25" t="s">
        <v>28</v>
      </c>
      <c r="B25" s="4">
        <v>18.489999999999998</v>
      </c>
      <c r="C25" s="4">
        <v>26.99</v>
      </c>
      <c r="D25" t="s">
        <v>79</v>
      </c>
      <c r="E25" s="1">
        <v>11</v>
      </c>
      <c r="F25" s="1">
        <v>6</v>
      </c>
    </row>
    <row r="26" spans="1:6" x14ac:dyDescent="0.3">
      <c r="A26" t="s">
        <v>29</v>
      </c>
      <c r="B26" s="4">
        <v>14.49</v>
      </c>
      <c r="C26" s="4">
        <v>26.99</v>
      </c>
      <c r="D26" t="s">
        <v>80</v>
      </c>
      <c r="E26" s="1">
        <v>13</v>
      </c>
      <c r="F26" s="1">
        <v>7</v>
      </c>
    </row>
    <row r="27" spans="1:6" x14ac:dyDescent="0.3">
      <c r="A27" t="s">
        <v>30</v>
      </c>
      <c r="B27" s="4">
        <v>20.49</v>
      </c>
      <c r="C27" s="4">
        <v>29.99</v>
      </c>
      <c r="D27" t="s">
        <v>81</v>
      </c>
      <c r="E27" s="1">
        <v>12</v>
      </c>
      <c r="F27" s="1">
        <v>8</v>
      </c>
    </row>
    <row r="28" spans="1:6" x14ac:dyDescent="0.3">
      <c r="A28" t="s">
        <v>31</v>
      </c>
      <c r="B28" s="4">
        <v>12.49</v>
      </c>
      <c r="C28" s="4">
        <v>22.99</v>
      </c>
      <c r="D28" t="s">
        <v>82</v>
      </c>
      <c r="E28" s="1">
        <v>6</v>
      </c>
      <c r="F28" s="1">
        <v>9</v>
      </c>
    </row>
    <row r="29" spans="1:6" x14ac:dyDescent="0.3">
      <c r="A29" t="s">
        <v>32</v>
      </c>
      <c r="B29" s="4">
        <v>20.49</v>
      </c>
      <c r="C29" s="4">
        <v>31.99</v>
      </c>
      <c r="D29" t="s">
        <v>83</v>
      </c>
      <c r="E29" s="1">
        <v>5</v>
      </c>
      <c r="F29" s="1">
        <v>7</v>
      </c>
    </row>
    <row r="30" spans="1:6" x14ac:dyDescent="0.3">
      <c r="A30" t="s">
        <v>33</v>
      </c>
      <c r="B30" s="4">
        <v>16.489999999999998</v>
      </c>
      <c r="C30" s="4">
        <v>25.99</v>
      </c>
      <c r="D30" t="s">
        <v>84</v>
      </c>
      <c r="E30" s="1">
        <v>13</v>
      </c>
      <c r="F30" s="1">
        <v>4</v>
      </c>
    </row>
    <row r="31" spans="1:6" x14ac:dyDescent="0.3">
      <c r="A31" t="s">
        <v>34</v>
      </c>
      <c r="B31" s="4">
        <v>18.489999999999998</v>
      </c>
      <c r="C31" s="4">
        <v>26.99</v>
      </c>
      <c r="D31" t="s">
        <v>85</v>
      </c>
      <c r="E31" s="1">
        <v>8</v>
      </c>
      <c r="F31" s="1">
        <v>9</v>
      </c>
    </row>
    <row r="32" spans="1:6" x14ac:dyDescent="0.3">
      <c r="A32" t="s">
        <v>35</v>
      </c>
      <c r="B32" s="4">
        <v>20.49</v>
      </c>
      <c r="C32" s="4">
        <v>29.99</v>
      </c>
      <c r="D32" t="s">
        <v>86</v>
      </c>
      <c r="E32" s="1">
        <v>4</v>
      </c>
      <c r="F32" s="1">
        <v>7</v>
      </c>
    </row>
    <row r="33" spans="1:6" x14ac:dyDescent="0.3">
      <c r="A33" t="s">
        <v>36</v>
      </c>
      <c r="B33" s="4">
        <v>21.99</v>
      </c>
      <c r="C33" s="4">
        <v>29.99</v>
      </c>
      <c r="D33" t="s">
        <v>87</v>
      </c>
      <c r="E33" s="1">
        <v>9</v>
      </c>
      <c r="F33" s="1">
        <v>4</v>
      </c>
    </row>
    <row r="34" spans="1:6" x14ac:dyDescent="0.3">
      <c r="A34" t="s">
        <v>37</v>
      </c>
      <c r="B34" s="4">
        <v>18.989999999999998</v>
      </c>
      <c r="C34" s="4">
        <v>31.99</v>
      </c>
      <c r="D34" t="s">
        <v>88</v>
      </c>
      <c r="E34" s="1">
        <v>4</v>
      </c>
      <c r="F34" s="1">
        <v>9</v>
      </c>
    </row>
    <row r="35" spans="1:6" x14ac:dyDescent="0.3">
      <c r="A35" t="s">
        <v>38</v>
      </c>
      <c r="B35" s="4">
        <v>16.989999999999998</v>
      </c>
      <c r="C35" s="4">
        <v>25.99</v>
      </c>
      <c r="D35" t="s">
        <v>89</v>
      </c>
      <c r="E35" s="1">
        <v>15</v>
      </c>
      <c r="F35" s="1">
        <v>6</v>
      </c>
    </row>
    <row r="36" spans="1:6" x14ac:dyDescent="0.3">
      <c r="A36" t="s">
        <v>39</v>
      </c>
      <c r="B36" s="4">
        <v>21.99</v>
      </c>
      <c r="C36" s="4">
        <v>32.99</v>
      </c>
      <c r="D36" t="s">
        <v>90</v>
      </c>
      <c r="E36" s="1">
        <v>4</v>
      </c>
      <c r="F36" s="1">
        <v>7</v>
      </c>
    </row>
    <row r="37" spans="1:6" x14ac:dyDescent="0.3">
      <c r="A37" t="s">
        <v>41</v>
      </c>
      <c r="B37" s="4">
        <v>14.99</v>
      </c>
      <c r="C37" s="4">
        <v>24.99</v>
      </c>
      <c r="D37" t="s">
        <v>91</v>
      </c>
      <c r="E37" s="1">
        <v>3</v>
      </c>
      <c r="F37" s="1">
        <v>6</v>
      </c>
    </row>
    <row r="38" spans="1:6" x14ac:dyDescent="0.3">
      <c r="A38" t="s">
        <v>42</v>
      </c>
      <c r="B38" s="4">
        <v>14.49</v>
      </c>
      <c r="C38" s="4">
        <v>26.99</v>
      </c>
      <c r="D38" t="s">
        <v>92</v>
      </c>
      <c r="E38" s="1">
        <v>10</v>
      </c>
      <c r="F38" s="1">
        <v>4</v>
      </c>
    </row>
    <row r="39" spans="1:6" x14ac:dyDescent="0.3">
      <c r="A39" t="s">
        <v>43</v>
      </c>
      <c r="B39" s="4">
        <v>16.489999999999998</v>
      </c>
      <c r="C39" s="4">
        <v>26.99</v>
      </c>
      <c r="D39" t="s">
        <v>93</v>
      </c>
      <c r="E39" s="1">
        <v>12</v>
      </c>
      <c r="F39" s="1">
        <v>7</v>
      </c>
    </row>
    <row r="40" spans="1:6" x14ac:dyDescent="0.3">
      <c r="A40" t="s">
        <v>44</v>
      </c>
      <c r="B40" s="4">
        <v>8.99</v>
      </c>
      <c r="C40" s="4">
        <v>14.99</v>
      </c>
      <c r="D40" t="s">
        <v>94</v>
      </c>
      <c r="E40" s="1">
        <v>3</v>
      </c>
      <c r="F40" s="1">
        <v>7</v>
      </c>
    </row>
    <row r="41" spans="1:6" x14ac:dyDescent="0.3">
      <c r="A41" t="s">
        <v>45</v>
      </c>
      <c r="B41" s="4">
        <v>8.99</v>
      </c>
      <c r="C41" s="4">
        <v>14.99</v>
      </c>
      <c r="D41" t="s">
        <v>95</v>
      </c>
      <c r="E41" s="1">
        <v>1</v>
      </c>
      <c r="F41" s="1">
        <v>7</v>
      </c>
    </row>
    <row r="42" spans="1:6" x14ac:dyDescent="0.3">
      <c r="A42" t="s">
        <v>46</v>
      </c>
      <c r="B42" s="4">
        <v>7.99</v>
      </c>
      <c r="C42" s="4">
        <v>14.99</v>
      </c>
      <c r="D42" t="s">
        <v>96</v>
      </c>
      <c r="E42" s="1">
        <v>9</v>
      </c>
      <c r="F42" s="1">
        <v>6</v>
      </c>
    </row>
    <row r="43" spans="1:6" x14ac:dyDescent="0.3">
      <c r="A43" t="s">
        <v>47</v>
      </c>
      <c r="B43" s="4">
        <v>10.99</v>
      </c>
      <c r="C43" s="4">
        <v>16.989999999999998</v>
      </c>
      <c r="D43" t="s">
        <v>97</v>
      </c>
      <c r="E43" s="1">
        <v>6</v>
      </c>
      <c r="F43" s="1">
        <v>6</v>
      </c>
    </row>
    <row r="44" spans="1:6" x14ac:dyDescent="0.3">
      <c r="A44" t="s">
        <v>48</v>
      </c>
      <c r="B44" s="4">
        <v>5.99</v>
      </c>
      <c r="C44" s="4">
        <v>10.99</v>
      </c>
      <c r="D44" t="s">
        <v>98</v>
      </c>
      <c r="E44" s="1">
        <v>4</v>
      </c>
      <c r="F44" s="1">
        <v>7</v>
      </c>
    </row>
    <row r="45" spans="1:6" x14ac:dyDescent="0.3">
      <c r="A45" t="s">
        <v>49</v>
      </c>
      <c r="B45" s="4">
        <v>7.99</v>
      </c>
      <c r="C45" s="4">
        <v>14.99</v>
      </c>
      <c r="D45" t="s">
        <v>99</v>
      </c>
      <c r="E45" s="1">
        <v>9</v>
      </c>
      <c r="F45" s="1">
        <v>6</v>
      </c>
    </row>
    <row r="46" spans="1:6" x14ac:dyDescent="0.3">
      <c r="A46" t="s">
        <v>50</v>
      </c>
      <c r="B46" s="4">
        <v>4.99</v>
      </c>
      <c r="C46" s="4">
        <v>11.99</v>
      </c>
      <c r="D46" t="s">
        <v>100</v>
      </c>
      <c r="E46" s="1">
        <v>4</v>
      </c>
      <c r="F46" s="1">
        <v>4</v>
      </c>
    </row>
    <row r="47" spans="1:6" x14ac:dyDescent="0.3">
      <c r="A47" t="s">
        <v>51</v>
      </c>
      <c r="B47" s="4">
        <v>9.99</v>
      </c>
      <c r="C47" s="4">
        <v>16.989999999999998</v>
      </c>
      <c r="D47" t="s">
        <v>101</v>
      </c>
      <c r="E47" s="1">
        <v>15</v>
      </c>
      <c r="F47" s="1">
        <v>7</v>
      </c>
    </row>
    <row r="48" spans="1:6" x14ac:dyDescent="0.3">
      <c r="A48" t="s">
        <v>52</v>
      </c>
      <c r="B48" s="4">
        <v>10.99</v>
      </c>
      <c r="C48" s="4">
        <v>14.99</v>
      </c>
      <c r="D48" t="s">
        <v>102</v>
      </c>
      <c r="E48" s="1">
        <v>4</v>
      </c>
      <c r="F48" s="1">
        <v>7</v>
      </c>
    </row>
    <row r="49" spans="1:6" x14ac:dyDescent="0.3">
      <c r="A49" t="s">
        <v>53</v>
      </c>
      <c r="B49" s="4">
        <v>7.99</v>
      </c>
      <c r="C49" s="4">
        <v>11.99</v>
      </c>
      <c r="D49" t="s">
        <v>103</v>
      </c>
      <c r="E49" s="1">
        <v>3</v>
      </c>
      <c r="F49" s="1">
        <v>7</v>
      </c>
    </row>
    <row r="50" spans="1:6" x14ac:dyDescent="0.3">
      <c r="A50" t="s">
        <v>54</v>
      </c>
      <c r="B50" s="4">
        <v>8.99</v>
      </c>
      <c r="C50" s="4">
        <v>14.99</v>
      </c>
      <c r="D50" t="s">
        <v>104</v>
      </c>
      <c r="E50" s="1">
        <v>10</v>
      </c>
      <c r="F50" s="1">
        <v>6</v>
      </c>
    </row>
    <row r="51" spans="1:6" x14ac:dyDescent="0.3">
      <c r="A51" t="s">
        <v>55</v>
      </c>
      <c r="B51" s="4">
        <v>4.99</v>
      </c>
      <c r="C51" s="4">
        <v>9.99</v>
      </c>
      <c r="D51" t="s">
        <v>105</v>
      </c>
      <c r="E51" s="1">
        <v>6</v>
      </c>
      <c r="F51" s="1">
        <v>7</v>
      </c>
    </row>
  </sheetData>
  <phoneticPr fontId="2" type="noConversion"/>
  <hyperlinks>
    <hyperlink ref="A3" r:id="rId1" tooltip="Heteropanax " display="https://www.plantagen.fi/heteropanax-korkeus-160-cm-vihrea-541054.html" xr:uid="{1C3B79F8-05D5-4B72-ABD2-5DAD8B921924}"/>
    <hyperlink ref="A4" r:id="rId2" tooltip="Varjoviikuna" display="https://www.plantagen.fi/varjoviikuna-korkeus-80-cm-vihrea-534979.html" xr:uid="{CEEDFEBA-C2B8-473E-B98E-04738D5A487F}"/>
    <hyperlink ref="A5" r:id="rId3" tooltip="Kumiviikuna 'Melany'" display="https://www.plantagen.fi/kumiviikuna-melany-korkeus-70-cm-vihrea-530481.html" xr:uid="{EB3AD1A4-2542-4B5D-8AB0-DBF08A732687}"/>
    <hyperlink ref="A6" r:id="rId4" tooltip="Lyyraviikuna" display="https://www.plantagen.fi/lyyraviikuna-korkeus-150-cm-vihrea-516845.html" xr:uid="{40219D8A-C33C-4660-9384-A6E8E263435C}"/>
    <hyperlink ref="A7" r:id="rId5" tooltip="Seepra-alokasia " display="https://www.plantagen.fi/seepra-alokasia-korkeus-100-cm-vihrea-510478.html" xr:uid="{C575FAD4-B90F-4DC7-A0E2-E9349904ADF9}"/>
    <hyperlink ref="A8" r:id="rId6" tooltip="Rungollinen banianviikuna 'Audrey'" display="https://www.plantagen.fi/rungollinen-banianviikuna-audrey-korkeus-130-cm-vihrea-541030.html" xr:uid="{07B8D710-C555-48B6-BC7C-E787B1EA15DE}"/>
    <hyperlink ref="A9" r:id="rId7" tooltip="Rungollinen korvakeviikuna" display="https://www.plantagen.fi/rungollinen-korvakeviikuna-korkeus-135-cm-vihrea-541031.html" xr:uid="{C37E397A-E53D-486F-B5B5-212B9F1C6509}"/>
    <hyperlink ref="A10" r:id="rId8" tooltip="Kääpiösitrus rungollinen" display="https://www.plantagen.fi/kaapiositrus-rungollinen-%C3%B819-cm-oranssi-510485.html" xr:uid="{AEFD696F-8FFF-42C0-BE3E-D23CE1A9391C}"/>
    <hyperlink ref="A11" r:id="rId9" tooltip="Siroliuska-aralia tekokasvi" display="https://www.plantagen.fi/siroliuska-aralia-tekokasvi-korkeus-75-cm-vihrea-2408500.html" xr:uid="{8F38A4EB-8110-4D1D-BB0E-19314B8E7D78}"/>
    <hyperlink ref="A12" r:id="rId10" tooltip="Kirjolehti " display="https://www.plantagen.fi/kirjolehti-korkeus-45-cm-useita-vareja-535023.html" xr:uid="{5B9D6CDD-1E11-4F6C-AAB9-AAD50F4E124B}"/>
    <hyperlink ref="A13" r:id="rId11" tooltip="Isogalangajuuri 'Variegata'" display="https://www.plantagen.fi/isogalangajuuri-variegata-korkeus-65-cm-vihrea-544451.html" xr:uid="{408ED6EA-8AD4-4623-8C86-6EEE2FBD3759}"/>
    <hyperlink ref="A14" r:id="rId12" tooltip="Marmorimaija" display="https://www.plantagen.fi/marmorimaija-korkeus-65-cm-vihrea-517407.html" xr:uid="{C394DCA8-4781-49E7-8A87-1A4AEB428B80}"/>
    <hyperlink ref="A15" r:id="rId13" tooltip="Isomaija ’Silvia’ " display="https://www.plantagen.fi/isomaija-%E2%80%99silvia%E2%80%99-korkeus-80-cm-vihrea-517408.html" xr:uid="{6FAF601B-1BAF-4DA9-A7FC-1CB6E9EA5FC2}"/>
    <hyperlink ref="A16" r:id="rId14" tooltip="Viikuna 'Umbellata'" display="https://www.plantagen.fi/viikuna-umbellata-korkeus-75-cm-vihrea-541043.html" xr:uid="{BBA611EB-FB0E-4646-AB02-EA0656607943}"/>
    <hyperlink ref="A17" r:id="rId15" tooltip="Ihmepensas 'Petra' " display="https://www.plantagen.fi/ihmepensas-petra-korkeus-60-cm-viininpunainen-530530.html" xr:uid="{0C3A9654-1DAC-4F7C-8422-3EAFBE8C87F6}"/>
    <hyperlink ref="A18" r:id="rId16" tooltip="Kuristajaklusia 'Princess'" display="https://www.plantagen.fi/kuristajaklusia-princess-korkeus-40-cm-vihrea-525272.html" xr:uid="{68F016FA-D9C0-42A0-AFA9-EFB77ECFBD39}"/>
    <hyperlink ref="A19" r:id="rId17" tooltip="Kumiviikuna ‘Melany’" display="https://www.plantagen.fi/kumiviikuna-%E2%80%98melany%E2%80%99-korkeus-60-cm-vihrea-541034.html" xr:uid="{9AE563CC-233F-4B41-B8FD-F072428D8BE6}"/>
    <hyperlink ref="A20" r:id="rId18" tooltip="Laikkuvehka 'White Lime'" display="https://www.plantagen.fi/laikkuvehka-white-lime-korkeus-40-cm-vihrea-547516.html" xr:uid="{4CB68397-ADF2-4A6D-B8E7-38D17D86C41B}"/>
    <hyperlink ref="A21" r:id="rId19" tooltip="Kultaköynnös amppelissa" display="https://www.plantagen.fi/kultakoynnos-amppelissa-korkeus-40-cm-vihrea-530486.html" xr:uid="{C7AFD8CC-25E6-422D-B736-DFF9CB7E828D}"/>
    <hyperlink ref="A22" r:id="rId20" tooltip="Pussiköynnös kirjavalehtinen " display="https://www.plantagen.fi/pussikoynnos-kirjavalehtinen-korkeus-40-cm-vihrea-541020.html" xr:uid="{19C11449-8231-4C7E-B707-A87342AA038B}"/>
    <hyperlink ref="A23" r:id="rId21" tooltip="Pussiköynnös" display="https://www.plantagen.fi/pussikoynnos-korkeus-40-cm-vihrea-541018.html" xr:uid="{4DB905B8-1D37-4F8F-A0F8-C10756FC9E53}"/>
    <hyperlink ref="A24" r:id="rId22" tooltip="Piilea amppelissa" display="https://www.plantagen.fi/piilea-amppelissa-korkeus-20-cm-vihrea-530501.html" xr:uid="{077992D4-71E3-40CB-B1B4-5DDECA981028}"/>
    <hyperlink ref="A25" r:id="rId23" tooltip="Kastanjasutipuu" display="https://www.plantagen.fi/kastanjasutipuu-korkeus-55-cm-vihrea-510929.html" xr:uid="{979F27B9-08CA-4D6B-9E3E-920739AF7498}"/>
    <hyperlink ref="A26" r:id="rId24" tooltip="Anopinkieli 'Laurentii'" display="https://www.plantagen.fi/anopinkieli-laurentii-korkeus-65-cm-vihrea-530547.html" xr:uid="{7FD3273C-E5F8-4743-B572-EEB6FD718874}"/>
    <hyperlink ref="A27" r:id="rId25" tooltip="Hopea-aralia ’Fabian’" display="https://www.plantagen.fi/hopea-aralia-%E2%80%99fabian%E2%80%99-korkeus-60-cm-vihrea-530545.html" xr:uid="{495EDB62-8C50-4BAA-A7A0-D42BAEA5A9EB}"/>
    <hyperlink ref="A28" r:id="rId26" tooltip="Puikkokämmekkä 'Apollon'" display="https://www.plantagen.fi/puikkokammekka-apollon-korkeus-50-cm-valkoinen-520993.html" xr:uid="{ED69C16C-361E-4C82-AC41-0C72FDCF4DCB}"/>
    <hyperlink ref="A29" r:id="rId27" tooltip="Begonia 'Cane Hotspot'" display="https://www.plantagen.fi/begonia-cane-hotspot-korkeus-35-cm-vihrea-534960.html" xr:uid="{20D9AEB7-B92D-4BD3-8276-08DBC59953A7}"/>
    <hyperlink ref="A30" r:id="rId28" tooltip="Isoleopoldinkukka" display="https://www.plantagen.fi/isoleopoldinkukka-korkeus-30-cm-keltainen-540989.html" xr:uid="{828DAFE8-E8C7-4EAE-8C05-10F767486DC7}"/>
    <hyperlink ref="A31" r:id="rId29" tooltip="Begonia" display="https://www.plantagen.fi/begonia-korkeus-30-cm-vihrea-530496.html" xr:uid="{952C88A9-0929-42DF-9DE4-6706C63C4BEB}"/>
    <hyperlink ref="A32" r:id="rId30" tooltip="Alokasia 'Lauterbachiana'" display="https://www.plantagen.fi/alokasia-lauterbachiana-korkeus-60-cm-vihrea-540985.html" xr:uid="{1AEC3D82-53C7-430A-B99D-DE05B8B452C9}"/>
    <hyperlink ref="A33" r:id="rId31" tooltip="Aaltomaija" display="https://www.plantagen.fi/aaltomaija-korkeus-55-cm-vihrea-530526.html" xr:uid="{409D9BE5-FA4B-4746-AABB-159CF788FE82}"/>
    <hyperlink ref="A34" r:id="rId32" tooltip="Täplämaija" display="https://www.plantagen.fi/taplamaija-korkeus-50-cm-vihrea-530528.html" xr:uid="{FFBE24AD-E47B-41FB-9575-4D50D3ECBA09}"/>
    <hyperlink ref="A35" r:id="rId33" tooltip="Tekobambu terrakottaruukussa" display="https://www.plantagen.fi/tekobambu-terrakottaruukussa-korkeus-46-cm-vihrea-2443990.html" xr:uid="{D4C00B86-1F88-4754-A421-2D73E62118A8}"/>
    <hyperlink ref="A36" r:id="rId34" tooltip="Viherkasvi tekokasvi" display="https://www.plantagen.fi/viherkasvi-tekokasvi-korkeus-39-cm-useita-vareja-2288003.html" xr:uid="{614F329D-718B-4C1A-A75E-74E82E888446}"/>
    <hyperlink ref="A37" r:id="rId35" tooltip="Tuonenkielo tekokasvi" display="https://www.plantagen.fi/tuonenkielo-tekokasvi-pituus-67-cm-vihrea-532126.html" xr:uid="{167AEC3C-90BE-4CB1-A5AC-0F7FDB5D76D3}"/>
    <hyperlink ref="A38" r:id="rId36" tooltip="Jouluruusu " display="https://www.plantagen.fi/jouluruusu-%C3%B815-cm-monivarinen-521252.html" xr:uid="{1875BFF8-2090-41A2-AADC-E14B8FA2408C}"/>
    <hyperlink ref="A39" r:id="rId37" tooltip="Vaniljaorkidea" display="https://www.plantagen.fi/vaniljaorkidea-korkeus-45-cm-vihrea-534953.html" xr:uid="{6872732B-830B-49F7-8843-6A92CF303690}"/>
    <hyperlink ref="A40" r:id="rId38" tooltip="Kiiltojukka" display="https://www.plantagen.fi/kiiltojukka-korkeus-60-cm-vihrea-521039.html" xr:uid="{710C5288-C12D-42A8-9CBC-BD2C70291E36}"/>
    <hyperlink ref="A41" r:id="rId39" tooltip="Pylvästyräkki" display="https://www.plantagen.fi/pylvastyrakki-korkeus-40-cm-vihrea-534944.html" xr:uid="{C701E219-7BFE-4A99-AFDC-EC84600D9980}"/>
    <hyperlink ref="A42" r:id="rId40" tooltip="Villakko 'Peregrinus'" display="https://www.plantagen.fi/villakko-peregrinus-korkeus-60-cm-vihrea-544867.html" xr:uid="{41733CC4-3461-413A-AA08-3F344174FA0E}"/>
    <hyperlink ref="A43" r:id="rId41" tooltip="Muratti" display="https://www.plantagen.fi/muratti-korkeus-10-cm-vihrea-514814.html" xr:uid="{16FD860E-68B7-42CF-B680-2511599B85CC}"/>
    <hyperlink ref="A44" r:id="rId42" tooltip="Anopinkieli 'Black Gold'" display="https://www.plantagen.fi/anopinkieli-black-gold-korkeus-35-cm-vihrea-510886.html" xr:uid="{8F027260-FA61-4B47-BB5D-8D4DCB42DABE}"/>
    <hyperlink ref="A45" r:id="rId43" tooltip="Helmivillakko" display="https://www.plantagen.fi/helmivillakko-korkeus-20-25-cm-vihrea-544868.html" xr:uid="{F8D81965-971E-4DA5-A445-01DAAA10047F}"/>
    <hyperlink ref="A46" r:id="rId44" tooltip="Pilkkubegonia 'Maculata'" display="https://www.plantagen.fi/pilkkubegonia-maculata-korkeus-25-cm-vihrea-514925.html" xr:uid="{26964AA0-07C1-49FF-BEE9-8D1173DD98C3}"/>
    <hyperlink ref="A47" r:id="rId45" tooltip="Neulavehka" display="https://www.plantagen.fi/neulavehka-korkeus-30-cm-vihrea-530488.html" xr:uid="{009187C3-8E96-458D-A012-89E4D5212599}"/>
    <hyperlink ref="A48" r:id="rId46" tooltip="Timanttiananas" display="https://www.plantagen.fi/timanttiananas-korkeus-40-cm-monivarinen-510862.html" xr:uid="{4C898C98-8A5F-4497-9F50-FE70025BE67E}"/>
    <hyperlink ref="A49" r:id="rId47" tooltip="Alokasia 'Black Velvet'" display="https://www.plantagen.fi/alokasia-black-velvet-korkeus-25-cm-vihrea-534962.html" xr:uid="{4210CE9E-6EF4-4DD4-9164-70E6E2EEC870}"/>
    <hyperlink ref="A50" r:id="rId48" tooltip="Anopinkieli ’Moonshine’" display="https://www.plantagen.fi/anopinkieli-%E2%80%99moonshine%E2%80%99-korkeus-30-cm-vihrea-541081.html" xr:uid="{B0077C92-AB9D-4C3C-BE1E-13E10116EC72}"/>
    <hyperlink ref="A51" r:id="rId49" tooltip="Köynnösvehka 'Silver Sword'" display="https://www.plantagen.fi/koynnosvehka-silver-sword-korkeus-25-cm-vihrea-545786.html" xr:uid="{C8AE5A76-D922-451D-8D9E-ECA4DCFDE02B}"/>
  </hyperlinks>
  <pageMargins left="0.7" right="0.7" top="0.75" bottom="0.75" header="0.3" footer="0.3"/>
  <pageSetup paperSize="9" orientation="portrait" r:id="rId50"/>
  <tableParts count="1">
    <tablePart r:id="rId5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C70A-7AD9-4E7B-80FF-E961EE52DE4A}">
  <dimension ref="A1:H54"/>
  <sheetViews>
    <sheetView workbookViewId="0">
      <selection sqref="A1:H1"/>
    </sheetView>
  </sheetViews>
  <sheetFormatPr defaultRowHeight="14.4" x14ac:dyDescent="0.3"/>
  <cols>
    <col min="1" max="1" width="34.6640625" customWidth="1"/>
    <col min="2" max="3" width="15.77734375" customWidth="1"/>
    <col min="4" max="4" width="15.77734375" style="6" customWidth="1"/>
    <col min="5" max="7" width="15.77734375" style="1" customWidth="1"/>
    <col min="8" max="8" width="18.33203125" style="1" customWidth="1"/>
  </cols>
  <sheetData>
    <row r="1" spans="1:8" ht="37.200000000000003" customHeight="1" x14ac:dyDescent="0.3">
      <c r="A1" s="11" t="s">
        <v>0</v>
      </c>
      <c r="B1" s="12" t="s">
        <v>106</v>
      </c>
      <c r="C1" s="12" t="s">
        <v>107</v>
      </c>
      <c r="D1" s="12" t="s">
        <v>108</v>
      </c>
      <c r="E1" s="12" t="s">
        <v>109</v>
      </c>
      <c r="F1" s="12" t="s">
        <v>110</v>
      </c>
      <c r="G1" s="12" t="s">
        <v>1</v>
      </c>
      <c r="H1" s="12" t="s">
        <v>111</v>
      </c>
    </row>
    <row r="2" spans="1:8" x14ac:dyDescent="0.3">
      <c r="A2" t="s">
        <v>5</v>
      </c>
      <c r="B2" t="s">
        <v>112</v>
      </c>
      <c r="C2" s="3">
        <v>44197</v>
      </c>
      <c r="D2" s="5">
        <v>31</v>
      </c>
      <c r="E2" s="4">
        <f>VLOOKUP(A2,Table1[[#All],[Product Name]:[Price Per Unit]],3,0)</f>
        <v>139.99</v>
      </c>
      <c r="F2" s="4">
        <f>D2*E2</f>
        <v>4339.6900000000005</v>
      </c>
      <c r="G2" s="4">
        <f>VLOOKUP(A2,Table1[[Product Name]:[Cost Per Unit]],2,0)</f>
        <v>100.99</v>
      </c>
      <c r="H2" s="7">
        <f>G2*D2</f>
        <v>3130.69</v>
      </c>
    </row>
    <row r="3" spans="1:8" x14ac:dyDescent="0.3">
      <c r="A3" t="s">
        <v>6</v>
      </c>
      <c r="B3" t="s">
        <v>112</v>
      </c>
      <c r="C3" s="3">
        <v>44198</v>
      </c>
      <c r="D3" s="5">
        <v>22</v>
      </c>
      <c r="E3" s="4">
        <f>VLOOKUP(A3,Table1[[#All],[Product Name]:[Price Per Unit]],3,0)</f>
        <v>118.99</v>
      </c>
      <c r="F3" s="4">
        <f t="shared" ref="F3:F51" si="0">D3*E3</f>
        <v>2617.7799999999997</v>
      </c>
      <c r="G3" s="4">
        <f>VLOOKUP(A3,Table1[[Product Name]:[Cost Per Unit]],2,0)</f>
        <v>92.99</v>
      </c>
      <c r="H3" s="7">
        <f t="shared" ref="H3:H51" si="1">G3*D3</f>
        <v>2045.78</v>
      </c>
    </row>
    <row r="4" spans="1:8" x14ac:dyDescent="0.3">
      <c r="A4" t="s">
        <v>7</v>
      </c>
      <c r="B4" t="s">
        <v>112</v>
      </c>
      <c r="C4" s="3">
        <v>44199</v>
      </c>
      <c r="D4" s="5">
        <v>39</v>
      </c>
      <c r="E4" s="4">
        <f>VLOOKUP(A4,Table1[[#All],[Product Name]:[Price Per Unit]],3,0)</f>
        <v>104.99</v>
      </c>
      <c r="F4" s="4">
        <f t="shared" si="0"/>
        <v>4094.6099999999997</v>
      </c>
      <c r="G4" s="4">
        <f>VLOOKUP(A4,Table1[[Product Name]:[Cost Per Unit]],2,0)</f>
        <v>85.99</v>
      </c>
      <c r="H4" s="7">
        <f t="shared" si="1"/>
        <v>3353.6099999999997</v>
      </c>
    </row>
    <row r="5" spans="1:8" x14ac:dyDescent="0.3">
      <c r="A5" t="s">
        <v>8</v>
      </c>
      <c r="B5" t="s">
        <v>112</v>
      </c>
      <c r="C5" s="3">
        <v>44200</v>
      </c>
      <c r="D5" s="5">
        <v>30</v>
      </c>
      <c r="E5" s="4">
        <f>VLOOKUP(A5,Table1[[#All],[Product Name]:[Price Per Unit]],3,0)</f>
        <v>45.99</v>
      </c>
      <c r="F5" s="4">
        <f t="shared" si="0"/>
        <v>1379.7</v>
      </c>
      <c r="G5" s="4">
        <f>VLOOKUP(A5,Table1[[Product Name]:[Cost Per Unit]],2,0)</f>
        <v>30.99</v>
      </c>
      <c r="H5" s="7">
        <f t="shared" si="1"/>
        <v>929.69999999999993</v>
      </c>
    </row>
    <row r="6" spans="1:8" x14ac:dyDescent="0.3">
      <c r="A6" t="s">
        <v>9</v>
      </c>
      <c r="B6" t="s">
        <v>112</v>
      </c>
      <c r="C6" s="3">
        <v>44201</v>
      </c>
      <c r="D6" s="5">
        <v>23</v>
      </c>
      <c r="E6" s="4">
        <f>VLOOKUP(A6,Table1[[#All],[Product Name]:[Price Per Unit]],3,0)</f>
        <v>125.99</v>
      </c>
      <c r="F6" s="4">
        <f t="shared" si="0"/>
        <v>2897.77</v>
      </c>
      <c r="G6" s="4">
        <f>VLOOKUP(A6,Table1[[Product Name]:[Cost Per Unit]],2,0)</f>
        <v>90.99</v>
      </c>
      <c r="H6" s="7">
        <f t="shared" si="1"/>
        <v>2092.77</v>
      </c>
    </row>
    <row r="7" spans="1:8" x14ac:dyDescent="0.3">
      <c r="A7" t="s">
        <v>10</v>
      </c>
      <c r="B7" t="s">
        <v>112</v>
      </c>
      <c r="C7" s="3">
        <v>44202</v>
      </c>
      <c r="D7" s="5">
        <v>40</v>
      </c>
      <c r="E7" s="4">
        <f>VLOOKUP(A7,Table1[[#All],[Product Name]:[Price Per Unit]],3,0)</f>
        <v>48.99</v>
      </c>
      <c r="F7" s="4">
        <f t="shared" si="0"/>
        <v>1959.6000000000001</v>
      </c>
      <c r="G7" s="4">
        <f>VLOOKUP(A7,Table1[[Product Name]:[Cost Per Unit]],2,0)</f>
        <v>32.99</v>
      </c>
      <c r="H7" s="7">
        <f t="shared" si="1"/>
        <v>1319.6000000000001</v>
      </c>
    </row>
    <row r="8" spans="1:8" x14ac:dyDescent="0.3">
      <c r="A8" t="s">
        <v>11</v>
      </c>
      <c r="B8" t="s">
        <v>112</v>
      </c>
      <c r="C8" s="3">
        <v>44203</v>
      </c>
      <c r="D8" s="5">
        <v>39</v>
      </c>
      <c r="E8" s="4">
        <f>VLOOKUP(A8,Table1[[#All],[Product Name]:[Price Per Unit]],3,0)</f>
        <v>111.99</v>
      </c>
      <c r="F8" s="4">
        <f t="shared" si="0"/>
        <v>4367.6099999999997</v>
      </c>
      <c r="G8" s="4">
        <f>VLOOKUP(A8,Table1[[Product Name]:[Cost Per Unit]],2,0)</f>
        <v>85.99</v>
      </c>
      <c r="H8" s="7">
        <f t="shared" si="1"/>
        <v>3353.6099999999997</v>
      </c>
    </row>
    <row r="9" spans="1:8" x14ac:dyDescent="0.3">
      <c r="A9" t="s">
        <v>12</v>
      </c>
      <c r="B9" t="s">
        <v>112</v>
      </c>
      <c r="C9" s="3">
        <v>44204</v>
      </c>
      <c r="D9" s="5">
        <v>21</v>
      </c>
      <c r="E9" s="4">
        <f>VLOOKUP(A9,Table1[[#All],[Product Name]:[Price Per Unit]],3,0)</f>
        <v>111.99</v>
      </c>
      <c r="F9" s="4">
        <f t="shared" si="0"/>
        <v>2351.79</v>
      </c>
      <c r="G9" s="4">
        <f>VLOOKUP(A9,Table1[[Product Name]:[Cost Per Unit]],2,0)</f>
        <v>85.99</v>
      </c>
      <c r="H9" s="7">
        <f t="shared" si="1"/>
        <v>1805.79</v>
      </c>
    </row>
    <row r="10" spans="1:8" x14ac:dyDescent="0.3">
      <c r="A10" t="s">
        <v>13</v>
      </c>
      <c r="B10" t="s">
        <v>112</v>
      </c>
      <c r="C10" s="3">
        <v>44205</v>
      </c>
      <c r="D10" s="5">
        <v>37</v>
      </c>
      <c r="E10" s="4">
        <f>VLOOKUP(A10,Table1[[#All],[Product Name]:[Price Per Unit]],3,0)</f>
        <v>49.99</v>
      </c>
      <c r="F10" s="4">
        <f t="shared" si="0"/>
        <v>1849.63</v>
      </c>
      <c r="G10" s="4">
        <f>VLOOKUP(A10,Table1[[Product Name]:[Cost Per Unit]],2,0)</f>
        <v>30.99</v>
      </c>
      <c r="H10" s="7">
        <f t="shared" si="1"/>
        <v>1146.6299999999999</v>
      </c>
    </row>
    <row r="11" spans="1:8" x14ac:dyDescent="0.3">
      <c r="A11" t="s">
        <v>14</v>
      </c>
      <c r="B11" t="s">
        <v>112</v>
      </c>
      <c r="C11" s="3">
        <v>44206</v>
      </c>
      <c r="D11" s="5">
        <v>48</v>
      </c>
      <c r="E11" s="4">
        <f>VLOOKUP(A11,Table1[[#All],[Product Name]:[Price Per Unit]],3,0)</f>
        <v>44.99</v>
      </c>
      <c r="F11" s="4">
        <f t="shared" si="0"/>
        <v>2159.52</v>
      </c>
      <c r="G11" s="4">
        <f>VLOOKUP(A11,Table1[[Product Name]:[Cost Per Unit]],2,0)</f>
        <v>28.49</v>
      </c>
      <c r="H11" s="7">
        <f t="shared" si="1"/>
        <v>1367.52</v>
      </c>
    </row>
    <row r="12" spans="1:8" x14ac:dyDescent="0.3">
      <c r="A12" t="s">
        <v>15</v>
      </c>
      <c r="B12" t="s">
        <v>112</v>
      </c>
      <c r="C12" s="3">
        <v>44207</v>
      </c>
      <c r="D12" s="5">
        <v>33</v>
      </c>
      <c r="E12" s="4">
        <f>VLOOKUP(A12,Table1[[#All],[Product Name]:[Price Per Unit]],3,0)</f>
        <v>49.99</v>
      </c>
      <c r="F12" s="4">
        <f t="shared" si="0"/>
        <v>1649.67</v>
      </c>
      <c r="G12" s="4">
        <f>VLOOKUP(A12,Table1[[Product Name]:[Cost Per Unit]],2,0)</f>
        <v>34.49</v>
      </c>
      <c r="H12" s="7">
        <f t="shared" si="1"/>
        <v>1138.17</v>
      </c>
    </row>
    <row r="13" spans="1:8" x14ac:dyDescent="0.3">
      <c r="A13" t="s">
        <v>16</v>
      </c>
      <c r="B13" t="s">
        <v>112</v>
      </c>
      <c r="C13" s="3">
        <v>44208</v>
      </c>
      <c r="D13" s="5">
        <v>39</v>
      </c>
      <c r="E13" s="4">
        <f>VLOOKUP(A13,Table1[[#All],[Product Name]:[Price Per Unit]],3,0)</f>
        <v>46.99</v>
      </c>
      <c r="F13" s="4">
        <f t="shared" si="0"/>
        <v>1832.6100000000001</v>
      </c>
      <c r="G13" s="4">
        <f>VLOOKUP(A13,Table1[[Product Name]:[Cost Per Unit]],2,0)</f>
        <v>32.49</v>
      </c>
      <c r="H13" s="7">
        <f t="shared" si="1"/>
        <v>1267.1100000000001</v>
      </c>
    </row>
    <row r="14" spans="1:8" x14ac:dyDescent="0.3">
      <c r="A14" t="s">
        <v>17</v>
      </c>
      <c r="B14" t="s">
        <v>112</v>
      </c>
      <c r="C14" s="3">
        <v>44209</v>
      </c>
      <c r="D14" s="5">
        <v>49</v>
      </c>
      <c r="E14" s="4">
        <f>VLOOKUP(A14,Table1[[#All],[Product Name]:[Price Per Unit]],3,0)</f>
        <v>36.99</v>
      </c>
      <c r="F14" s="4">
        <f t="shared" si="0"/>
        <v>1812.51</v>
      </c>
      <c r="G14" s="4">
        <f>VLOOKUP(A14,Table1[[Product Name]:[Cost Per Unit]],2,0)</f>
        <v>25.49</v>
      </c>
      <c r="H14" s="7">
        <f t="shared" si="1"/>
        <v>1249.01</v>
      </c>
    </row>
    <row r="15" spans="1:8" x14ac:dyDescent="0.3">
      <c r="A15" t="s">
        <v>18</v>
      </c>
      <c r="B15" t="s">
        <v>112</v>
      </c>
      <c r="C15" s="3">
        <v>44210</v>
      </c>
      <c r="D15" s="5">
        <v>20</v>
      </c>
      <c r="E15" s="4">
        <f>VLOOKUP(A15,Table1[[#All],[Product Name]:[Price Per Unit]],3,0)</f>
        <v>35.99</v>
      </c>
      <c r="F15" s="4">
        <f t="shared" si="0"/>
        <v>719.80000000000007</v>
      </c>
      <c r="G15" s="4">
        <f>VLOOKUP(A15,Table1[[Product Name]:[Cost Per Unit]],2,0)</f>
        <v>24.49</v>
      </c>
      <c r="H15" s="7">
        <f t="shared" si="1"/>
        <v>489.79999999999995</v>
      </c>
    </row>
    <row r="16" spans="1:8" x14ac:dyDescent="0.3">
      <c r="A16" t="s">
        <v>19</v>
      </c>
      <c r="B16" t="s">
        <v>112</v>
      </c>
      <c r="C16" s="3">
        <v>44211</v>
      </c>
      <c r="D16" s="5">
        <v>21</v>
      </c>
      <c r="E16" s="4">
        <f>VLOOKUP(A16,Table1[[#All],[Product Name]:[Price Per Unit]],3,0)</f>
        <v>39.99</v>
      </c>
      <c r="F16" s="4">
        <f t="shared" si="0"/>
        <v>839.79000000000008</v>
      </c>
      <c r="G16" s="4">
        <f>VLOOKUP(A16,Table1[[Product Name]:[Cost Per Unit]],2,0)</f>
        <v>25.49</v>
      </c>
      <c r="H16" s="7">
        <f t="shared" si="1"/>
        <v>535.29</v>
      </c>
    </row>
    <row r="17" spans="1:8" x14ac:dyDescent="0.3">
      <c r="A17" t="s">
        <v>20</v>
      </c>
      <c r="B17" t="s">
        <v>112</v>
      </c>
      <c r="C17" s="3">
        <v>44212</v>
      </c>
      <c r="D17" s="5">
        <v>49</v>
      </c>
      <c r="E17" s="4">
        <f>VLOOKUP(A17,Table1[[#All],[Product Name]:[Price Per Unit]],3,0)</f>
        <v>32.99</v>
      </c>
      <c r="F17" s="4">
        <f t="shared" si="0"/>
        <v>1616.51</v>
      </c>
      <c r="G17" s="4">
        <f>VLOOKUP(A17,Table1[[Product Name]:[Cost Per Unit]],2,0)</f>
        <v>23.49</v>
      </c>
      <c r="H17" s="7">
        <f t="shared" si="1"/>
        <v>1151.01</v>
      </c>
    </row>
    <row r="18" spans="1:8" x14ac:dyDescent="0.3">
      <c r="A18" t="s">
        <v>21</v>
      </c>
      <c r="B18" t="s">
        <v>112</v>
      </c>
      <c r="C18" s="3">
        <v>44213</v>
      </c>
      <c r="D18" s="5">
        <v>28</v>
      </c>
      <c r="E18" s="4">
        <f>VLOOKUP(A18,Table1[[#All],[Product Name]:[Price Per Unit]],3,0)</f>
        <v>38.99</v>
      </c>
      <c r="F18" s="4">
        <f t="shared" si="0"/>
        <v>1091.72</v>
      </c>
      <c r="G18" s="4">
        <f>VLOOKUP(A18,Table1[[Product Name]:[Cost Per Unit]],2,0)</f>
        <v>25.49</v>
      </c>
      <c r="H18" s="7">
        <f t="shared" si="1"/>
        <v>713.71999999999991</v>
      </c>
    </row>
    <row r="19" spans="1:8" x14ac:dyDescent="0.3">
      <c r="A19" t="s">
        <v>22</v>
      </c>
      <c r="B19" t="s">
        <v>112</v>
      </c>
      <c r="C19" s="3">
        <v>44214</v>
      </c>
      <c r="D19" s="5">
        <v>34</v>
      </c>
      <c r="E19" s="4">
        <f>VLOOKUP(A19,Table1[[#All],[Product Name]:[Price Per Unit]],3,0)</f>
        <v>39.99</v>
      </c>
      <c r="F19" s="4">
        <f t="shared" si="0"/>
        <v>1359.66</v>
      </c>
      <c r="G19" s="4">
        <f>VLOOKUP(A19,Table1[[Product Name]:[Cost Per Unit]],2,0)</f>
        <v>24.49</v>
      </c>
      <c r="H19" s="7">
        <f t="shared" si="1"/>
        <v>832.66</v>
      </c>
    </row>
    <row r="20" spans="1:8" x14ac:dyDescent="0.3">
      <c r="A20" t="s">
        <v>23</v>
      </c>
      <c r="B20" t="s">
        <v>112</v>
      </c>
      <c r="C20" s="3">
        <v>44215</v>
      </c>
      <c r="D20" s="5">
        <v>31</v>
      </c>
      <c r="E20" s="4">
        <f>VLOOKUP(A20,Table1[[#All],[Product Name]:[Price Per Unit]],3,0)</f>
        <v>39.99</v>
      </c>
      <c r="F20" s="4">
        <f t="shared" si="0"/>
        <v>1239.69</v>
      </c>
      <c r="G20" s="4">
        <f>VLOOKUP(A20,Table1[[Product Name]:[Cost Per Unit]],2,0)</f>
        <v>27.49</v>
      </c>
      <c r="H20" s="7">
        <f t="shared" si="1"/>
        <v>852.18999999999994</v>
      </c>
    </row>
    <row r="21" spans="1:8" x14ac:dyDescent="0.3">
      <c r="A21" t="s">
        <v>24</v>
      </c>
      <c r="B21" t="s">
        <v>112</v>
      </c>
      <c r="C21" s="3">
        <v>44216</v>
      </c>
      <c r="D21" s="5">
        <v>48</v>
      </c>
      <c r="E21" s="4">
        <f>VLOOKUP(A21,Table1[[#All],[Product Name]:[Price Per Unit]],3,0)</f>
        <v>28.99</v>
      </c>
      <c r="F21" s="4">
        <f t="shared" si="0"/>
        <v>1391.52</v>
      </c>
      <c r="G21" s="4">
        <f>VLOOKUP(A21,Table1[[Product Name]:[Cost Per Unit]],2,0)</f>
        <v>15.49</v>
      </c>
      <c r="H21" s="7">
        <f t="shared" si="1"/>
        <v>743.52</v>
      </c>
    </row>
    <row r="22" spans="1:8" x14ac:dyDescent="0.3">
      <c r="A22" t="s">
        <v>25</v>
      </c>
      <c r="B22" t="s">
        <v>112</v>
      </c>
      <c r="C22" s="3">
        <v>44217</v>
      </c>
      <c r="D22" s="5">
        <v>42</v>
      </c>
      <c r="E22" s="4">
        <f>VLOOKUP(A22,Table1[[#All],[Product Name]:[Price Per Unit]],3,0)</f>
        <v>26.99</v>
      </c>
      <c r="F22" s="4">
        <f t="shared" si="0"/>
        <v>1133.58</v>
      </c>
      <c r="G22" s="4">
        <f>VLOOKUP(A22,Table1[[Product Name]:[Cost Per Unit]],2,0)</f>
        <v>17.489999999999998</v>
      </c>
      <c r="H22" s="7">
        <f t="shared" si="1"/>
        <v>734.57999999999993</v>
      </c>
    </row>
    <row r="23" spans="1:8" x14ac:dyDescent="0.3">
      <c r="A23" t="s">
        <v>26</v>
      </c>
      <c r="B23" t="s">
        <v>112</v>
      </c>
      <c r="C23" s="3">
        <v>44218</v>
      </c>
      <c r="D23" s="5">
        <v>31</v>
      </c>
      <c r="E23" s="4">
        <f>VLOOKUP(A23,Table1[[#All],[Product Name]:[Price Per Unit]],3,0)</f>
        <v>24.99</v>
      </c>
      <c r="F23" s="4">
        <f t="shared" si="0"/>
        <v>774.68999999999994</v>
      </c>
      <c r="G23" s="4">
        <f>VLOOKUP(A23,Table1[[Product Name]:[Cost Per Unit]],2,0)</f>
        <v>17.489999999999998</v>
      </c>
      <c r="H23" s="7">
        <f t="shared" si="1"/>
        <v>542.18999999999994</v>
      </c>
    </row>
    <row r="24" spans="1:8" x14ac:dyDescent="0.3">
      <c r="A24" t="s">
        <v>27</v>
      </c>
      <c r="B24" t="s">
        <v>112</v>
      </c>
      <c r="C24" s="3">
        <v>44219</v>
      </c>
      <c r="D24" s="5">
        <v>29</v>
      </c>
      <c r="E24" s="4">
        <f>VLOOKUP(A24,Table1[[#All],[Product Name]:[Price Per Unit]],3,0)</f>
        <v>28.99</v>
      </c>
      <c r="F24" s="4">
        <f t="shared" si="0"/>
        <v>840.70999999999992</v>
      </c>
      <c r="G24" s="4">
        <f>VLOOKUP(A24,Table1[[Product Name]:[Cost Per Unit]],2,0)</f>
        <v>16.489999999999998</v>
      </c>
      <c r="H24" s="7">
        <f t="shared" si="1"/>
        <v>478.21</v>
      </c>
    </row>
    <row r="25" spans="1:8" x14ac:dyDescent="0.3">
      <c r="A25" t="s">
        <v>28</v>
      </c>
      <c r="B25" t="s">
        <v>112</v>
      </c>
      <c r="C25" s="3">
        <v>44220</v>
      </c>
      <c r="D25" s="5">
        <v>34</v>
      </c>
      <c r="E25" s="4">
        <f>VLOOKUP(A25,Table1[[#All],[Product Name]:[Price Per Unit]],3,0)</f>
        <v>26.99</v>
      </c>
      <c r="F25" s="4">
        <f t="shared" si="0"/>
        <v>917.66</v>
      </c>
      <c r="G25" s="4">
        <f>VLOOKUP(A25,Table1[[Product Name]:[Cost Per Unit]],2,0)</f>
        <v>18.489999999999998</v>
      </c>
      <c r="H25" s="7">
        <f t="shared" si="1"/>
        <v>628.66</v>
      </c>
    </row>
    <row r="26" spans="1:8" x14ac:dyDescent="0.3">
      <c r="A26" t="s">
        <v>29</v>
      </c>
      <c r="B26" t="s">
        <v>112</v>
      </c>
      <c r="C26" s="3">
        <v>44221</v>
      </c>
      <c r="D26" s="5">
        <v>20</v>
      </c>
      <c r="E26" s="4">
        <f>VLOOKUP(A26,Table1[[#All],[Product Name]:[Price Per Unit]],3,0)</f>
        <v>26.99</v>
      </c>
      <c r="F26" s="4">
        <f t="shared" si="0"/>
        <v>539.79999999999995</v>
      </c>
      <c r="G26" s="4">
        <f>VLOOKUP(A26,Table1[[Product Name]:[Cost Per Unit]],2,0)</f>
        <v>14.49</v>
      </c>
      <c r="H26" s="7">
        <f t="shared" si="1"/>
        <v>289.8</v>
      </c>
    </row>
    <row r="27" spans="1:8" x14ac:dyDescent="0.3">
      <c r="A27" t="s">
        <v>30</v>
      </c>
      <c r="B27" t="s">
        <v>112</v>
      </c>
      <c r="C27" s="3">
        <v>44222</v>
      </c>
      <c r="D27" s="5">
        <v>34</v>
      </c>
      <c r="E27" s="4">
        <f>VLOOKUP(A27,Table1[[#All],[Product Name]:[Price Per Unit]],3,0)</f>
        <v>29.99</v>
      </c>
      <c r="F27" s="4">
        <f t="shared" si="0"/>
        <v>1019.66</v>
      </c>
      <c r="G27" s="4">
        <f>VLOOKUP(A27,Table1[[Product Name]:[Cost Per Unit]],2,0)</f>
        <v>20.49</v>
      </c>
      <c r="H27" s="7">
        <f t="shared" si="1"/>
        <v>696.66</v>
      </c>
    </row>
    <row r="28" spans="1:8" x14ac:dyDescent="0.3">
      <c r="A28" t="s">
        <v>31</v>
      </c>
      <c r="B28" t="s">
        <v>112</v>
      </c>
      <c r="C28" s="3">
        <v>44223</v>
      </c>
      <c r="D28" s="5">
        <v>42</v>
      </c>
      <c r="E28" s="4">
        <f>VLOOKUP(A28,Table1[[#All],[Product Name]:[Price Per Unit]],3,0)</f>
        <v>22.99</v>
      </c>
      <c r="F28" s="4">
        <f t="shared" si="0"/>
        <v>965.57999999999993</v>
      </c>
      <c r="G28" s="4">
        <f>VLOOKUP(A28,Table1[[Product Name]:[Cost Per Unit]],2,0)</f>
        <v>12.49</v>
      </c>
      <c r="H28" s="7">
        <f t="shared" si="1"/>
        <v>524.58000000000004</v>
      </c>
    </row>
    <row r="29" spans="1:8" x14ac:dyDescent="0.3">
      <c r="A29" t="s">
        <v>32</v>
      </c>
      <c r="B29" t="s">
        <v>112</v>
      </c>
      <c r="C29" s="3">
        <v>44224</v>
      </c>
      <c r="D29" s="5">
        <v>36</v>
      </c>
      <c r="E29" s="4">
        <f>VLOOKUP(A29,Table1[[#All],[Product Name]:[Price Per Unit]],3,0)</f>
        <v>31.99</v>
      </c>
      <c r="F29" s="4">
        <f t="shared" si="0"/>
        <v>1151.6399999999999</v>
      </c>
      <c r="G29" s="4">
        <f>VLOOKUP(A29,Table1[[Product Name]:[Cost Per Unit]],2,0)</f>
        <v>20.49</v>
      </c>
      <c r="H29" s="7">
        <f t="shared" si="1"/>
        <v>737.64</v>
      </c>
    </row>
    <row r="30" spans="1:8" x14ac:dyDescent="0.3">
      <c r="A30" t="s">
        <v>33</v>
      </c>
      <c r="B30" t="s">
        <v>112</v>
      </c>
      <c r="C30" s="3">
        <v>44225</v>
      </c>
      <c r="D30" s="5">
        <v>40</v>
      </c>
      <c r="E30" s="4">
        <f>VLOOKUP(A30,Table1[[#All],[Product Name]:[Price Per Unit]],3,0)</f>
        <v>25.99</v>
      </c>
      <c r="F30" s="4">
        <f t="shared" si="0"/>
        <v>1039.5999999999999</v>
      </c>
      <c r="G30" s="4">
        <f>VLOOKUP(A30,Table1[[Product Name]:[Cost Per Unit]],2,0)</f>
        <v>16.489999999999998</v>
      </c>
      <c r="H30" s="7">
        <f t="shared" si="1"/>
        <v>659.59999999999991</v>
      </c>
    </row>
    <row r="31" spans="1:8" x14ac:dyDescent="0.3">
      <c r="A31" t="s">
        <v>34</v>
      </c>
      <c r="B31" t="s">
        <v>112</v>
      </c>
      <c r="C31" s="3">
        <v>44226</v>
      </c>
      <c r="D31" s="5">
        <v>32</v>
      </c>
      <c r="E31" s="4">
        <f>VLOOKUP(A31,Table1[[#All],[Product Name]:[Price Per Unit]],3,0)</f>
        <v>26.99</v>
      </c>
      <c r="F31" s="4">
        <f t="shared" si="0"/>
        <v>863.68</v>
      </c>
      <c r="G31" s="4">
        <f>VLOOKUP(A31,Table1[[Product Name]:[Cost Per Unit]],2,0)</f>
        <v>18.489999999999998</v>
      </c>
      <c r="H31" s="7">
        <f t="shared" si="1"/>
        <v>591.67999999999995</v>
      </c>
    </row>
    <row r="32" spans="1:8" x14ac:dyDescent="0.3">
      <c r="A32" t="s">
        <v>35</v>
      </c>
      <c r="B32" t="s">
        <v>112</v>
      </c>
      <c r="C32" s="3">
        <v>44227</v>
      </c>
      <c r="D32" s="5">
        <v>44</v>
      </c>
      <c r="E32" s="4">
        <f>VLOOKUP(A32,Table1[[#All],[Product Name]:[Price Per Unit]],3,0)</f>
        <v>29.99</v>
      </c>
      <c r="F32" s="4">
        <f t="shared" si="0"/>
        <v>1319.56</v>
      </c>
      <c r="G32" s="4">
        <f>VLOOKUP(A32,Table1[[Product Name]:[Cost Per Unit]],2,0)</f>
        <v>20.49</v>
      </c>
      <c r="H32" s="7">
        <f t="shared" si="1"/>
        <v>901.56</v>
      </c>
    </row>
    <row r="33" spans="1:8" x14ac:dyDescent="0.3">
      <c r="A33" t="s">
        <v>36</v>
      </c>
      <c r="B33" t="s">
        <v>112</v>
      </c>
      <c r="C33" s="3">
        <v>44228</v>
      </c>
      <c r="D33" s="5">
        <v>39</v>
      </c>
      <c r="E33" s="4">
        <f>VLOOKUP(A33,Table1[[#All],[Product Name]:[Price Per Unit]],3,0)</f>
        <v>29.99</v>
      </c>
      <c r="F33" s="4">
        <f t="shared" si="0"/>
        <v>1169.6099999999999</v>
      </c>
      <c r="G33" s="4">
        <f>VLOOKUP(A33,Table1[[Product Name]:[Cost Per Unit]],2,0)</f>
        <v>21.99</v>
      </c>
      <c r="H33" s="7">
        <f t="shared" si="1"/>
        <v>857.6099999999999</v>
      </c>
    </row>
    <row r="34" spans="1:8" x14ac:dyDescent="0.3">
      <c r="A34" t="s">
        <v>37</v>
      </c>
      <c r="B34" t="s">
        <v>112</v>
      </c>
      <c r="C34" s="3">
        <v>44229</v>
      </c>
      <c r="D34" s="5">
        <v>20</v>
      </c>
      <c r="E34" s="4">
        <f>VLOOKUP(A34,Table1[[#All],[Product Name]:[Price Per Unit]],3,0)</f>
        <v>31.99</v>
      </c>
      <c r="F34" s="4">
        <f t="shared" si="0"/>
        <v>639.79999999999995</v>
      </c>
      <c r="G34" s="4">
        <f>VLOOKUP(A34,Table1[[Product Name]:[Cost Per Unit]],2,0)</f>
        <v>18.989999999999998</v>
      </c>
      <c r="H34" s="7">
        <f t="shared" si="1"/>
        <v>379.79999999999995</v>
      </c>
    </row>
    <row r="35" spans="1:8" x14ac:dyDescent="0.3">
      <c r="A35" t="s">
        <v>38</v>
      </c>
      <c r="B35" t="s">
        <v>112</v>
      </c>
      <c r="C35" s="3">
        <v>44230</v>
      </c>
      <c r="D35" s="5">
        <v>30</v>
      </c>
      <c r="E35" s="4">
        <f>VLOOKUP(A35,Table1[[#All],[Product Name]:[Price Per Unit]],3,0)</f>
        <v>25.99</v>
      </c>
      <c r="F35" s="4">
        <f t="shared" si="0"/>
        <v>779.69999999999993</v>
      </c>
      <c r="G35" s="4">
        <f>VLOOKUP(A35,Table1[[Product Name]:[Cost Per Unit]],2,0)</f>
        <v>16.989999999999998</v>
      </c>
      <c r="H35" s="7">
        <f t="shared" si="1"/>
        <v>509.69999999999993</v>
      </c>
    </row>
    <row r="36" spans="1:8" x14ac:dyDescent="0.3">
      <c r="A36" t="s">
        <v>39</v>
      </c>
      <c r="B36" t="s">
        <v>112</v>
      </c>
      <c r="C36" s="3">
        <v>44231</v>
      </c>
      <c r="D36" s="5">
        <v>21</v>
      </c>
      <c r="E36" s="4">
        <f>VLOOKUP(A36,Table1[[#All],[Product Name]:[Price Per Unit]],3,0)</f>
        <v>32.99</v>
      </c>
      <c r="F36" s="4">
        <f t="shared" si="0"/>
        <v>692.79000000000008</v>
      </c>
      <c r="G36" s="4">
        <f>VLOOKUP(A36,Table1[[Product Name]:[Cost Per Unit]],2,0)</f>
        <v>21.99</v>
      </c>
      <c r="H36" s="7">
        <f t="shared" si="1"/>
        <v>461.78999999999996</v>
      </c>
    </row>
    <row r="37" spans="1:8" x14ac:dyDescent="0.3">
      <c r="A37" t="s">
        <v>41</v>
      </c>
      <c r="B37" t="s">
        <v>112</v>
      </c>
      <c r="C37" s="3">
        <v>44232</v>
      </c>
      <c r="D37" s="5">
        <v>20</v>
      </c>
      <c r="E37" s="4">
        <f>VLOOKUP(A37,Table1[[#All],[Product Name]:[Price Per Unit]],3,0)</f>
        <v>24.99</v>
      </c>
      <c r="F37" s="4">
        <f t="shared" si="0"/>
        <v>499.79999999999995</v>
      </c>
      <c r="G37" s="4">
        <f>VLOOKUP(A37,Table1[[Product Name]:[Cost Per Unit]],2,0)</f>
        <v>14.99</v>
      </c>
      <c r="H37" s="7">
        <f t="shared" si="1"/>
        <v>299.8</v>
      </c>
    </row>
    <row r="38" spans="1:8" x14ac:dyDescent="0.3">
      <c r="A38" t="s">
        <v>42</v>
      </c>
      <c r="B38" t="s">
        <v>112</v>
      </c>
      <c r="C38" s="3">
        <v>44233</v>
      </c>
      <c r="D38" s="5">
        <v>40</v>
      </c>
      <c r="E38" s="4">
        <f>VLOOKUP(A38,Table1[[#All],[Product Name]:[Price Per Unit]],3,0)</f>
        <v>26.99</v>
      </c>
      <c r="F38" s="4">
        <f t="shared" si="0"/>
        <v>1079.5999999999999</v>
      </c>
      <c r="G38" s="4">
        <f>VLOOKUP(A38,Table1[[Product Name]:[Cost Per Unit]],2,0)</f>
        <v>14.49</v>
      </c>
      <c r="H38" s="7">
        <f t="shared" si="1"/>
        <v>579.6</v>
      </c>
    </row>
    <row r="39" spans="1:8" x14ac:dyDescent="0.3">
      <c r="A39" t="s">
        <v>43</v>
      </c>
      <c r="B39" t="s">
        <v>112</v>
      </c>
      <c r="C39" s="3">
        <v>44234</v>
      </c>
      <c r="D39" s="5">
        <v>24</v>
      </c>
      <c r="E39" s="4">
        <f>VLOOKUP(A39,Table1[[#All],[Product Name]:[Price Per Unit]],3,0)</f>
        <v>26.99</v>
      </c>
      <c r="F39" s="4">
        <f t="shared" si="0"/>
        <v>647.76</v>
      </c>
      <c r="G39" s="4">
        <f>VLOOKUP(A39,Table1[[Product Name]:[Cost Per Unit]],2,0)</f>
        <v>16.489999999999998</v>
      </c>
      <c r="H39" s="7">
        <f t="shared" si="1"/>
        <v>395.76</v>
      </c>
    </row>
    <row r="40" spans="1:8" x14ac:dyDescent="0.3">
      <c r="A40" t="s">
        <v>44</v>
      </c>
      <c r="B40" t="s">
        <v>112</v>
      </c>
      <c r="C40" s="3">
        <v>44235</v>
      </c>
      <c r="D40" s="5">
        <v>28</v>
      </c>
      <c r="E40" s="4">
        <f>VLOOKUP(A40,Table1[[#All],[Product Name]:[Price Per Unit]],3,0)</f>
        <v>14.99</v>
      </c>
      <c r="F40" s="4">
        <f t="shared" si="0"/>
        <v>419.72</v>
      </c>
      <c r="G40" s="4">
        <f>VLOOKUP(A40,Table1[[Product Name]:[Cost Per Unit]],2,0)</f>
        <v>8.99</v>
      </c>
      <c r="H40" s="7">
        <f t="shared" si="1"/>
        <v>251.72</v>
      </c>
    </row>
    <row r="41" spans="1:8" x14ac:dyDescent="0.3">
      <c r="A41" t="s">
        <v>45</v>
      </c>
      <c r="B41" t="s">
        <v>112</v>
      </c>
      <c r="C41" s="3">
        <v>44236</v>
      </c>
      <c r="D41" s="5">
        <v>39</v>
      </c>
      <c r="E41" s="4">
        <f>VLOOKUP(A41,Table1[[#All],[Product Name]:[Price Per Unit]],3,0)</f>
        <v>14.99</v>
      </c>
      <c r="F41" s="4">
        <f t="shared" si="0"/>
        <v>584.61</v>
      </c>
      <c r="G41" s="4">
        <f>VLOOKUP(A41,Table1[[Product Name]:[Cost Per Unit]],2,0)</f>
        <v>8.99</v>
      </c>
      <c r="H41" s="7">
        <f t="shared" si="1"/>
        <v>350.61</v>
      </c>
    </row>
    <row r="42" spans="1:8" x14ac:dyDescent="0.3">
      <c r="A42" t="s">
        <v>46</v>
      </c>
      <c r="B42" t="s">
        <v>112</v>
      </c>
      <c r="C42" s="3">
        <v>44237</v>
      </c>
      <c r="D42" s="5">
        <v>48</v>
      </c>
      <c r="E42" s="4">
        <f>VLOOKUP(A42,Table1[[#All],[Product Name]:[Price Per Unit]],3,0)</f>
        <v>14.99</v>
      </c>
      <c r="F42" s="4">
        <f t="shared" si="0"/>
        <v>719.52</v>
      </c>
      <c r="G42" s="4">
        <f>VLOOKUP(A42,Table1[[Product Name]:[Cost Per Unit]],2,0)</f>
        <v>7.99</v>
      </c>
      <c r="H42" s="7">
        <f t="shared" si="1"/>
        <v>383.52</v>
      </c>
    </row>
    <row r="43" spans="1:8" x14ac:dyDescent="0.3">
      <c r="A43" t="s">
        <v>47</v>
      </c>
      <c r="B43" t="s">
        <v>112</v>
      </c>
      <c r="C43" s="3">
        <v>44238</v>
      </c>
      <c r="D43" s="5">
        <v>39</v>
      </c>
      <c r="E43" s="4">
        <f>VLOOKUP(A43,Table1[[#All],[Product Name]:[Price Per Unit]],3,0)</f>
        <v>16.989999999999998</v>
      </c>
      <c r="F43" s="4">
        <f t="shared" si="0"/>
        <v>662.6099999999999</v>
      </c>
      <c r="G43" s="4">
        <f>VLOOKUP(A43,Table1[[Product Name]:[Cost Per Unit]],2,0)</f>
        <v>10.99</v>
      </c>
      <c r="H43" s="7">
        <f t="shared" si="1"/>
        <v>428.61</v>
      </c>
    </row>
    <row r="44" spans="1:8" x14ac:dyDescent="0.3">
      <c r="A44" t="s">
        <v>48</v>
      </c>
      <c r="B44" t="s">
        <v>112</v>
      </c>
      <c r="C44" s="3">
        <v>44239</v>
      </c>
      <c r="D44" s="5">
        <v>20</v>
      </c>
      <c r="E44" s="4">
        <f>VLOOKUP(A44,Table1[[#All],[Product Name]:[Price Per Unit]],3,0)</f>
        <v>10.99</v>
      </c>
      <c r="F44" s="4">
        <f t="shared" si="0"/>
        <v>219.8</v>
      </c>
      <c r="G44" s="4">
        <f>VLOOKUP(A44,Table1[[Product Name]:[Cost Per Unit]],2,0)</f>
        <v>5.99</v>
      </c>
      <c r="H44" s="7">
        <f t="shared" si="1"/>
        <v>119.80000000000001</v>
      </c>
    </row>
    <row r="45" spans="1:8" x14ac:dyDescent="0.3">
      <c r="A45" t="s">
        <v>49</v>
      </c>
      <c r="B45" t="s">
        <v>112</v>
      </c>
      <c r="C45" s="3">
        <v>44240</v>
      </c>
      <c r="D45" s="5">
        <v>40</v>
      </c>
      <c r="E45" s="4">
        <f>VLOOKUP(A45,Table1[[#All],[Product Name]:[Price Per Unit]],3,0)</f>
        <v>14.99</v>
      </c>
      <c r="F45" s="4">
        <f t="shared" si="0"/>
        <v>599.6</v>
      </c>
      <c r="G45" s="4">
        <f>VLOOKUP(A45,Table1[[Product Name]:[Cost Per Unit]],2,0)</f>
        <v>7.99</v>
      </c>
      <c r="H45" s="7">
        <f t="shared" si="1"/>
        <v>319.60000000000002</v>
      </c>
    </row>
    <row r="46" spans="1:8" x14ac:dyDescent="0.3">
      <c r="A46" t="s">
        <v>50</v>
      </c>
      <c r="B46" t="s">
        <v>112</v>
      </c>
      <c r="C46" s="3">
        <v>44241</v>
      </c>
      <c r="D46" s="5">
        <v>80</v>
      </c>
      <c r="E46" s="4">
        <f>VLOOKUP(A46,Table1[[#All],[Product Name]:[Price Per Unit]],3,0)</f>
        <v>11.99</v>
      </c>
      <c r="F46" s="4">
        <f t="shared" si="0"/>
        <v>959.2</v>
      </c>
      <c r="G46" s="4">
        <f>VLOOKUP(A46,Table1[[Product Name]:[Cost Per Unit]],2,0)</f>
        <v>4.99</v>
      </c>
      <c r="H46" s="7">
        <f t="shared" si="1"/>
        <v>399.20000000000005</v>
      </c>
    </row>
    <row r="47" spans="1:8" x14ac:dyDescent="0.3">
      <c r="A47" t="s">
        <v>51</v>
      </c>
      <c r="B47" t="s">
        <v>112</v>
      </c>
      <c r="C47" s="3">
        <v>44242</v>
      </c>
      <c r="D47" s="5">
        <v>39</v>
      </c>
      <c r="E47" s="4">
        <f>VLOOKUP(A47,Table1[[#All],[Product Name]:[Price Per Unit]],3,0)</f>
        <v>16.989999999999998</v>
      </c>
      <c r="F47" s="4">
        <f t="shared" si="0"/>
        <v>662.6099999999999</v>
      </c>
      <c r="G47" s="4">
        <f>VLOOKUP(A47,Table1[[Product Name]:[Cost Per Unit]],2,0)</f>
        <v>9.99</v>
      </c>
      <c r="H47" s="7">
        <f t="shared" si="1"/>
        <v>389.61</v>
      </c>
    </row>
    <row r="48" spans="1:8" x14ac:dyDescent="0.3">
      <c r="A48" t="s">
        <v>52</v>
      </c>
      <c r="B48" t="s">
        <v>112</v>
      </c>
      <c r="C48" s="3">
        <v>44243</v>
      </c>
      <c r="D48" s="5">
        <v>32</v>
      </c>
      <c r="E48" s="4">
        <f>VLOOKUP(A48,Table1[[#All],[Product Name]:[Price Per Unit]],3,0)</f>
        <v>14.99</v>
      </c>
      <c r="F48" s="4">
        <f t="shared" si="0"/>
        <v>479.68</v>
      </c>
      <c r="G48" s="4">
        <f>VLOOKUP(A48,Table1[[Product Name]:[Cost Per Unit]],2,0)</f>
        <v>10.99</v>
      </c>
      <c r="H48" s="7">
        <f t="shared" si="1"/>
        <v>351.68</v>
      </c>
    </row>
    <row r="49" spans="1:8" x14ac:dyDescent="0.3">
      <c r="A49" t="s">
        <v>53</v>
      </c>
      <c r="B49" t="s">
        <v>112</v>
      </c>
      <c r="C49" s="3">
        <v>44244</v>
      </c>
      <c r="D49" s="5">
        <v>44</v>
      </c>
      <c r="E49" s="4">
        <f>VLOOKUP(A49,Table1[[#All],[Product Name]:[Price Per Unit]],3,0)</f>
        <v>11.99</v>
      </c>
      <c r="F49" s="4">
        <f t="shared" si="0"/>
        <v>527.56000000000006</v>
      </c>
      <c r="G49" s="4">
        <f>VLOOKUP(A49,Table1[[Product Name]:[Cost Per Unit]],2,0)</f>
        <v>7.99</v>
      </c>
      <c r="H49" s="7">
        <f t="shared" si="1"/>
        <v>351.56</v>
      </c>
    </row>
    <row r="50" spans="1:8" x14ac:dyDescent="0.3">
      <c r="A50" t="s">
        <v>54</v>
      </c>
      <c r="B50" t="s">
        <v>112</v>
      </c>
      <c r="C50" s="3">
        <v>44245</v>
      </c>
      <c r="D50" s="5">
        <v>39</v>
      </c>
      <c r="E50" s="4">
        <f>VLOOKUP(A50,Table1[[#All],[Product Name]:[Price Per Unit]],3,0)</f>
        <v>14.99</v>
      </c>
      <c r="F50" s="4">
        <f t="shared" si="0"/>
        <v>584.61</v>
      </c>
      <c r="G50" s="4">
        <f>VLOOKUP(A50,Table1[[Product Name]:[Cost Per Unit]],2,0)</f>
        <v>8.99</v>
      </c>
      <c r="H50" s="7">
        <f t="shared" si="1"/>
        <v>350.61</v>
      </c>
    </row>
    <row r="51" spans="1:8" x14ac:dyDescent="0.3">
      <c r="A51" t="s">
        <v>55</v>
      </c>
      <c r="B51" t="s">
        <v>112</v>
      </c>
      <c r="C51" s="3">
        <v>44246</v>
      </c>
      <c r="D51" s="5">
        <v>20</v>
      </c>
      <c r="E51" s="4">
        <f>VLOOKUP(A51,Table1[[#All],[Product Name]:[Price Per Unit]],3,0)</f>
        <v>9.99</v>
      </c>
      <c r="F51" s="4">
        <f t="shared" si="0"/>
        <v>199.8</v>
      </c>
      <c r="G51" s="4">
        <f>VLOOKUP(A51,Table1[[Product Name]:[Cost Per Unit]],2,0)</f>
        <v>4.99</v>
      </c>
      <c r="H51" s="7">
        <f t="shared" si="1"/>
        <v>99.800000000000011</v>
      </c>
    </row>
    <row r="52" spans="1:8" x14ac:dyDescent="0.3">
      <c r="D52" s="5"/>
    </row>
    <row r="53" spans="1:8" x14ac:dyDescent="0.3">
      <c r="D53" s="5"/>
    </row>
    <row r="54" spans="1:8" x14ac:dyDescent="0.3">
      <c r="D54" s="5"/>
    </row>
  </sheetData>
  <dataValidations count="1">
    <dataValidation type="list" allowBlank="1" showInputMessage="1" showErrorMessage="1" sqref="B1:B51" xr:uid="{E5B6352F-A97B-42AB-B660-252A133B7995}">
      <formula1>"Opening Stock, In, Out"</formula1>
    </dataValidation>
  </dataValidations>
  <hyperlinks>
    <hyperlink ref="A3" r:id="rId1" tooltip="Heteropanax " display="https://www.plantagen.fi/heteropanax-korkeus-160-cm-vihrea-541054.html" xr:uid="{3C122EBD-EC4F-4CBF-894D-FB1BDD8758B8}"/>
    <hyperlink ref="A4" r:id="rId2" tooltip="Varjoviikuna" display="https://www.plantagen.fi/varjoviikuna-korkeus-80-cm-vihrea-534979.html" xr:uid="{8CB062B5-3410-44CB-99D0-BE421BA75B81}"/>
    <hyperlink ref="A5" r:id="rId3" tooltip="Kumiviikuna 'Melany'" display="https://www.plantagen.fi/kumiviikuna-melany-korkeus-70-cm-vihrea-530481.html" xr:uid="{5F68883F-F7DB-406D-A6B6-9C879254C32B}"/>
    <hyperlink ref="A6" r:id="rId4" tooltip="Lyyraviikuna" display="https://www.plantagen.fi/lyyraviikuna-korkeus-150-cm-vihrea-516845.html" xr:uid="{1CEC80CB-5A5F-445F-88A4-AAC681A3C5BC}"/>
    <hyperlink ref="A7" r:id="rId5" tooltip="Seepra-alokasia " display="https://www.plantagen.fi/seepra-alokasia-korkeus-100-cm-vihrea-510478.html" xr:uid="{1C90ABC6-B11E-47CF-964A-10E10B5C4D1E}"/>
    <hyperlink ref="A8" r:id="rId6" tooltip="Rungollinen banianviikuna 'Audrey'" display="https://www.plantagen.fi/rungollinen-banianviikuna-audrey-korkeus-130-cm-vihrea-541030.html" xr:uid="{B721480E-D989-4E2F-BB88-84492A7F9807}"/>
    <hyperlink ref="A9" r:id="rId7" tooltip="Rungollinen korvakeviikuna" display="https://www.plantagen.fi/rungollinen-korvakeviikuna-korkeus-135-cm-vihrea-541031.html" xr:uid="{53285FCA-F873-4F3D-9828-545D3CDDBF26}"/>
    <hyperlink ref="A10" r:id="rId8" tooltip="Kääpiösitrus rungollinen" display="https://www.plantagen.fi/kaapiositrus-rungollinen-%C3%B819-cm-oranssi-510485.html" xr:uid="{41E155E6-4E19-44D9-A023-893ED0ABC069}"/>
    <hyperlink ref="A11" r:id="rId9" tooltip="Siroliuska-aralia tekokasvi" display="https://www.plantagen.fi/siroliuska-aralia-tekokasvi-korkeus-75-cm-vihrea-2408500.html" xr:uid="{8C6B2BBD-D97F-441B-8EDE-53B44D8BAC81}"/>
    <hyperlink ref="A12" r:id="rId10" tooltip="Kirjolehti " display="https://www.plantagen.fi/kirjolehti-korkeus-45-cm-useita-vareja-535023.html" xr:uid="{F1B98EC5-DFFC-4831-9479-723D35C0A8AB}"/>
    <hyperlink ref="A13" r:id="rId11" tooltip="Isogalangajuuri 'Variegata'" display="https://www.plantagen.fi/isogalangajuuri-variegata-korkeus-65-cm-vihrea-544451.html" xr:uid="{6875C23E-0F1F-47AA-A042-DE6A7EC2170E}"/>
    <hyperlink ref="A14" r:id="rId12" tooltip="Marmorimaija" display="https://www.plantagen.fi/marmorimaija-korkeus-65-cm-vihrea-517407.html" xr:uid="{D6B6B40A-28CA-47A2-8214-0812D5B14984}"/>
    <hyperlink ref="A15" r:id="rId13" tooltip="Isomaija ’Silvia’ " display="https://www.plantagen.fi/isomaija-%E2%80%99silvia%E2%80%99-korkeus-80-cm-vihrea-517408.html" xr:uid="{B8A34EA2-BDC6-4479-9BD1-12640BD619AC}"/>
    <hyperlink ref="A16" r:id="rId14" tooltip="Viikuna 'Umbellata'" display="https://www.plantagen.fi/viikuna-umbellata-korkeus-75-cm-vihrea-541043.html" xr:uid="{98023E1A-5F65-4AE5-AA0C-DA0DF7B4F410}"/>
    <hyperlink ref="A17" r:id="rId15" tooltip="Ihmepensas 'Petra' " display="https://www.plantagen.fi/ihmepensas-petra-korkeus-60-cm-viininpunainen-530530.html" xr:uid="{7CD10C76-072C-48AD-9042-5280D0D6F8AD}"/>
    <hyperlink ref="A18" r:id="rId16" tooltip="Kuristajaklusia 'Princess'" display="https://www.plantagen.fi/kuristajaklusia-princess-korkeus-40-cm-vihrea-525272.html" xr:uid="{15D3C934-11C6-4FB9-B087-E23DF3059413}"/>
    <hyperlink ref="A19" r:id="rId17" tooltip="Kumiviikuna ‘Melany’" display="https://www.plantagen.fi/kumiviikuna-%E2%80%98melany%E2%80%99-korkeus-60-cm-vihrea-541034.html" xr:uid="{E5C87CA2-295F-4AC2-94C7-B3D51708EECC}"/>
    <hyperlink ref="A20" r:id="rId18" tooltip="Laikkuvehka 'White Lime'" display="https://www.plantagen.fi/laikkuvehka-white-lime-korkeus-40-cm-vihrea-547516.html" xr:uid="{A2924E44-5721-4F88-B784-4EA76CE82365}"/>
    <hyperlink ref="A21" r:id="rId19" tooltip="Kultaköynnös amppelissa" display="https://www.plantagen.fi/kultakoynnos-amppelissa-korkeus-40-cm-vihrea-530486.html" xr:uid="{B916306B-C401-486C-800D-957EC0F95463}"/>
    <hyperlink ref="A22" r:id="rId20" tooltip="Pussiköynnös kirjavalehtinen " display="https://www.plantagen.fi/pussikoynnos-kirjavalehtinen-korkeus-40-cm-vihrea-541020.html" xr:uid="{1F91AA6A-AB7F-4140-9693-E48467D87163}"/>
    <hyperlink ref="A23" r:id="rId21" tooltip="Pussiköynnös" display="https://www.plantagen.fi/pussikoynnos-korkeus-40-cm-vihrea-541018.html" xr:uid="{BE8908EE-2712-4045-9BE0-E7634EF9FA5F}"/>
    <hyperlink ref="A24" r:id="rId22" tooltip="Piilea amppelissa" display="https://www.plantagen.fi/piilea-amppelissa-korkeus-20-cm-vihrea-530501.html" xr:uid="{99D74277-36EC-4511-9725-6C867E68EEA8}"/>
    <hyperlink ref="A25" r:id="rId23" tooltip="Kastanjasutipuu" display="https://www.plantagen.fi/kastanjasutipuu-korkeus-55-cm-vihrea-510929.html" xr:uid="{774CFB2F-AA1B-4D35-9BE7-417F778D89BB}"/>
    <hyperlink ref="A26" r:id="rId24" tooltip="Anopinkieli 'Laurentii'" display="https://www.plantagen.fi/anopinkieli-laurentii-korkeus-65-cm-vihrea-530547.html" xr:uid="{5BE642BA-C562-4ADA-8D76-B0C6DB64FCC0}"/>
    <hyperlink ref="A27" r:id="rId25" tooltip="Hopea-aralia ’Fabian’" display="https://www.plantagen.fi/hopea-aralia-%E2%80%99fabian%E2%80%99-korkeus-60-cm-vihrea-530545.html" xr:uid="{ECC59F02-67E9-4B2D-9566-BDD03D376192}"/>
    <hyperlink ref="A28" r:id="rId26" tooltip="Puikkokämmekkä 'Apollon'" display="https://www.plantagen.fi/puikkokammekka-apollon-korkeus-50-cm-valkoinen-520993.html" xr:uid="{9C41C4DF-8D88-40DD-B92A-64BE785EF2FD}"/>
    <hyperlink ref="A29" r:id="rId27" tooltip="Begonia 'Cane Hotspot'" display="https://www.plantagen.fi/begonia-cane-hotspot-korkeus-35-cm-vihrea-534960.html" xr:uid="{9EBF9086-5D4C-4526-A0F0-DE0CACF5947D}"/>
    <hyperlink ref="A30" r:id="rId28" tooltip="Isoleopoldinkukka" display="https://www.plantagen.fi/isoleopoldinkukka-korkeus-30-cm-keltainen-540989.html" xr:uid="{27ECEE49-BEF2-4B0C-86B9-841FF79F51C5}"/>
    <hyperlink ref="A31" r:id="rId29" tooltip="Begonia" display="https://www.plantagen.fi/begonia-korkeus-30-cm-vihrea-530496.html" xr:uid="{0FAC1AA7-728A-4BE2-9A9F-1864E1F65789}"/>
    <hyperlink ref="A32" r:id="rId30" tooltip="Alokasia 'Lauterbachiana'" display="https://www.plantagen.fi/alokasia-lauterbachiana-korkeus-60-cm-vihrea-540985.html" xr:uid="{28A557D9-7216-4C8D-B75F-A2FE415E163E}"/>
    <hyperlink ref="A33" r:id="rId31" tooltip="Aaltomaija" display="https://www.plantagen.fi/aaltomaija-korkeus-55-cm-vihrea-530526.html" xr:uid="{6B6291D4-8329-45B9-B13E-A45A1851F0AE}"/>
    <hyperlink ref="A34" r:id="rId32" tooltip="Täplämaija" display="https://www.plantagen.fi/taplamaija-korkeus-50-cm-vihrea-530528.html" xr:uid="{FA1792A4-53D4-440B-82D5-71E60A4445DD}"/>
    <hyperlink ref="A35" r:id="rId33" tooltip="Tekobambu terrakottaruukussa" display="https://www.plantagen.fi/tekobambu-terrakottaruukussa-korkeus-46-cm-vihrea-2443990.html" xr:uid="{3A26A293-0AEC-436C-B335-2D3D115346B4}"/>
    <hyperlink ref="A36" r:id="rId34" tooltip="Viherkasvi tekokasvi" display="https://www.plantagen.fi/viherkasvi-tekokasvi-korkeus-39-cm-useita-vareja-2288003.html" xr:uid="{23333874-839F-4EC8-B439-6F32125AE23D}"/>
    <hyperlink ref="A37" r:id="rId35" tooltip="Tuonenkielo tekokasvi" display="https://www.plantagen.fi/tuonenkielo-tekokasvi-pituus-67-cm-vihrea-532126.html" xr:uid="{C4668251-9CA2-4EE6-B963-921DEC87FAA5}"/>
    <hyperlink ref="A38" r:id="rId36" tooltip="Jouluruusu " display="https://www.plantagen.fi/jouluruusu-%C3%B815-cm-monivarinen-521252.html" xr:uid="{78DFF1C0-29EC-4936-86EA-D2B6B6A8E0B3}"/>
    <hyperlink ref="A39" r:id="rId37" tooltip="Vaniljaorkidea" display="https://www.plantagen.fi/vaniljaorkidea-korkeus-45-cm-vihrea-534953.html" xr:uid="{32110EC2-CEBD-4243-9A5C-10DA01640C82}"/>
    <hyperlink ref="A40" r:id="rId38" tooltip="Kiiltojukka" display="https://www.plantagen.fi/kiiltojukka-korkeus-60-cm-vihrea-521039.html" xr:uid="{B628F053-7D8C-4AC5-8F93-87EFD1C4BBDC}"/>
    <hyperlink ref="A41" r:id="rId39" tooltip="Pylvästyräkki" display="https://www.plantagen.fi/pylvastyrakki-korkeus-40-cm-vihrea-534944.html" xr:uid="{264DDF8B-7EBA-47A6-BF07-A9B053C9C674}"/>
    <hyperlink ref="A42" r:id="rId40" tooltip="Villakko 'Peregrinus'" display="https://www.plantagen.fi/villakko-peregrinus-korkeus-60-cm-vihrea-544867.html" xr:uid="{F22D64FB-9508-4092-AE55-AA0FCE665987}"/>
    <hyperlink ref="A43" r:id="rId41" tooltip="Muratti" display="https://www.plantagen.fi/muratti-korkeus-10-cm-vihrea-514814.html" xr:uid="{F1C09795-403C-40F1-BBAB-4BB61AC9D224}"/>
    <hyperlink ref="A44" r:id="rId42" tooltip="Anopinkieli 'Black Gold'" display="https://www.plantagen.fi/anopinkieli-black-gold-korkeus-35-cm-vihrea-510886.html" xr:uid="{7EC811EA-53AD-40FB-BD09-6F013890323E}"/>
    <hyperlink ref="A45" r:id="rId43" tooltip="Helmivillakko" display="https://www.plantagen.fi/helmivillakko-korkeus-20-25-cm-vihrea-544868.html" xr:uid="{CF564F72-8CD4-4011-82A5-AA1CD353BE33}"/>
    <hyperlink ref="A46" r:id="rId44" tooltip="Pilkkubegonia 'Maculata'" display="https://www.plantagen.fi/pilkkubegonia-maculata-korkeus-25-cm-vihrea-514925.html" xr:uid="{4E8133EA-7C2D-47A9-B766-D357672698FA}"/>
    <hyperlink ref="A47" r:id="rId45" tooltip="Neulavehka" display="https://www.plantagen.fi/neulavehka-korkeus-30-cm-vihrea-530488.html" xr:uid="{FB324AED-7CBF-44AF-B8F0-8852306FB859}"/>
    <hyperlink ref="A48" r:id="rId46" tooltip="Timanttiananas" display="https://www.plantagen.fi/timanttiananas-korkeus-40-cm-monivarinen-510862.html" xr:uid="{84FAE6D2-CC1B-4E5C-AA23-FADC94844C5F}"/>
    <hyperlink ref="A49" r:id="rId47" tooltip="Alokasia 'Black Velvet'" display="https://www.plantagen.fi/alokasia-black-velvet-korkeus-25-cm-vihrea-534962.html" xr:uid="{B86DF8BD-1A30-46F1-A595-1691139B7401}"/>
    <hyperlink ref="A50" r:id="rId48" tooltip="Anopinkieli ’Moonshine’" display="https://www.plantagen.fi/anopinkieli-%E2%80%99moonshine%E2%80%99-korkeus-30-cm-vihrea-541081.html" xr:uid="{2DEE312D-F597-4494-AFCB-ECA23E7E33F8}"/>
    <hyperlink ref="A51" r:id="rId49" tooltip="Köynnösvehka 'Silver Sword'" display="https://www.plantagen.fi/koynnosvehka-silver-sword-korkeus-25-cm-vihrea-545786.html" xr:uid="{DBB2ABAD-394A-4DDF-BC4C-00512135464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670-5ED5-443D-9FCD-1EAA4EEB890F}">
  <dimension ref="A1:J51"/>
  <sheetViews>
    <sheetView workbookViewId="0">
      <selection sqref="A1:J1"/>
    </sheetView>
  </sheetViews>
  <sheetFormatPr defaultRowHeight="14.4" x14ac:dyDescent="0.3"/>
  <cols>
    <col min="1" max="1" width="32.109375" bestFit="1" customWidth="1"/>
    <col min="2" max="7" width="15.77734375" customWidth="1"/>
    <col min="8" max="8" width="21.109375" customWidth="1"/>
    <col min="9" max="9" width="20.109375" customWidth="1"/>
    <col min="10" max="10" width="18.109375" customWidth="1"/>
  </cols>
  <sheetData>
    <row r="1" spans="1:10" s="10" customFormat="1" ht="34.200000000000003" customHeight="1" x14ac:dyDescent="0.3">
      <c r="A1" s="11" t="s">
        <v>0</v>
      </c>
      <c r="B1" s="12" t="s">
        <v>112</v>
      </c>
      <c r="C1" s="12" t="s">
        <v>113</v>
      </c>
      <c r="D1" s="12" t="s">
        <v>114</v>
      </c>
      <c r="E1" s="12" t="s">
        <v>115</v>
      </c>
      <c r="F1" s="12" t="s">
        <v>116</v>
      </c>
      <c r="G1" s="12" t="s">
        <v>117</v>
      </c>
      <c r="H1" s="12" t="s">
        <v>118</v>
      </c>
      <c r="I1" s="12" t="s">
        <v>119</v>
      </c>
      <c r="J1" s="13" t="s">
        <v>3</v>
      </c>
    </row>
    <row r="2" spans="1:10" x14ac:dyDescent="0.3">
      <c r="A2" t="s">
        <v>5</v>
      </c>
      <c r="B2">
        <f>SUMIFS('Stock In-out'!D:D,'Stock In-out'!B:B,"Opening Stock",'Stock In-out'!A:A,'Stock In-out'!A2)</f>
        <v>31</v>
      </c>
      <c r="C2">
        <f>SUMIFS('Stock In-out'!E:E,'Stock In-out'!C:C,"In",'Stock In-out'!B:B,'Stock In-out'!B2)</f>
        <v>0</v>
      </c>
      <c r="D2">
        <f>SUMIFS('Stock In-out'!D:D,'Stock In-out'!B:B,"Out",'Stock In-out'!A:A,'Stock In-out'!A2)</f>
        <v>0</v>
      </c>
      <c r="E2">
        <f>B2+C2-D2</f>
        <v>31</v>
      </c>
      <c r="F2">
        <f>VLOOKUP(A2,'Product Details'!A:C,3,0)*Inventory!E2</f>
        <v>4339.6900000000005</v>
      </c>
      <c r="G2">
        <f>VLOOKUP(A2,'Product Details'!A:C,2,0)*Inventory!E2</f>
        <v>3130.69</v>
      </c>
      <c r="H2">
        <f>VLOOKUP(A2,Table1[#All],6,0)</f>
        <v>6</v>
      </c>
      <c r="I2" t="str">
        <f>IF(H2&gt;=E2,"Yes", "No")</f>
        <v>No</v>
      </c>
      <c r="J2">
        <f>VLOOKUP(A2,Table1[#All],5,0)</f>
        <v>15</v>
      </c>
    </row>
    <row r="3" spans="1:10" x14ac:dyDescent="0.3">
      <c r="A3" t="s">
        <v>6</v>
      </c>
      <c r="B3">
        <f>SUMIFS('Stock In-out'!D:D,'Stock In-out'!B:B,"Opening Stock",'Stock In-out'!A:A,'Stock In-out'!A3)</f>
        <v>22</v>
      </c>
      <c r="C3">
        <f>SUMIFS('Stock In-out'!E:E,'Stock In-out'!C:C,"In",'Stock In-out'!B:B,'Stock In-out'!B3)</f>
        <v>0</v>
      </c>
      <c r="D3">
        <f>SUMIFS('Stock In-out'!D:D,'Stock In-out'!B:B,"Out",'Stock In-out'!A:A,'Stock In-out'!A3)</f>
        <v>0</v>
      </c>
      <c r="E3">
        <f t="shared" ref="E3:E51" si="0">B3+C3-D3</f>
        <v>22</v>
      </c>
      <c r="F3">
        <f>VLOOKUP(A3,'Product Details'!A:C,3,0)*Inventory!E3</f>
        <v>2617.7799999999997</v>
      </c>
      <c r="G3">
        <f>VLOOKUP(A3,'Product Details'!A:C,2,0)*Inventory!E3</f>
        <v>2045.78</v>
      </c>
      <c r="H3">
        <f>VLOOKUP(A3,Table1[#All],6,0)</f>
        <v>7</v>
      </c>
      <c r="I3" t="str">
        <f t="shared" ref="I3:I51" si="1">IF(H3&gt;=E3,"Yes", "No")</f>
        <v>No</v>
      </c>
      <c r="J3">
        <f>VLOOKUP(A3,Table1[#All],5,0)</f>
        <v>3</v>
      </c>
    </row>
    <row r="4" spans="1:10" x14ac:dyDescent="0.3">
      <c r="A4" t="s">
        <v>7</v>
      </c>
      <c r="B4">
        <f>SUMIFS('Stock In-out'!D:D,'Stock In-out'!B:B,"Opening Stock",'Stock In-out'!A:A,'Stock In-out'!A4)</f>
        <v>39</v>
      </c>
      <c r="C4">
        <f>SUMIFS('Stock In-out'!E:E,'Stock In-out'!C:C,"In",'Stock In-out'!B:B,'Stock In-out'!B4)</f>
        <v>0</v>
      </c>
      <c r="D4">
        <f>SUMIFS('Stock In-out'!D:D,'Stock In-out'!B:B,"Out",'Stock In-out'!A:A,'Stock In-out'!A4)</f>
        <v>0</v>
      </c>
      <c r="E4">
        <f t="shared" si="0"/>
        <v>39</v>
      </c>
      <c r="F4">
        <f>VLOOKUP(A4,'Product Details'!A:C,3,0)*Inventory!E4</f>
        <v>4094.6099999999997</v>
      </c>
      <c r="G4">
        <f>VLOOKUP(A4,'Product Details'!A:C,2,0)*Inventory!E4</f>
        <v>3353.6099999999997</v>
      </c>
      <c r="H4">
        <f>VLOOKUP(A4,Table1[#All],6,0)</f>
        <v>6</v>
      </c>
      <c r="I4" t="str">
        <f t="shared" si="1"/>
        <v>No</v>
      </c>
      <c r="J4">
        <f>VLOOKUP(A4,Table1[#All],5,0)</f>
        <v>2</v>
      </c>
    </row>
    <row r="5" spans="1:10" x14ac:dyDescent="0.3">
      <c r="A5" t="s">
        <v>8</v>
      </c>
      <c r="B5">
        <f>SUMIFS('Stock In-out'!D:D,'Stock In-out'!B:B,"Opening Stock",'Stock In-out'!A:A,'Stock In-out'!A5)</f>
        <v>30</v>
      </c>
      <c r="C5">
        <f>SUMIFS('Stock In-out'!E:E,'Stock In-out'!C:C,"In",'Stock In-out'!B:B,'Stock In-out'!B5)</f>
        <v>0</v>
      </c>
      <c r="D5">
        <f>SUMIFS('Stock In-out'!D:D,'Stock In-out'!B:B,"Out",'Stock In-out'!A:A,'Stock In-out'!A5)</f>
        <v>0</v>
      </c>
      <c r="E5">
        <f t="shared" si="0"/>
        <v>30</v>
      </c>
      <c r="F5">
        <f>VLOOKUP(A5,'Product Details'!A:C,3,0)*Inventory!E5</f>
        <v>1379.7</v>
      </c>
      <c r="G5">
        <f>VLOOKUP(A5,'Product Details'!A:C,2,0)*Inventory!E5</f>
        <v>929.69999999999993</v>
      </c>
      <c r="H5">
        <f>VLOOKUP(A5,Table1[#All],6,0)</f>
        <v>4</v>
      </c>
      <c r="I5" t="str">
        <f t="shared" si="1"/>
        <v>No</v>
      </c>
      <c r="J5">
        <f>VLOOKUP(A5,Table1[#All],5,0)</f>
        <v>1</v>
      </c>
    </row>
    <row r="6" spans="1:10" x14ac:dyDescent="0.3">
      <c r="A6" t="s">
        <v>9</v>
      </c>
      <c r="B6">
        <f>SUMIFS('Stock In-out'!D:D,'Stock In-out'!B:B,"Opening Stock",'Stock In-out'!A:A,'Stock In-out'!A6)</f>
        <v>23</v>
      </c>
      <c r="C6">
        <f>SUMIFS('Stock In-out'!E:E,'Stock In-out'!C:C,"In",'Stock In-out'!B:B,'Stock In-out'!B6)</f>
        <v>0</v>
      </c>
      <c r="D6">
        <f>SUMIFS('Stock In-out'!D:D,'Stock In-out'!B:B,"Out",'Stock In-out'!A:A,'Stock In-out'!A6)</f>
        <v>0</v>
      </c>
      <c r="E6">
        <f t="shared" si="0"/>
        <v>23</v>
      </c>
      <c r="F6">
        <f>VLOOKUP(A6,'Product Details'!A:C,3,0)*Inventory!E6</f>
        <v>2897.77</v>
      </c>
      <c r="G6">
        <f>VLOOKUP(A6,'Product Details'!A:C,2,0)*Inventory!E6</f>
        <v>2092.77</v>
      </c>
      <c r="H6">
        <f>VLOOKUP(A6,Table1[#All],6,0)</f>
        <v>7</v>
      </c>
      <c r="I6" t="str">
        <f t="shared" si="1"/>
        <v>No</v>
      </c>
      <c r="J6">
        <f>VLOOKUP(A6,Table1[#All],5,0)</f>
        <v>3</v>
      </c>
    </row>
    <row r="7" spans="1:10" x14ac:dyDescent="0.3">
      <c r="A7" t="s">
        <v>10</v>
      </c>
      <c r="B7">
        <f>SUMIFS('Stock In-out'!D:D,'Stock In-out'!B:B,"Opening Stock",'Stock In-out'!A:A,'Stock In-out'!A7)</f>
        <v>40</v>
      </c>
      <c r="C7">
        <f>SUMIFS('Stock In-out'!E:E,'Stock In-out'!C:C,"In",'Stock In-out'!B:B,'Stock In-out'!B7)</f>
        <v>0</v>
      </c>
      <c r="D7">
        <f>SUMIFS('Stock In-out'!D:D,'Stock In-out'!B:B,"Out",'Stock In-out'!A:A,'Stock In-out'!A7)</f>
        <v>0</v>
      </c>
      <c r="E7">
        <f t="shared" si="0"/>
        <v>40</v>
      </c>
      <c r="F7">
        <f>VLOOKUP(A7,'Product Details'!A:C,3,0)*Inventory!E7</f>
        <v>1959.6000000000001</v>
      </c>
      <c r="G7">
        <f>VLOOKUP(A7,'Product Details'!A:C,2,0)*Inventory!E7</f>
        <v>1319.6000000000001</v>
      </c>
      <c r="H7">
        <f>VLOOKUP(A7,Table1[#All],6,0)</f>
        <v>7</v>
      </c>
      <c r="I7" t="str">
        <f t="shared" si="1"/>
        <v>No</v>
      </c>
      <c r="J7">
        <f>VLOOKUP(A7,Table1[#All],5,0)</f>
        <v>6</v>
      </c>
    </row>
    <row r="8" spans="1:10" x14ac:dyDescent="0.3">
      <c r="A8" t="s">
        <v>11</v>
      </c>
      <c r="B8">
        <f>SUMIFS('Stock In-out'!D:D,'Stock In-out'!B:B,"Opening Stock",'Stock In-out'!A:A,'Stock In-out'!A8)</f>
        <v>39</v>
      </c>
      <c r="C8">
        <f>SUMIFS('Stock In-out'!E:E,'Stock In-out'!C:C,"In",'Stock In-out'!B:B,'Stock In-out'!B8)</f>
        <v>0</v>
      </c>
      <c r="D8">
        <f>SUMIFS('Stock In-out'!D:D,'Stock In-out'!B:B,"Out",'Stock In-out'!A:A,'Stock In-out'!A8)</f>
        <v>0</v>
      </c>
      <c r="E8">
        <f t="shared" si="0"/>
        <v>39</v>
      </c>
      <c r="F8">
        <f>VLOOKUP(A8,'Product Details'!A:C,3,0)*Inventory!E8</f>
        <v>4367.6099999999997</v>
      </c>
      <c r="G8">
        <f>VLOOKUP(A8,'Product Details'!A:C,2,0)*Inventory!E8</f>
        <v>3353.6099999999997</v>
      </c>
      <c r="H8">
        <f>VLOOKUP(A8,Table1[#All],6,0)</f>
        <v>7</v>
      </c>
      <c r="I8" t="str">
        <f t="shared" si="1"/>
        <v>No</v>
      </c>
      <c r="J8">
        <f>VLOOKUP(A8,Table1[#All],5,0)</f>
        <v>15</v>
      </c>
    </row>
    <row r="9" spans="1:10" x14ac:dyDescent="0.3">
      <c r="A9" t="s">
        <v>12</v>
      </c>
      <c r="B9">
        <f>SUMIFS('Stock In-out'!D:D,'Stock In-out'!B:B,"Opening Stock",'Stock In-out'!A:A,'Stock In-out'!A9)</f>
        <v>21</v>
      </c>
      <c r="C9">
        <f>SUMIFS('Stock In-out'!E:E,'Stock In-out'!C:C,"In",'Stock In-out'!B:B,'Stock In-out'!B9)</f>
        <v>0</v>
      </c>
      <c r="D9">
        <f>SUMIFS('Stock In-out'!D:D,'Stock In-out'!B:B,"Out",'Stock In-out'!A:A,'Stock In-out'!A9)</f>
        <v>0</v>
      </c>
      <c r="E9">
        <f t="shared" si="0"/>
        <v>21</v>
      </c>
      <c r="F9">
        <f>VLOOKUP(A9,'Product Details'!A:C,3,0)*Inventory!E9</f>
        <v>2351.79</v>
      </c>
      <c r="G9">
        <f>VLOOKUP(A9,'Product Details'!A:C,2,0)*Inventory!E9</f>
        <v>1805.79</v>
      </c>
      <c r="H9">
        <f>VLOOKUP(A9,Table1[#All],6,0)</f>
        <v>6</v>
      </c>
      <c r="I9" t="str">
        <f t="shared" si="1"/>
        <v>No</v>
      </c>
      <c r="J9">
        <f>VLOOKUP(A9,Table1[#All],5,0)</f>
        <v>4</v>
      </c>
    </row>
    <row r="10" spans="1:10" x14ac:dyDescent="0.3">
      <c r="A10" t="s">
        <v>13</v>
      </c>
      <c r="B10">
        <f>SUMIFS('Stock In-out'!D:D,'Stock In-out'!B:B,"Opening Stock",'Stock In-out'!A:A,'Stock In-out'!A10)</f>
        <v>37</v>
      </c>
      <c r="C10">
        <f>SUMIFS('Stock In-out'!E:E,'Stock In-out'!C:C,"In",'Stock In-out'!B:B,'Stock In-out'!B10)</f>
        <v>0</v>
      </c>
      <c r="D10">
        <f>SUMIFS('Stock In-out'!D:D,'Stock In-out'!B:B,"Out",'Stock In-out'!A:A,'Stock In-out'!A10)</f>
        <v>0</v>
      </c>
      <c r="E10">
        <f t="shared" si="0"/>
        <v>37</v>
      </c>
      <c r="F10">
        <f>VLOOKUP(A10,'Product Details'!A:C,3,0)*Inventory!E10</f>
        <v>1849.63</v>
      </c>
      <c r="G10">
        <f>VLOOKUP(A10,'Product Details'!A:C,2,0)*Inventory!E10</f>
        <v>1146.6299999999999</v>
      </c>
      <c r="H10">
        <f>VLOOKUP(A10,Table1[#All],6,0)</f>
        <v>6</v>
      </c>
      <c r="I10" t="str">
        <f t="shared" si="1"/>
        <v>No</v>
      </c>
      <c r="J10">
        <f>VLOOKUP(A10,Table1[#All],5,0)</f>
        <v>5</v>
      </c>
    </row>
    <row r="11" spans="1:10" x14ac:dyDescent="0.3">
      <c r="A11" t="s">
        <v>14</v>
      </c>
      <c r="B11">
        <f>SUMIFS('Stock In-out'!D:D,'Stock In-out'!B:B,"Opening Stock",'Stock In-out'!A:A,'Stock In-out'!A11)</f>
        <v>48</v>
      </c>
      <c r="C11">
        <f>SUMIFS('Stock In-out'!E:E,'Stock In-out'!C:C,"In",'Stock In-out'!B:B,'Stock In-out'!B11)</f>
        <v>0</v>
      </c>
      <c r="D11">
        <f>SUMIFS('Stock In-out'!D:D,'Stock In-out'!B:B,"Out",'Stock In-out'!A:A,'Stock In-out'!A11)</f>
        <v>0</v>
      </c>
      <c r="E11">
        <f t="shared" si="0"/>
        <v>48</v>
      </c>
      <c r="F11">
        <f>VLOOKUP(A11,'Product Details'!A:C,3,0)*Inventory!E11</f>
        <v>2159.52</v>
      </c>
      <c r="G11">
        <f>VLOOKUP(A11,'Product Details'!A:C,2,0)*Inventory!E11</f>
        <v>1367.52</v>
      </c>
      <c r="H11">
        <f>VLOOKUP(A11,Table1[#All],6,0)</f>
        <v>7</v>
      </c>
      <c r="I11" t="str">
        <f t="shared" si="1"/>
        <v>No</v>
      </c>
      <c r="J11">
        <f>VLOOKUP(A11,Table1[#All],5,0)</f>
        <v>14</v>
      </c>
    </row>
    <row r="12" spans="1:10" x14ac:dyDescent="0.3">
      <c r="A12" t="s">
        <v>15</v>
      </c>
      <c r="B12">
        <f>SUMIFS('Stock In-out'!D:D,'Stock In-out'!B:B,"Opening Stock",'Stock In-out'!A:A,'Stock In-out'!A12)</f>
        <v>33</v>
      </c>
      <c r="C12">
        <f>SUMIFS('Stock In-out'!E:E,'Stock In-out'!C:C,"In",'Stock In-out'!B:B,'Stock In-out'!B12)</f>
        <v>0</v>
      </c>
      <c r="D12">
        <f>SUMIFS('Stock In-out'!D:D,'Stock In-out'!B:B,"Out",'Stock In-out'!A:A,'Stock In-out'!A12)</f>
        <v>0</v>
      </c>
      <c r="E12">
        <f t="shared" si="0"/>
        <v>33</v>
      </c>
      <c r="F12">
        <f>VLOOKUP(A12,'Product Details'!A:C,3,0)*Inventory!E12</f>
        <v>1649.67</v>
      </c>
      <c r="G12">
        <f>VLOOKUP(A12,'Product Details'!A:C,2,0)*Inventory!E12</f>
        <v>1138.17</v>
      </c>
      <c r="H12">
        <f>VLOOKUP(A12,Table1[#All],6,0)</f>
        <v>8</v>
      </c>
      <c r="I12" t="str">
        <f t="shared" si="1"/>
        <v>No</v>
      </c>
      <c r="J12">
        <f>VLOOKUP(A12,Table1[#All],5,0)</f>
        <v>11</v>
      </c>
    </row>
    <row r="13" spans="1:10" x14ac:dyDescent="0.3">
      <c r="A13" t="s">
        <v>16</v>
      </c>
      <c r="B13">
        <f>SUMIFS('Stock In-out'!D:D,'Stock In-out'!B:B,"Opening Stock",'Stock In-out'!A:A,'Stock In-out'!A13)</f>
        <v>39</v>
      </c>
      <c r="C13">
        <f>SUMIFS('Stock In-out'!E:E,'Stock In-out'!C:C,"In",'Stock In-out'!B:B,'Stock In-out'!B13)</f>
        <v>0</v>
      </c>
      <c r="D13">
        <f>SUMIFS('Stock In-out'!D:D,'Stock In-out'!B:B,"Out",'Stock In-out'!A:A,'Stock In-out'!A13)</f>
        <v>0</v>
      </c>
      <c r="E13">
        <f t="shared" si="0"/>
        <v>39</v>
      </c>
      <c r="F13">
        <f>VLOOKUP(A13,'Product Details'!A:C,3,0)*Inventory!E13</f>
        <v>1832.6100000000001</v>
      </c>
      <c r="G13">
        <f>VLOOKUP(A13,'Product Details'!A:C,2,0)*Inventory!E13</f>
        <v>1267.1100000000001</v>
      </c>
      <c r="H13">
        <f>VLOOKUP(A13,Table1[#All],6,0)</f>
        <v>9</v>
      </c>
      <c r="I13" t="str">
        <f t="shared" si="1"/>
        <v>No</v>
      </c>
      <c r="J13">
        <f>VLOOKUP(A13,Table1[#All],5,0)</f>
        <v>5</v>
      </c>
    </row>
    <row r="14" spans="1:10" x14ac:dyDescent="0.3">
      <c r="A14" t="s">
        <v>17</v>
      </c>
      <c r="B14">
        <f>SUMIFS('Stock In-out'!D:D,'Stock In-out'!B:B,"Opening Stock",'Stock In-out'!A:A,'Stock In-out'!A14)</f>
        <v>49</v>
      </c>
      <c r="C14">
        <f>SUMIFS('Stock In-out'!E:E,'Stock In-out'!C:C,"In",'Stock In-out'!B:B,'Stock In-out'!B14)</f>
        <v>0</v>
      </c>
      <c r="D14">
        <f>SUMIFS('Stock In-out'!D:D,'Stock In-out'!B:B,"Out",'Stock In-out'!A:A,'Stock In-out'!A14)</f>
        <v>0</v>
      </c>
      <c r="E14">
        <f t="shared" si="0"/>
        <v>49</v>
      </c>
      <c r="F14">
        <f>VLOOKUP(A14,'Product Details'!A:C,3,0)*Inventory!E14</f>
        <v>1812.51</v>
      </c>
      <c r="G14">
        <f>VLOOKUP(A14,'Product Details'!A:C,2,0)*Inventory!E14</f>
        <v>1249.01</v>
      </c>
      <c r="H14">
        <f>VLOOKUP(A14,Table1[#All],6,0)</f>
        <v>7</v>
      </c>
      <c r="I14" t="str">
        <f t="shared" si="1"/>
        <v>No</v>
      </c>
      <c r="J14">
        <f>VLOOKUP(A14,Table1[#All],5,0)</f>
        <v>5</v>
      </c>
    </row>
    <row r="15" spans="1:10" x14ac:dyDescent="0.3">
      <c r="A15" t="s">
        <v>18</v>
      </c>
      <c r="B15">
        <f>SUMIFS('Stock In-out'!D:D,'Stock In-out'!B:B,"Opening Stock",'Stock In-out'!A:A,'Stock In-out'!A15)</f>
        <v>20</v>
      </c>
      <c r="C15">
        <f>SUMIFS('Stock In-out'!E:E,'Stock In-out'!C:C,"In",'Stock In-out'!B:B,'Stock In-out'!B15)</f>
        <v>0</v>
      </c>
      <c r="D15">
        <f>SUMIFS('Stock In-out'!D:D,'Stock In-out'!B:B,"Out",'Stock In-out'!A:A,'Stock In-out'!A15)</f>
        <v>0</v>
      </c>
      <c r="E15">
        <f t="shared" si="0"/>
        <v>20</v>
      </c>
      <c r="F15">
        <f>VLOOKUP(A15,'Product Details'!A:C,3,0)*Inventory!E15</f>
        <v>719.80000000000007</v>
      </c>
      <c r="G15">
        <f>VLOOKUP(A15,'Product Details'!A:C,2,0)*Inventory!E15</f>
        <v>489.79999999999995</v>
      </c>
      <c r="H15">
        <f>VLOOKUP(A15,Table1[#All],6,0)</f>
        <v>4</v>
      </c>
      <c r="I15" t="str">
        <f t="shared" si="1"/>
        <v>No</v>
      </c>
      <c r="J15">
        <f>VLOOKUP(A15,Table1[#All],5,0)</f>
        <v>12</v>
      </c>
    </row>
    <row r="16" spans="1:10" x14ac:dyDescent="0.3">
      <c r="A16" t="s">
        <v>19</v>
      </c>
      <c r="B16">
        <f>SUMIFS('Stock In-out'!D:D,'Stock In-out'!B:B,"Opening Stock",'Stock In-out'!A:A,'Stock In-out'!A16)</f>
        <v>21</v>
      </c>
      <c r="C16">
        <f>SUMIFS('Stock In-out'!E:E,'Stock In-out'!C:C,"In",'Stock In-out'!B:B,'Stock In-out'!B16)</f>
        <v>0</v>
      </c>
      <c r="D16">
        <f>SUMIFS('Stock In-out'!D:D,'Stock In-out'!B:B,"Out",'Stock In-out'!A:A,'Stock In-out'!A16)</f>
        <v>0</v>
      </c>
      <c r="E16">
        <f t="shared" si="0"/>
        <v>21</v>
      </c>
      <c r="F16">
        <f>VLOOKUP(A16,'Product Details'!A:C,3,0)*Inventory!E16</f>
        <v>839.79000000000008</v>
      </c>
      <c r="G16">
        <f>VLOOKUP(A16,'Product Details'!A:C,2,0)*Inventory!E16</f>
        <v>535.29</v>
      </c>
      <c r="H16">
        <f>VLOOKUP(A16,Table1[#All],6,0)</f>
        <v>9</v>
      </c>
      <c r="I16" t="str">
        <f t="shared" si="1"/>
        <v>No</v>
      </c>
      <c r="J16">
        <f>VLOOKUP(A16,Table1[#All],5,0)</f>
        <v>6</v>
      </c>
    </row>
    <row r="17" spans="1:10" x14ac:dyDescent="0.3">
      <c r="A17" t="s">
        <v>20</v>
      </c>
      <c r="B17">
        <f>SUMIFS('Stock In-out'!D:D,'Stock In-out'!B:B,"Opening Stock",'Stock In-out'!A:A,'Stock In-out'!A17)</f>
        <v>49</v>
      </c>
      <c r="C17">
        <f>SUMIFS('Stock In-out'!E:E,'Stock In-out'!C:C,"In",'Stock In-out'!B:B,'Stock In-out'!B17)</f>
        <v>0</v>
      </c>
      <c r="D17">
        <f>SUMIFS('Stock In-out'!D:D,'Stock In-out'!B:B,"Out",'Stock In-out'!A:A,'Stock In-out'!A17)</f>
        <v>0</v>
      </c>
      <c r="E17">
        <f t="shared" si="0"/>
        <v>49</v>
      </c>
      <c r="F17">
        <f>VLOOKUP(A17,'Product Details'!A:C,3,0)*Inventory!E17</f>
        <v>1616.51</v>
      </c>
      <c r="G17">
        <f>VLOOKUP(A17,'Product Details'!A:C,2,0)*Inventory!E17</f>
        <v>1151.01</v>
      </c>
      <c r="H17">
        <f>VLOOKUP(A17,Table1[#All],6,0)</f>
        <v>6</v>
      </c>
      <c r="I17" t="str">
        <f t="shared" si="1"/>
        <v>No</v>
      </c>
      <c r="J17">
        <f>VLOOKUP(A17,Table1[#All],5,0)</f>
        <v>14</v>
      </c>
    </row>
    <row r="18" spans="1:10" x14ac:dyDescent="0.3">
      <c r="A18" t="s">
        <v>21</v>
      </c>
      <c r="B18">
        <f>SUMIFS('Stock In-out'!D:D,'Stock In-out'!B:B,"Opening Stock",'Stock In-out'!A:A,'Stock In-out'!A18)</f>
        <v>28</v>
      </c>
      <c r="C18">
        <f>SUMIFS('Stock In-out'!E:E,'Stock In-out'!C:C,"In",'Stock In-out'!B:B,'Stock In-out'!B18)</f>
        <v>0</v>
      </c>
      <c r="D18">
        <f>SUMIFS('Stock In-out'!D:D,'Stock In-out'!B:B,"Out",'Stock In-out'!A:A,'Stock In-out'!A18)</f>
        <v>0</v>
      </c>
      <c r="E18">
        <f t="shared" si="0"/>
        <v>28</v>
      </c>
      <c r="F18">
        <f>VLOOKUP(A18,'Product Details'!A:C,3,0)*Inventory!E18</f>
        <v>1091.72</v>
      </c>
      <c r="G18">
        <f>VLOOKUP(A18,'Product Details'!A:C,2,0)*Inventory!E18</f>
        <v>713.71999999999991</v>
      </c>
      <c r="H18">
        <f>VLOOKUP(A18,Table1[#All],6,0)</f>
        <v>7</v>
      </c>
      <c r="I18" t="str">
        <f t="shared" si="1"/>
        <v>No</v>
      </c>
      <c r="J18">
        <f>VLOOKUP(A18,Table1[#All],5,0)</f>
        <v>9</v>
      </c>
    </row>
    <row r="19" spans="1:10" x14ac:dyDescent="0.3">
      <c r="A19" t="s">
        <v>22</v>
      </c>
      <c r="B19">
        <f>SUMIFS('Stock In-out'!D:D,'Stock In-out'!B:B,"Opening Stock",'Stock In-out'!A:A,'Stock In-out'!A19)</f>
        <v>34</v>
      </c>
      <c r="C19">
        <f>SUMIFS('Stock In-out'!E:E,'Stock In-out'!C:C,"In",'Stock In-out'!B:B,'Stock In-out'!B19)</f>
        <v>0</v>
      </c>
      <c r="D19">
        <f>SUMIFS('Stock In-out'!D:D,'Stock In-out'!B:B,"Out",'Stock In-out'!A:A,'Stock In-out'!A19)</f>
        <v>0</v>
      </c>
      <c r="E19">
        <f t="shared" si="0"/>
        <v>34</v>
      </c>
      <c r="F19">
        <f>VLOOKUP(A19,'Product Details'!A:C,3,0)*Inventory!E19</f>
        <v>1359.66</v>
      </c>
      <c r="G19">
        <f>VLOOKUP(A19,'Product Details'!A:C,2,0)*Inventory!E19</f>
        <v>832.66</v>
      </c>
      <c r="H19">
        <f>VLOOKUP(A19,Table1[#All],6,0)</f>
        <v>6</v>
      </c>
      <c r="I19" t="str">
        <f t="shared" si="1"/>
        <v>No</v>
      </c>
      <c r="J19">
        <f>VLOOKUP(A19,Table1[#All],5,0)</f>
        <v>5</v>
      </c>
    </row>
    <row r="20" spans="1:10" x14ac:dyDescent="0.3">
      <c r="A20" t="s">
        <v>23</v>
      </c>
      <c r="B20">
        <f>SUMIFS('Stock In-out'!D:D,'Stock In-out'!B:B,"Opening Stock",'Stock In-out'!A:A,'Stock In-out'!A20)</f>
        <v>31</v>
      </c>
      <c r="C20">
        <f>SUMIFS('Stock In-out'!E:E,'Stock In-out'!C:C,"In",'Stock In-out'!B:B,'Stock In-out'!B20)</f>
        <v>0</v>
      </c>
      <c r="D20">
        <f>SUMIFS('Stock In-out'!D:D,'Stock In-out'!B:B,"Out",'Stock In-out'!A:A,'Stock In-out'!A20)</f>
        <v>0</v>
      </c>
      <c r="E20">
        <f t="shared" si="0"/>
        <v>31</v>
      </c>
      <c r="F20">
        <f>VLOOKUP(A20,'Product Details'!A:C,3,0)*Inventory!E20</f>
        <v>1239.69</v>
      </c>
      <c r="G20">
        <f>VLOOKUP(A20,'Product Details'!A:C,2,0)*Inventory!E20</f>
        <v>852.18999999999994</v>
      </c>
      <c r="H20">
        <f>VLOOKUP(A20,Table1[#All],6,0)</f>
        <v>4</v>
      </c>
      <c r="I20" t="str">
        <f t="shared" si="1"/>
        <v>No</v>
      </c>
      <c r="J20">
        <f>VLOOKUP(A20,Table1[#All],5,0)</f>
        <v>9</v>
      </c>
    </row>
    <row r="21" spans="1:10" x14ac:dyDescent="0.3">
      <c r="A21" t="s">
        <v>24</v>
      </c>
      <c r="B21">
        <f>SUMIFS('Stock In-out'!D:D,'Stock In-out'!B:B,"Opening Stock",'Stock In-out'!A:A,'Stock In-out'!A21)</f>
        <v>48</v>
      </c>
      <c r="C21">
        <f>SUMIFS('Stock In-out'!E:E,'Stock In-out'!C:C,"In",'Stock In-out'!B:B,'Stock In-out'!B21)</f>
        <v>0</v>
      </c>
      <c r="D21">
        <f>SUMIFS('Stock In-out'!D:D,'Stock In-out'!B:B,"Out",'Stock In-out'!A:A,'Stock In-out'!A21)</f>
        <v>0</v>
      </c>
      <c r="E21">
        <f t="shared" si="0"/>
        <v>48</v>
      </c>
      <c r="F21">
        <f>VLOOKUP(A21,'Product Details'!A:C,3,0)*Inventory!E21</f>
        <v>1391.52</v>
      </c>
      <c r="G21">
        <f>VLOOKUP(A21,'Product Details'!A:C,2,0)*Inventory!E21</f>
        <v>743.52</v>
      </c>
      <c r="H21">
        <f>VLOOKUP(A21,Table1[#All],6,0)</f>
        <v>7</v>
      </c>
      <c r="I21" t="str">
        <f t="shared" si="1"/>
        <v>No</v>
      </c>
      <c r="J21">
        <f>VLOOKUP(A21,Table1[#All],5,0)</f>
        <v>7</v>
      </c>
    </row>
    <row r="22" spans="1:10" x14ac:dyDescent="0.3">
      <c r="A22" t="s">
        <v>25</v>
      </c>
      <c r="B22">
        <f>SUMIFS('Stock In-out'!D:D,'Stock In-out'!B:B,"Opening Stock",'Stock In-out'!A:A,'Stock In-out'!A22)</f>
        <v>42</v>
      </c>
      <c r="C22">
        <f>SUMIFS('Stock In-out'!E:E,'Stock In-out'!C:C,"In",'Stock In-out'!B:B,'Stock In-out'!B22)</f>
        <v>0</v>
      </c>
      <c r="D22">
        <f>SUMIFS('Stock In-out'!D:D,'Stock In-out'!B:B,"Out",'Stock In-out'!A:A,'Stock In-out'!A22)</f>
        <v>0</v>
      </c>
      <c r="E22">
        <f t="shared" si="0"/>
        <v>42</v>
      </c>
      <c r="F22">
        <f>VLOOKUP(A22,'Product Details'!A:C,3,0)*Inventory!E22</f>
        <v>1133.58</v>
      </c>
      <c r="G22">
        <f>VLOOKUP(A22,'Product Details'!A:C,2,0)*Inventory!E22</f>
        <v>734.57999999999993</v>
      </c>
      <c r="H22">
        <f>VLOOKUP(A22,Table1[#All],6,0)</f>
        <v>7</v>
      </c>
      <c r="I22" t="str">
        <f t="shared" si="1"/>
        <v>No</v>
      </c>
      <c r="J22">
        <f>VLOOKUP(A22,Table1[#All],5,0)</f>
        <v>8</v>
      </c>
    </row>
    <row r="23" spans="1:10" x14ac:dyDescent="0.3">
      <c r="A23" t="s">
        <v>26</v>
      </c>
      <c r="B23">
        <f>SUMIFS('Stock In-out'!D:D,'Stock In-out'!B:B,"Opening Stock",'Stock In-out'!A:A,'Stock In-out'!A23)</f>
        <v>31</v>
      </c>
      <c r="C23">
        <f>SUMIFS('Stock In-out'!E:E,'Stock In-out'!C:C,"In",'Stock In-out'!B:B,'Stock In-out'!B23)</f>
        <v>0</v>
      </c>
      <c r="D23">
        <f>SUMIFS('Stock In-out'!D:D,'Stock In-out'!B:B,"Out",'Stock In-out'!A:A,'Stock In-out'!A23)</f>
        <v>0</v>
      </c>
      <c r="E23">
        <f t="shared" si="0"/>
        <v>31</v>
      </c>
      <c r="F23">
        <f>VLOOKUP(A23,'Product Details'!A:C,3,0)*Inventory!E23</f>
        <v>774.68999999999994</v>
      </c>
      <c r="G23">
        <f>VLOOKUP(A23,'Product Details'!A:C,2,0)*Inventory!E23</f>
        <v>542.18999999999994</v>
      </c>
      <c r="H23">
        <f>VLOOKUP(A23,Table1[#All],6,0)</f>
        <v>7</v>
      </c>
      <c r="I23" t="str">
        <f t="shared" si="1"/>
        <v>No</v>
      </c>
      <c r="J23">
        <f>VLOOKUP(A23,Table1[#All],5,0)</f>
        <v>4</v>
      </c>
    </row>
    <row r="24" spans="1:10" x14ac:dyDescent="0.3">
      <c r="A24" t="s">
        <v>27</v>
      </c>
      <c r="B24">
        <f>SUMIFS('Stock In-out'!D:D,'Stock In-out'!B:B,"Opening Stock",'Stock In-out'!A:A,'Stock In-out'!A24)</f>
        <v>29</v>
      </c>
      <c r="C24">
        <f>SUMIFS('Stock In-out'!E:E,'Stock In-out'!C:C,"In",'Stock In-out'!B:B,'Stock In-out'!B24)</f>
        <v>0</v>
      </c>
      <c r="D24">
        <f>SUMIFS('Stock In-out'!D:D,'Stock In-out'!B:B,"Out",'Stock In-out'!A:A,'Stock In-out'!A24)</f>
        <v>0</v>
      </c>
      <c r="E24">
        <f t="shared" si="0"/>
        <v>29</v>
      </c>
      <c r="F24">
        <f>VLOOKUP(A24,'Product Details'!A:C,3,0)*Inventory!E24</f>
        <v>840.70999999999992</v>
      </c>
      <c r="G24">
        <f>VLOOKUP(A24,'Product Details'!A:C,2,0)*Inventory!E24</f>
        <v>478.21</v>
      </c>
      <c r="H24">
        <f>VLOOKUP(A24,Table1[#All],6,0)</f>
        <v>6</v>
      </c>
      <c r="I24" t="str">
        <f t="shared" si="1"/>
        <v>No</v>
      </c>
      <c r="J24">
        <f>VLOOKUP(A24,Table1[#All],5,0)</f>
        <v>11</v>
      </c>
    </row>
    <row r="25" spans="1:10" x14ac:dyDescent="0.3">
      <c r="A25" t="s">
        <v>28</v>
      </c>
      <c r="B25">
        <f>SUMIFS('Stock In-out'!D:D,'Stock In-out'!B:B,"Opening Stock",'Stock In-out'!A:A,'Stock In-out'!A25)</f>
        <v>34</v>
      </c>
      <c r="C25">
        <f>SUMIFS('Stock In-out'!E:E,'Stock In-out'!C:C,"In",'Stock In-out'!B:B,'Stock In-out'!B25)</f>
        <v>0</v>
      </c>
      <c r="D25">
        <f>SUMIFS('Stock In-out'!D:D,'Stock In-out'!B:B,"Out",'Stock In-out'!A:A,'Stock In-out'!A25)</f>
        <v>0</v>
      </c>
      <c r="E25">
        <f t="shared" si="0"/>
        <v>34</v>
      </c>
      <c r="F25">
        <f>VLOOKUP(A25,'Product Details'!A:C,3,0)*Inventory!E25</f>
        <v>917.66</v>
      </c>
      <c r="G25">
        <f>VLOOKUP(A25,'Product Details'!A:C,2,0)*Inventory!E25</f>
        <v>628.66</v>
      </c>
      <c r="H25">
        <f>VLOOKUP(A25,Table1[#All],6,0)</f>
        <v>6</v>
      </c>
      <c r="I25" t="str">
        <f t="shared" si="1"/>
        <v>No</v>
      </c>
      <c r="J25">
        <f>VLOOKUP(A25,Table1[#All],5,0)</f>
        <v>11</v>
      </c>
    </row>
    <row r="26" spans="1:10" x14ac:dyDescent="0.3">
      <c r="A26" t="s">
        <v>29</v>
      </c>
      <c r="B26">
        <f>SUMIFS('Stock In-out'!D:D,'Stock In-out'!B:B,"Opening Stock",'Stock In-out'!A:A,'Stock In-out'!A26)</f>
        <v>20</v>
      </c>
      <c r="C26">
        <f>SUMIFS('Stock In-out'!E:E,'Stock In-out'!C:C,"In",'Stock In-out'!B:B,'Stock In-out'!B26)</f>
        <v>0</v>
      </c>
      <c r="D26">
        <f>SUMIFS('Stock In-out'!D:D,'Stock In-out'!B:B,"Out",'Stock In-out'!A:A,'Stock In-out'!A26)</f>
        <v>0</v>
      </c>
      <c r="E26">
        <f t="shared" si="0"/>
        <v>20</v>
      </c>
      <c r="F26">
        <f>VLOOKUP(A26,'Product Details'!A:C,3,0)*Inventory!E26</f>
        <v>539.79999999999995</v>
      </c>
      <c r="G26">
        <f>VLOOKUP(A26,'Product Details'!A:C,2,0)*Inventory!E26</f>
        <v>289.8</v>
      </c>
      <c r="H26">
        <f>VLOOKUP(A26,Table1[#All],6,0)</f>
        <v>7</v>
      </c>
      <c r="I26" t="str">
        <f t="shared" si="1"/>
        <v>No</v>
      </c>
      <c r="J26">
        <f>VLOOKUP(A26,Table1[#All],5,0)</f>
        <v>13</v>
      </c>
    </row>
    <row r="27" spans="1:10" x14ac:dyDescent="0.3">
      <c r="A27" t="s">
        <v>30</v>
      </c>
      <c r="B27">
        <f>SUMIFS('Stock In-out'!D:D,'Stock In-out'!B:B,"Opening Stock",'Stock In-out'!A:A,'Stock In-out'!A27)</f>
        <v>34</v>
      </c>
      <c r="C27">
        <f>SUMIFS('Stock In-out'!E:E,'Stock In-out'!C:C,"In",'Stock In-out'!B:B,'Stock In-out'!B27)</f>
        <v>0</v>
      </c>
      <c r="D27">
        <f>SUMIFS('Stock In-out'!D:D,'Stock In-out'!B:B,"Out",'Stock In-out'!A:A,'Stock In-out'!A27)</f>
        <v>0</v>
      </c>
      <c r="E27">
        <f t="shared" si="0"/>
        <v>34</v>
      </c>
      <c r="F27">
        <f>VLOOKUP(A27,'Product Details'!A:C,3,0)*Inventory!E27</f>
        <v>1019.66</v>
      </c>
      <c r="G27">
        <f>VLOOKUP(A27,'Product Details'!A:C,2,0)*Inventory!E27</f>
        <v>696.66</v>
      </c>
      <c r="H27">
        <f>VLOOKUP(A27,Table1[#All],6,0)</f>
        <v>8</v>
      </c>
      <c r="I27" t="str">
        <f t="shared" si="1"/>
        <v>No</v>
      </c>
      <c r="J27">
        <f>VLOOKUP(A27,Table1[#All],5,0)</f>
        <v>12</v>
      </c>
    </row>
    <row r="28" spans="1:10" x14ac:dyDescent="0.3">
      <c r="A28" t="s">
        <v>31</v>
      </c>
      <c r="B28">
        <f>SUMIFS('Stock In-out'!D:D,'Stock In-out'!B:B,"Opening Stock",'Stock In-out'!A:A,'Stock In-out'!A28)</f>
        <v>42</v>
      </c>
      <c r="C28">
        <f>SUMIFS('Stock In-out'!E:E,'Stock In-out'!C:C,"In",'Stock In-out'!B:B,'Stock In-out'!B28)</f>
        <v>0</v>
      </c>
      <c r="D28">
        <f>SUMIFS('Stock In-out'!D:D,'Stock In-out'!B:B,"Out",'Stock In-out'!A:A,'Stock In-out'!A28)</f>
        <v>0</v>
      </c>
      <c r="E28">
        <f t="shared" si="0"/>
        <v>42</v>
      </c>
      <c r="F28">
        <f>VLOOKUP(A28,'Product Details'!A:C,3,0)*Inventory!E28</f>
        <v>965.57999999999993</v>
      </c>
      <c r="G28">
        <f>VLOOKUP(A28,'Product Details'!A:C,2,0)*Inventory!E28</f>
        <v>524.58000000000004</v>
      </c>
      <c r="H28">
        <f>VLOOKUP(A28,Table1[#All],6,0)</f>
        <v>9</v>
      </c>
      <c r="I28" t="str">
        <f t="shared" si="1"/>
        <v>No</v>
      </c>
      <c r="J28">
        <f>VLOOKUP(A28,Table1[#All],5,0)</f>
        <v>6</v>
      </c>
    </row>
    <row r="29" spans="1:10" x14ac:dyDescent="0.3">
      <c r="A29" t="s">
        <v>32</v>
      </c>
      <c r="B29">
        <f>SUMIFS('Stock In-out'!D:D,'Stock In-out'!B:B,"Opening Stock",'Stock In-out'!A:A,'Stock In-out'!A29)</f>
        <v>36</v>
      </c>
      <c r="C29">
        <f>SUMIFS('Stock In-out'!E:E,'Stock In-out'!C:C,"In",'Stock In-out'!B:B,'Stock In-out'!B29)</f>
        <v>0</v>
      </c>
      <c r="D29">
        <f>SUMIFS('Stock In-out'!D:D,'Stock In-out'!B:B,"Out",'Stock In-out'!A:A,'Stock In-out'!A29)</f>
        <v>0</v>
      </c>
      <c r="E29">
        <f t="shared" si="0"/>
        <v>36</v>
      </c>
      <c r="F29">
        <f>VLOOKUP(A29,'Product Details'!A:C,3,0)*Inventory!E29</f>
        <v>1151.6399999999999</v>
      </c>
      <c r="G29">
        <f>VLOOKUP(A29,'Product Details'!A:C,2,0)*Inventory!E29</f>
        <v>737.64</v>
      </c>
      <c r="H29">
        <f>VLOOKUP(A29,Table1[#All],6,0)</f>
        <v>7</v>
      </c>
      <c r="I29" t="str">
        <f t="shared" si="1"/>
        <v>No</v>
      </c>
      <c r="J29">
        <f>VLOOKUP(A29,Table1[#All],5,0)</f>
        <v>5</v>
      </c>
    </row>
    <row r="30" spans="1:10" x14ac:dyDescent="0.3">
      <c r="A30" t="s">
        <v>33</v>
      </c>
      <c r="B30">
        <f>SUMIFS('Stock In-out'!D:D,'Stock In-out'!B:B,"Opening Stock",'Stock In-out'!A:A,'Stock In-out'!A30)</f>
        <v>40</v>
      </c>
      <c r="C30">
        <f>SUMIFS('Stock In-out'!E:E,'Stock In-out'!C:C,"In",'Stock In-out'!B:B,'Stock In-out'!B30)</f>
        <v>0</v>
      </c>
      <c r="D30">
        <f>SUMIFS('Stock In-out'!D:D,'Stock In-out'!B:B,"Out",'Stock In-out'!A:A,'Stock In-out'!A30)</f>
        <v>0</v>
      </c>
      <c r="E30">
        <f t="shared" si="0"/>
        <v>40</v>
      </c>
      <c r="F30">
        <f>VLOOKUP(A30,'Product Details'!A:C,3,0)*Inventory!E30</f>
        <v>1039.5999999999999</v>
      </c>
      <c r="G30">
        <f>VLOOKUP(A30,'Product Details'!A:C,2,0)*Inventory!E30</f>
        <v>659.59999999999991</v>
      </c>
      <c r="H30">
        <f>VLOOKUP(A30,Table1[#All],6,0)</f>
        <v>4</v>
      </c>
      <c r="I30" t="str">
        <f t="shared" si="1"/>
        <v>No</v>
      </c>
      <c r="J30">
        <f>VLOOKUP(A30,Table1[#All],5,0)</f>
        <v>13</v>
      </c>
    </row>
    <row r="31" spans="1:10" x14ac:dyDescent="0.3">
      <c r="A31" t="s">
        <v>34</v>
      </c>
      <c r="B31">
        <f>SUMIFS('Stock In-out'!D:D,'Stock In-out'!B:B,"Opening Stock",'Stock In-out'!A:A,'Stock In-out'!A31)</f>
        <v>32</v>
      </c>
      <c r="C31">
        <f>SUMIFS('Stock In-out'!E:E,'Stock In-out'!C:C,"In",'Stock In-out'!B:B,'Stock In-out'!B31)</f>
        <v>0</v>
      </c>
      <c r="D31">
        <f>SUMIFS('Stock In-out'!D:D,'Stock In-out'!B:B,"Out",'Stock In-out'!A:A,'Stock In-out'!A31)</f>
        <v>0</v>
      </c>
      <c r="E31">
        <f t="shared" si="0"/>
        <v>32</v>
      </c>
      <c r="F31">
        <f>VLOOKUP(A31,'Product Details'!A:C,3,0)*Inventory!E31</f>
        <v>863.68</v>
      </c>
      <c r="G31">
        <f>VLOOKUP(A31,'Product Details'!A:C,2,0)*Inventory!E31</f>
        <v>591.67999999999995</v>
      </c>
      <c r="H31">
        <f>VLOOKUP(A31,Table1[#All],6,0)</f>
        <v>9</v>
      </c>
      <c r="I31" t="str">
        <f t="shared" si="1"/>
        <v>No</v>
      </c>
      <c r="J31">
        <f>VLOOKUP(A31,Table1[#All],5,0)</f>
        <v>8</v>
      </c>
    </row>
    <row r="32" spans="1:10" x14ac:dyDescent="0.3">
      <c r="A32" t="s">
        <v>35</v>
      </c>
      <c r="B32">
        <f>SUMIFS('Stock In-out'!D:D,'Stock In-out'!B:B,"Opening Stock",'Stock In-out'!A:A,'Stock In-out'!A32)</f>
        <v>44</v>
      </c>
      <c r="C32">
        <f>SUMIFS('Stock In-out'!E:E,'Stock In-out'!C:C,"In",'Stock In-out'!B:B,'Stock In-out'!B32)</f>
        <v>0</v>
      </c>
      <c r="D32">
        <f>SUMIFS('Stock In-out'!D:D,'Stock In-out'!B:B,"Out",'Stock In-out'!A:A,'Stock In-out'!A32)</f>
        <v>0</v>
      </c>
      <c r="E32">
        <f t="shared" si="0"/>
        <v>44</v>
      </c>
      <c r="F32">
        <f>VLOOKUP(A32,'Product Details'!A:C,3,0)*Inventory!E32</f>
        <v>1319.56</v>
      </c>
      <c r="G32">
        <f>VLOOKUP(A32,'Product Details'!A:C,2,0)*Inventory!E32</f>
        <v>901.56</v>
      </c>
      <c r="H32">
        <f>VLOOKUP(A32,Table1[#All],6,0)</f>
        <v>7</v>
      </c>
      <c r="I32" t="str">
        <f t="shared" si="1"/>
        <v>No</v>
      </c>
      <c r="J32">
        <f>VLOOKUP(A32,Table1[#All],5,0)</f>
        <v>4</v>
      </c>
    </row>
    <row r="33" spans="1:10" x14ac:dyDescent="0.3">
      <c r="A33" t="s">
        <v>36</v>
      </c>
      <c r="B33">
        <f>SUMIFS('Stock In-out'!D:D,'Stock In-out'!B:B,"Opening Stock",'Stock In-out'!A:A,'Stock In-out'!A33)</f>
        <v>39</v>
      </c>
      <c r="C33">
        <f>SUMIFS('Stock In-out'!E:E,'Stock In-out'!C:C,"In",'Stock In-out'!B:B,'Stock In-out'!B33)</f>
        <v>0</v>
      </c>
      <c r="D33">
        <f>SUMIFS('Stock In-out'!D:D,'Stock In-out'!B:B,"Out",'Stock In-out'!A:A,'Stock In-out'!A33)</f>
        <v>0</v>
      </c>
      <c r="E33">
        <f t="shared" si="0"/>
        <v>39</v>
      </c>
      <c r="F33">
        <f>VLOOKUP(A33,'Product Details'!A:C,3,0)*Inventory!E33</f>
        <v>1169.6099999999999</v>
      </c>
      <c r="G33">
        <f>VLOOKUP(A33,'Product Details'!A:C,2,0)*Inventory!E33</f>
        <v>857.6099999999999</v>
      </c>
      <c r="H33">
        <f>VLOOKUP(A33,Table1[#All],6,0)</f>
        <v>4</v>
      </c>
      <c r="I33" t="str">
        <f t="shared" si="1"/>
        <v>No</v>
      </c>
      <c r="J33">
        <f>VLOOKUP(A33,Table1[#All],5,0)</f>
        <v>9</v>
      </c>
    </row>
    <row r="34" spans="1:10" x14ac:dyDescent="0.3">
      <c r="A34" t="s">
        <v>37</v>
      </c>
      <c r="B34">
        <f>SUMIFS('Stock In-out'!D:D,'Stock In-out'!B:B,"Opening Stock",'Stock In-out'!A:A,'Stock In-out'!A34)</f>
        <v>20</v>
      </c>
      <c r="C34">
        <f>SUMIFS('Stock In-out'!E:E,'Stock In-out'!C:C,"In",'Stock In-out'!B:B,'Stock In-out'!B34)</f>
        <v>0</v>
      </c>
      <c r="D34">
        <f>SUMIFS('Stock In-out'!D:D,'Stock In-out'!B:B,"Out",'Stock In-out'!A:A,'Stock In-out'!A34)</f>
        <v>0</v>
      </c>
      <c r="E34">
        <f t="shared" si="0"/>
        <v>20</v>
      </c>
      <c r="F34">
        <f>VLOOKUP(A34,'Product Details'!A:C,3,0)*Inventory!E34</f>
        <v>639.79999999999995</v>
      </c>
      <c r="G34">
        <f>VLOOKUP(A34,'Product Details'!A:C,2,0)*Inventory!E34</f>
        <v>379.79999999999995</v>
      </c>
      <c r="H34">
        <f>VLOOKUP(A34,Table1[#All],6,0)</f>
        <v>9</v>
      </c>
      <c r="I34" t="str">
        <f t="shared" si="1"/>
        <v>No</v>
      </c>
      <c r="J34">
        <f>VLOOKUP(A34,Table1[#All],5,0)</f>
        <v>4</v>
      </c>
    </row>
    <row r="35" spans="1:10" x14ac:dyDescent="0.3">
      <c r="A35" t="s">
        <v>38</v>
      </c>
      <c r="B35">
        <f>SUMIFS('Stock In-out'!D:D,'Stock In-out'!B:B,"Opening Stock",'Stock In-out'!A:A,'Stock In-out'!A35)</f>
        <v>30</v>
      </c>
      <c r="C35">
        <f>SUMIFS('Stock In-out'!E:E,'Stock In-out'!C:C,"In",'Stock In-out'!B:B,'Stock In-out'!B35)</f>
        <v>0</v>
      </c>
      <c r="D35">
        <f>SUMIFS('Stock In-out'!D:D,'Stock In-out'!B:B,"Out",'Stock In-out'!A:A,'Stock In-out'!A35)</f>
        <v>0</v>
      </c>
      <c r="E35">
        <f t="shared" si="0"/>
        <v>30</v>
      </c>
      <c r="F35">
        <f>VLOOKUP(A35,'Product Details'!A:C,3,0)*Inventory!E35</f>
        <v>779.69999999999993</v>
      </c>
      <c r="G35">
        <f>VLOOKUP(A35,'Product Details'!A:C,2,0)*Inventory!E35</f>
        <v>509.69999999999993</v>
      </c>
      <c r="H35">
        <f>VLOOKUP(A35,Table1[#All],6,0)</f>
        <v>6</v>
      </c>
      <c r="I35" t="str">
        <f t="shared" si="1"/>
        <v>No</v>
      </c>
      <c r="J35">
        <f>VLOOKUP(A35,Table1[#All],5,0)</f>
        <v>15</v>
      </c>
    </row>
    <row r="36" spans="1:10" x14ac:dyDescent="0.3">
      <c r="A36" t="s">
        <v>39</v>
      </c>
      <c r="B36">
        <f>SUMIFS('Stock In-out'!D:D,'Stock In-out'!B:B,"Opening Stock",'Stock In-out'!A:A,'Stock In-out'!A36)</f>
        <v>21</v>
      </c>
      <c r="C36">
        <f>SUMIFS('Stock In-out'!E:E,'Stock In-out'!C:C,"In",'Stock In-out'!B:B,'Stock In-out'!B36)</f>
        <v>0</v>
      </c>
      <c r="D36">
        <f>SUMIFS('Stock In-out'!D:D,'Stock In-out'!B:B,"Out",'Stock In-out'!A:A,'Stock In-out'!A36)</f>
        <v>0</v>
      </c>
      <c r="E36">
        <f t="shared" si="0"/>
        <v>21</v>
      </c>
      <c r="F36">
        <f>VLOOKUP(A36,'Product Details'!A:C,3,0)*Inventory!E36</f>
        <v>692.79000000000008</v>
      </c>
      <c r="G36">
        <f>VLOOKUP(A36,'Product Details'!A:C,2,0)*Inventory!E36</f>
        <v>461.78999999999996</v>
      </c>
      <c r="H36">
        <f>VLOOKUP(A36,Table1[#All],6,0)</f>
        <v>7</v>
      </c>
      <c r="I36" t="str">
        <f t="shared" si="1"/>
        <v>No</v>
      </c>
      <c r="J36">
        <f>VLOOKUP(A36,Table1[#All],5,0)</f>
        <v>4</v>
      </c>
    </row>
    <row r="37" spans="1:10" x14ac:dyDescent="0.3">
      <c r="A37" t="s">
        <v>41</v>
      </c>
      <c r="B37">
        <f>SUMIFS('Stock In-out'!D:D,'Stock In-out'!B:B,"Opening Stock",'Stock In-out'!A:A,'Stock In-out'!A37)</f>
        <v>20</v>
      </c>
      <c r="C37">
        <f>SUMIFS('Stock In-out'!E:E,'Stock In-out'!C:C,"In",'Stock In-out'!B:B,'Stock In-out'!B37)</f>
        <v>0</v>
      </c>
      <c r="D37">
        <f>SUMIFS('Stock In-out'!D:D,'Stock In-out'!B:B,"Out",'Stock In-out'!A:A,'Stock In-out'!A37)</f>
        <v>0</v>
      </c>
      <c r="E37">
        <f t="shared" si="0"/>
        <v>20</v>
      </c>
      <c r="F37">
        <f>VLOOKUP(A37,'Product Details'!A:C,3,0)*Inventory!E37</f>
        <v>499.79999999999995</v>
      </c>
      <c r="G37">
        <f>VLOOKUP(A37,'Product Details'!A:C,2,0)*Inventory!E37</f>
        <v>299.8</v>
      </c>
      <c r="H37">
        <f>VLOOKUP(A37,Table1[#All],6,0)</f>
        <v>6</v>
      </c>
      <c r="I37" t="str">
        <f t="shared" si="1"/>
        <v>No</v>
      </c>
      <c r="J37">
        <f>VLOOKUP(A37,Table1[#All],5,0)</f>
        <v>3</v>
      </c>
    </row>
    <row r="38" spans="1:10" x14ac:dyDescent="0.3">
      <c r="A38" t="s">
        <v>42</v>
      </c>
      <c r="B38">
        <f>SUMIFS('Stock In-out'!D:D,'Stock In-out'!B:B,"Opening Stock",'Stock In-out'!A:A,'Stock In-out'!A38)</f>
        <v>40</v>
      </c>
      <c r="C38">
        <f>SUMIFS('Stock In-out'!E:E,'Stock In-out'!C:C,"In",'Stock In-out'!B:B,'Stock In-out'!B38)</f>
        <v>0</v>
      </c>
      <c r="D38">
        <f>SUMIFS('Stock In-out'!D:D,'Stock In-out'!B:B,"Out",'Stock In-out'!A:A,'Stock In-out'!A38)</f>
        <v>0</v>
      </c>
      <c r="E38">
        <f t="shared" si="0"/>
        <v>40</v>
      </c>
      <c r="F38">
        <f>VLOOKUP(A38,'Product Details'!A:C,3,0)*Inventory!E38</f>
        <v>1079.5999999999999</v>
      </c>
      <c r="G38">
        <f>VLOOKUP(A38,'Product Details'!A:C,2,0)*Inventory!E38</f>
        <v>579.6</v>
      </c>
      <c r="H38">
        <f>VLOOKUP(A38,Table1[#All],6,0)</f>
        <v>4</v>
      </c>
      <c r="I38" t="str">
        <f t="shared" si="1"/>
        <v>No</v>
      </c>
      <c r="J38">
        <f>VLOOKUP(A38,Table1[#All],5,0)</f>
        <v>10</v>
      </c>
    </row>
    <row r="39" spans="1:10" x14ac:dyDescent="0.3">
      <c r="A39" t="s">
        <v>43</v>
      </c>
      <c r="B39">
        <f>SUMIFS('Stock In-out'!D:D,'Stock In-out'!B:B,"Opening Stock",'Stock In-out'!A:A,'Stock In-out'!A39)</f>
        <v>24</v>
      </c>
      <c r="C39">
        <f>SUMIFS('Stock In-out'!E:E,'Stock In-out'!C:C,"In",'Stock In-out'!B:B,'Stock In-out'!B39)</f>
        <v>0</v>
      </c>
      <c r="D39">
        <f>SUMIFS('Stock In-out'!D:D,'Stock In-out'!B:B,"Out",'Stock In-out'!A:A,'Stock In-out'!A39)</f>
        <v>0</v>
      </c>
      <c r="E39">
        <f t="shared" si="0"/>
        <v>24</v>
      </c>
      <c r="F39">
        <f>VLOOKUP(A39,'Product Details'!A:C,3,0)*Inventory!E39</f>
        <v>647.76</v>
      </c>
      <c r="G39">
        <f>VLOOKUP(A39,'Product Details'!A:C,2,0)*Inventory!E39</f>
        <v>395.76</v>
      </c>
      <c r="H39">
        <f>VLOOKUP(A39,Table1[#All],6,0)</f>
        <v>7</v>
      </c>
      <c r="I39" t="str">
        <f t="shared" si="1"/>
        <v>No</v>
      </c>
      <c r="J39">
        <f>VLOOKUP(A39,Table1[#All],5,0)</f>
        <v>12</v>
      </c>
    </row>
    <row r="40" spans="1:10" x14ac:dyDescent="0.3">
      <c r="A40" t="s">
        <v>44</v>
      </c>
      <c r="B40">
        <f>SUMIFS('Stock In-out'!D:D,'Stock In-out'!B:B,"Opening Stock",'Stock In-out'!A:A,'Stock In-out'!A40)</f>
        <v>28</v>
      </c>
      <c r="C40">
        <f>SUMIFS('Stock In-out'!E:E,'Stock In-out'!C:C,"In",'Stock In-out'!B:B,'Stock In-out'!B40)</f>
        <v>0</v>
      </c>
      <c r="D40">
        <f>SUMIFS('Stock In-out'!D:D,'Stock In-out'!B:B,"Out",'Stock In-out'!A:A,'Stock In-out'!A40)</f>
        <v>0</v>
      </c>
      <c r="E40">
        <f t="shared" si="0"/>
        <v>28</v>
      </c>
      <c r="F40">
        <f>VLOOKUP(A40,'Product Details'!A:C,3,0)*Inventory!E40</f>
        <v>419.72</v>
      </c>
      <c r="G40">
        <f>VLOOKUP(A40,'Product Details'!A:C,2,0)*Inventory!E40</f>
        <v>251.72</v>
      </c>
      <c r="H40">
        <f>VLOOKUP(A40,Table1[#All],6,0)</f>
        <v>7</v>
      </c>
      <c r="I40" t="str">
        <f t="shared" si="1"/>
        <v>No</v>
      </c>
      <c r="J40">
        <f>VLOOKUP(A40,Table1[#All],5,0)</f>
        <v>3</v>
      </c>
    </row>
    <row r="41" spans="1:10" x14ac:dyDescent="0.3">
      <c r="A41" t="s">
        <v>45</v>
      </c>
      <c r="B41">
        <f>SUMIFS('Stock In-out'!D:D,'Stock In-out'!B:B,"Opening Stock",'Stock In-out'!A:A,'Stock In-out'!A41)</f>
        <v>39</v>
      </c>
      <c r="C41">
        <f>SUMIFS('Stock In-out'!E:E,'Stock In-out'!C:C,"In",'Stock In-out'!B:B,'Stock In-out'!B41)</f>
        <v>0</v>
      </c>
      <c r="D41">
        <f>SUMIFS('Stock In-out'!D:D,'Stock In-out'!B:B,"Out",'Stock In-out'!A:A,'Stock In-out'!A41)</f>
        <v>0</v>
      </c>
      <c r="E41">
        <f t="shared" si="0"/>
        <v>39</v>
      </c>
      <c r="F41">
        <f>VLOOKUP(A41,'Product Details'!A:C,3,0)*Inventory!E41</f>
        <v>584.61</v>
      </c>
      <c r="G41">
        <f>VLOOKUP(A41,'Product Details'!A:C,2,0)*Inventory!E41</f>
        <v>350.61</v>
      </c>
      <c r="H41">
        <f>VLOOKUP(A41,Table1[#All],6,0)</f>
        <v>7</v>
      </c>
      <c r="I41" t="str">
        <f t="shared" si="1"/>
        <v>No</v>
      </c>
      <c r="J41">
        <f>VLOOKUP(A41,Table1[#All],5,0)</f>
        <v>1</v>
      </c>
    </row>
    <row r="42" spans="1:10" x14ac:dyDescent="0.3">
      <c r="A42" t="s">
        <v>46</v>
      </c>
      <c r="B42">
        <f>SUMIFS('Stock In-out'!D:D,'Stock In-out'!B:B,"Opening Stock",'Stock In-out'!A:A,'Stock In-out'!A42)</f>
        <v>48</v>
      </c>
      <c r="C42">
        <f>SUMIFS('Stock In-out'!E:E,'Stock In-out'!C:C,"In",'Stock In-out'!B:B,'Stock In-out'!B42)</f>
        <v>0</v>
      </c>
      <c r="D42">
        <f>SUMIFS('Stock In-out'!D:D,'Stock In-out'!B:B,"Out",'Stock In-out'!A:A,'Stock In-out'!A42)</f>
        <v>0</v>
      </c>
      <c r="E42">
        <f t="shared" si="0"/>
        <v>48</v>
      </c>
      <c r="F42">
        <f>VLOOKUP(A42,'Product Details'!A:C,3,0)*Inventory!E42</f>
        <v>719.52</v>
      </c>
      <c r="G42">
        <f>VLOOKUP(A42,'Product Details'!A:C,2,0)*Inventory!E42</f>
        <v>383.52</v>
      </c>
      <c r="H42">
        <f>VLOOKUP(A42,Table1[#All],6,0)</f>
        <v>6</v>
      </c>
      <c r="I42" t="str">
        <f t="shared" si="1"/>
        <v>No</v>
      </c>
      <c r="J42">
        <f>VLOOKUP(A42,Table1[#All],5,0)</f>
        <v>9</v>
      </c>
    </row>
    <row r="43" spans="1:10" x14ac:dyDescent="0.3">
      <c r="A43" t="s">
        <v>47</v>
      </c>
      <c r="B43">
        <f>SUMIFS('Stock In-out'!D:D,'Stock In-out'!B:B,"Opening Stock",'Stock In-out'!A:A,'Stock In-out'!A43)</f>
        <v>39</v>
      </c>
      <c r="C43">
        <f>SUMIFS('Stock In-out'!E:E,'Stock In-out'!C:C,"In",'Stock In-out'!B:B,'Stock In-out'!B43)</f>
        <v>0</v>
      </c>
      <c r="D43">
        <f>SUMIFS('Stock In-out'!D:D,'Stock In-out'!B:B,"Out",'Stock In-out'!A:A,'Stock In-out'!A43)</f>
        <v>0</v>
      </c>
      <c r="E43">
        <f t="shared" si="0"/>
        <v>39</v>
      </c>
      <c r="F43">
        <f>VLOOKUP(A43,'Product Details'!A:C,3,0)*Inventory!E43</f>
        <v>662.6099999999999</v>
      </c>
      <c r="G43">
        <f>VLOOKUP(A43,'Product Details'!A:C,2,0)*Inventory!E43</f>
        <v>428.61</v>
      </c>
      <c r="H43">
        <f>VLOOKUP(A43,Table1[#All],6,0)</f>
        <v>6</v>
      </c>
      <c r="I43" t="str">
        <f t="shared" si="1"/>
        <v>No</v>
      </c>
      <c r="J43">
        <f>VLOOKUP(A43,Table1[#All],5,0)</f>
        <v>6</v>
      </c>
    </row>
    <row r="44" spans="1:10" x14ac:dyDescent="0.3">
      <c r="A44" t="s">
        <v>48</v>
      </c>
      <c r="B44">
        <f>SUMIFS('Stock In-out'!D:D,'Stock In-out'!B:B,"Opening Stock",'Stock In-out'!A:A,'Stock In-out'!A44)</f>
        <v>20</v>
      </c>
      <c r="C44">
        <f>SUMIFS('Stock In-out'!E:E,'Stock In-out'!C:C,"In",'Stock In-out'!B:B,'Stock In-out'!B44)</f>
        <v>0</v>
      </c>
      <c r="D44">
        <f>SUMIFS('Stock In-out'!D:D,'Stock In-out'!B:B,"Out",'Stock In-out'!A:A,'Stock In-out'!A44)</f>
        <v>0</v>
      </c>
      <c r="E44">
        <f t="shared" si="0"/>
        <v>20</v>
      </c>
      <c r="F44">
        <f>VLOOKUP(A44,'Product Details'!A:C,3,0)*Inventory!E44</f>
        <v>219.8</v>
      </c>
      <c r="G44">
        <f>VLOOKUP(A44,'Product Details'!A:C,2,0)*Inventory!E44</f>
        <v>119.80000000000001</v>
      </c>
      <c r="H44">
        <f>VLOOKUP(A44,Table1[#All],6,0)</f>
        <v>7</v>
      </c>
      <c r="I44" t="str">
        <f t="shared" si="1"/>
        <v>No</v>
      </c>
      <c r="J44">
        <f>VLOOKUP(A44,Table1[#All],5,0)</f>
        <v>4</v>
      </c>
    </row>
    <row r="45" spans="1:10" x14ac:dyDescent="0.3">
      <c r="A45" t="s">
        <v>49</v>
      </c>
      <c r="B45">
        <f>SUMIFS('Stock In-out'!D:D,'Stock In-out'!B:B,"Opening Stock",'Stock In-out'!A:A,'Stock In-out'!A45)</f>
        <v>40</v>
      </c>
      <c r="C45">
        <f>SUMIFS('Stock In-out'!E:E,'Stock In-out'!C:C,"In",'Stock In-out'!B:B,'Stock In-out'!B45)</f>
        <v>0</v>
      </c>
      <c r="D45">
        <f>SUMIFS('Stock In-out'!D:D,'Stock In-out'!B:B,"Out",'Stock In-out'!A:A,'Stock In-out'!A45)</f>
        <v>0</v>
      </c>
      <c r="E45">
        <f t="shared" si="0"/>
        <v>40</v>
      </c>
      <c r="F45">
        <f>VLOOKUP(A45,'Product Details'!A:C,3,0)*Inventory!E45</f>
        <v>599.6</v>
      </c>
      <c r="G45">
        <f>VLOOKUP(A45,'Product Details'!A:C,2,0)*Inventory!E45</f>
        <v>319.60000000000002</v>
      </c>
      <c r="H45">
        <f>VLOOKUP(A45,Table1[#All],6,0)</f>
        <v>6</v>
      </c>
      <c r="I45" t="str">
        <f t="shared" si="1"/>
        <v>No</v>
      </c>
      <c r="J45">
        <f>VLOOKUP(A45,Table1[#All],5,0)</f>
        <v>9</v>
      </c>
    </row>
    <row r="46" spans="1:10" x14ac:dyDescent="0.3">
      <c r="A46" t="s">
        <v>50</v>
      </c>
      <c r="B46">
        <f>SUMIFS('Stock In-out'!D:D,'Stock In-out'!B:B,"Opening Stock",'Stock In-out'!A:A,'Stock In-out'!A46)</f>
        <v>80</v>
      </c>
      <c r="C46">
        <f>SUMIFS('Stock In-out'!E:E,'Stock In-out'!C:C,"In",'Stock In-out'!B:B,'Stock In-out'!B46)</f>
        <v>0</v>
      </c>
      <c r="D46">
        <f>SUMIFS('Stock In-out'!D:D,'Stock In-out'!B:B,"Out",'Stock In-out'!A:A,'Stock In-out'!A46)</f>
        <v>0</v>
      </c>
      <c r="E46">
        <f t="shared" si="0"/>
        <v>80</v>
      </c>
      <c r="F46">
        <f>VLOOKUP(A46,'Product Details'!A:C,3,0)*Inventory!E46</f>
        <v>959.2</v>
      </c>
      <c r="G46">
        <f>VLOOKUP(A46,'Product Details'!A:C,2,0)*Inventory!E46</f>
        <v>399.20000000000005</v>
      </c>
      <c r="H46">
        <f>VLOOKUP(A46,Table1[#All],6,0)</f>
        <v>4</v>
      </c>
      <c r="I46" t="str">
        <f t="shared" si="1"/>
        <v>No</v>
      </c>
      <c r="J46">
        <f>VLOOKUP(A46,Table1[#All],5,0)</f>
        <v>4</v>
      </c>
    </row>
    <row r="47" spans="1:10" x14ac:dyDescent="0.3">
      <c r="A47" t="s">
        <v>51</v>
      </c>
      <c r="B47">
        <f>SUMIFS('Stock In-out'!D:D,'Stock In-out'!B:B,"Opening Stock",'Stock In-out'!A:A,'Stock In-out'!A47)</f>
        <v>39</v>
      </c>
      <c r="C47">
        <f>SUMIFS('Stock In-out'!E:E,'Stock In-out'!C:C,"In",'Stock In-out'!B:B,'Stock In-out'!B47)</f>
        <v>0</v>
      </c>
      <c r="D47">
        <f>SUMIFS('Stock In-out'!D:D,'Stock In-out'!B:B,"Out",'Stock In-out'!A:A,'Stock In-out'!A47)</f>
        <v>0</v>
      </c>
      <c r="E47">
        <f t="shared" si="0"/>
        <v>39</v>
      </c>
      <c r="F47">
        <f>VLOOKUP(A47,'Product Details'!A:C,3,0)*Inventory!E47</f>
        <v>662.6099999999999</v>
      </c>
      <c r="G47">
        <f>VLOOKUP(A47,'Product Details'!A:C,2,0)*Inventory!E47</f>
        <v>389.61</v>
      </c>
      <c r="H47">
        <f>VLOOKUP(A47,Table1[#All],6,0)</f>
        <v>7</v>
      </c>
      <c r="I47" t="str">
        <f t="shared" si="1"/>
        <v>No</v>
      </c>
      <c r="J47">
        <f>VLOOKUP(A47,Table1[#All],5,0)</f>
        <v>15</v>
      </c>
    </row>
    <row r="48" spans="1:10" x14ac:dyDescent="0.3">
      <c r="A48" t="s">
        <v>52</v>
      </c>
      <c r="B48">
        <f>SUMIFS('Stock In-out'!D:D,'Stock In-out'!B:B,"Opening Stock",'Stock In-out'!A:A,'Stock In-out'!A48)</f>
        <v>32</v>
      </c>
      <c r="C48">
        <f>SUMIFS('Stock In-out'!E:E,'Stock In-out'!C:C,"In",'Stock In-out'!B:B,'Stock In-out'!B48)</f>
        <v>0</v>
      </c>
      <c r="D48">
        <f>SUMIFS('Stock In-out'!D:D,'Stock In-out'!B:B,"Out",'Stock In-out'!A:A,'Stock In-out'!A48)</f>
        <v>0</v>
      </c>
      <c r="E48">
        <f t="shared" si="0"/>
        <v>32</v>
      </c>
      <c r="F48">
        <f>VLOOKUP(A48,'Product Details'!A:C,3,0)*Inventory!E48</f>
        <v>479.68</v>
      </c>
      <c r="G48">
        <f>VLOOKUP(A48,'Product Details'!A:C,2,0)*Inventory!E48</f>
        <v>351.68</v>
      </c>
      <c r="H48">
        <f>VLOOKUP(A48,Table1[#All],6,0)</f>
        <v>7</v>
      </c>
      <c r="I48" t="str">
        <f t="shared" si="1"/>
        <v>No</v>
      </c>
      <c r="J48">
        <f>VLOOKUP(A48,Table1[#All],5,0)</f>
        <v>4</v>
      </c>
    </row>
    <row r="49" spans="1:10" x14ac:dyDescent="0.3">
      <c r="A49" t="s">
        <v>53</v>
      </c>
      <c r="B49">
        <f>SUMIFS('Stock In-out'!D:D,'Stock In-out'!B:B,"Opening Stock",'Stock In-out'!A:A,'Stock In-out'!A49)</f>
        <v>44</v>
      </c>
      <c r="C49">
        <f>SUMIFS('Stock In-out'!E:E,'Stock In-out'!C:C,"In",'Stock In-out'!B:B,'Stock In-out'!B49)</f>
        <v>0</v>
      </c>
      <c r="D49">
        <f>SUMIFS('Stock In-out'!D:D,'Stock In-out'!B:B,"Out",'Stock In-out'!A:A,'Stock In-out'!A49)</f>
        <v>0</v>
      </c>
      <c r="E49">
        <f t="shared" si="0"/>
        <v>44</v>
      </c>
      <c r="F49">
        <f>VLOOKUP(A49,'Product Details'!A:C,3,0)*Inventory!E49</f>
        <v>527.56000000000006</v>
      </c>
      <c r="G49">
        <f>VLOOKUP(A49,'Product Details'!A:C,2,0)*Inventory!E49</f>
        <v>351.56</v>
      </c>
      <c r="H49">
        <f>VLOOKUP(A49,Table1[#All],6,0)</f>
        <v>7</v>
      </c>
      <c r="I49" t="str">
        <f t="shared" si="1"/>
        <v>No</v>
      </c>
      <c r="J49">
        <f>VLOOKUP(A49,Table1[#All],5,0)</f>
        <v>3</v>
      </c>
    </row>
    <row r="50" spans="1:10" x14ac:dyDescent="0.3">
      <c r="A50" t="s">
        <v>54</v>
      </c>
      <c r="B50">
        <f>SUMIFS('Stock In-out'!D:D,'Stock In-out'!B:B,"Opening Stock",'Stock In-out'!A:A,'Stock In-out'!A50)</f>
        <v>39</v>
      </c>
      <c r="C50">
        <f>SUMIFS('Stock In-out'!E:E,'Stock In-out'!C:C,"In",'Stock In-out'!B:B,'Stock In-out'!B50)</f>
        <v>0</v>
      </c>
      <c r="D50">
        <f>SUMIFS('Stock In-out'!D:D,'Stock In-out'!B:B,"Out",'Stock In-out'!A:A,'Stock In-out'!A50)</f>
        <v>0</v>
      </c>
      <c r="E50">
        <f t="shared" si="0"/>
        <v>39</v>
      </c>
      <c r="F50">
        <f>VLOOKUP(A50,'Product Details'!A:C,3,0)*Inventory!E50</f>
        <v>584.61</v>
      </c>
      <c r="G50">
        <f>VLOOKUP(A50,'Product Details'!A:C,2,0)*Inventory!E50</f>
        <v>350.61</v>
      </c>
      <c r="H50">
        <f>VLOOKUP(A50,Table1[#All],6,0)</f>
        <v>6</v>
      </c>
      <c r="I50" t="str">
        <f t="shared" si="1"/>
        <v>No</v>
      </c>
      <c r="J50">
        <f>VLOOKUP(A50,Table1[#All],5,0)</f>
        <v>10</v>
      </c>
    </row>
    <row r="51" spans="1:10" x14ac:dyDescent="0.3">
      <c r="A51" t="s">
        <v>55</v>
      </c>
      <c r="B51">
        <f>SUMIFS('Stock In-out'!D:D,'Stock In-out'!B:B,"Opening Stock",'Stock In-out'!A:A,'Stock In-out'!A51)</f>
        <v>20</v>
      </c>
      <c r="C51">
        <f>SUMIFS('Stock In-out'!E:E,'Stock In-out'!C:C,"In",'Stock In-out'!B:B,'Stock In-out'!B51)</f>
        <v>0</v>
      </c>
      <c r="D51">
        <f>SUMIFS('Stock In-out'!D:D,'Stock In-out'!B:B,"Out",'Stock In-out'!A:A,'Stock In-out'!A51)</f>
        <v>0</v>
      </c>
      <c r="E51">
        <f t="shared" si="0"/>
        <v>20</v>
      </c>
      <c r="F51">
        <f>VLOOKUP(A51,'Product Details'!A:C,3,0)*Inventory!E51</f>
        <v>199.8</v>
      </c>
      <c r="G51">
        <f>VLOOKUP(A51,'Product Details'!A:C,2,0)*Inventory!E51</f>
        <v>99.800000000000011</v>
      </c>
      <c r="H51">
        <f>VLOOKUP(A51,Table1[#All],6,0)</f>
        <v>7</v>
      </c>
      <c r="I51" t="str">
        <f t="shared" si="1"/>
        <v>No</v>
      </c>
      <c r="J51">
        <f>VLOOKUP(A51,Table1[#All],5,0)</f>
        <v>6</v>
      </c>
    </row>
  </sheetData>
  <hyperlinks>
    <hyperlink ref="A3" r:id="rId1" tooltip="Heteropanax " display="https://www.plantagen.fi/heteropanax-korkeus-160-cm-vihrea-541054.html" xr:uid="{C59508BF-959B-4467-9EDD-E696CED0AD40}"/>
    <hyperlink ref="A4" r:id="rId2" tooltip="Varjoviikuna" display="https://www.plantagen.fi/varjoviikuna-korkeus-80-cm-vihrea-534979.html" xr:uid="{CC61EC6D-0E79-4FA7-AE5A-0BE1429A0520}"/>
    <hyperlink ref="A5" r:id="rId3" tooltip="Kumiviikuna 'Melany'" display="https://www.plantagen.fi/kumiviikuna-melany-korkeus-70-cm-vihrea-530481.html" xr:uid="{34D4C545-B12C-4FB4-82A4-D20B5A38300D}"/>
    <hyperlink ref="A6" r:id="rId4" tooltip="Lyyraviikuna" display="https://www.plantagen.fi/lyyraviikuna-korkeus-150-cm-vihrea-516845.html" xr:uid="{7F154121-1873-428A-88A3-CD7D56B7F43A}"/>
    <hyperlink ref="A7" r:id="rId5" tooltip="Seepra-alokasia " display="https://www.plantagen.fi/seepra-alokasia-korkeus-100-cm-vihrea-510478.html" xr:uid="{B5BA8DD1-68F1-44BE-816A-BC6CFD27DCF6}"/>
    <hyperlink ref="A8" r:id="rId6" tooltip="Rungollinen banianviikuna 'Audrey'" display="https://www.plantagen.fi/rungollinen-banianviikuna-audrey-korkeus-130-cm-vihrea-541030.html" xr:uid="{80D91389-3E40-4FDE-97EE-1183EF24A213}"/>
    <hyperlink ref="A9" r:id="rId7" tooltip="Rungollinen korvakeviikuna" display="https://www.plantagen.fi/rungollinen-korvakeviikuna-korkeus-135-cm-vihrea-541031.html" xr:uid="{89FBC661-1824-4B91-BC2F-5E41400C3629}"/>
    <hyperlink ref="A10" r:id="rId8" tooltip="Kääpiösitrus rungollinen" display="https://www.plantagen.fi/kaapiositrus-rungollinen-%C3%B819-cm-oranssi-510485.html" xr:uid="{BE415368-1E8F-4AE2-B0D7-6BC1B41FA497}"/>
    <hyperlink ref="A11" r:id="rId9" tooltip="Siroliuska-aralia tekokasvi" display="https://www.plantagen.fi/siroliuska-aralia-tekokasvi-korkeus-75-cm-vihrea-2408500.html" xr:uid="{F7FD302A-A039-4109-AA0E-B849F632CCC8}"/>
    <hyperlink ref="A12" r:id="rId10" tooltip="Kirjolehti " display="https://www.plantagen.fi/kirjolehti-korkeus-45-cm-useita-vareja-535023.html" xr:uid="{B925FA14-525A-42B4-BB1F-B2F09DEFCFC2}"/>
    <hyperlink ref="A13" r:id="rId11" tooltip="Isogalangajuuri 'Variegata'" display="https://www.plantagen.fi/isogalangajuuri-variegata-korkeus-65-cm-vihrea-544451.html" xr:uid="{763BA1A9-8495-4534-B198-8C60CDE6D7FE}"/>
    <hyperlink ref="A14" r:id="rId12" tooltip="Marmorimaija" display="https://www.plantagen.fi/marmorimaija-korkeus-65-cm-vihrea-517407.html" xr:uid="{EF835EB4-E5C0-4B95-86B0-D5E894B91756}"/>
    <hyperlink ref="A15" r:id="rId13" tooltip="Isomaija ’Silvia’ " display="https://www.plantagen.fi/isomaija-%E2%80%99silvia%E2%80%99-korkeus-80-cm-vihrea-517408.html" xr:uid="{68B3877E-0DBE-442E-80C0-6458C9847258}"/>
    <hyperlink ref="A16" r:id="rId14" tooltip="Viikuna 'Umbellata'" display="https://www.plantagen.fi/viikuna-umbellata-korkeus-75-cm-vihrea-541043.html" xr:uid="{F1C6C491-C88B-449D-A1EC-D4D0D1235EA8}"/>
    <hyperlink ref="A17" r:id="rId15" tooltip="Ihmepensas 'Petra' " display="https://www.plantagen.fi/ihmepensas-petra-korkeus-60-cm-viininpunainen-530530.html" xr:uid="{2A55ACCF-E450-4622-81D9-E5CD22BB0BED}"/>
    <hyperlink ref="A18" r:id="rId16" tooltip="Kuristajaklusia 'Princess'" display="https://www.plantagen.fi/kuristajaklusia-princess-korkeus-40-cm-vihrea-525272.html" xr:uid="{438096ED-17FF-46F6-9B88-76B2D2D655B8}"/>
    <hyperlink ref="A19" r:id="rId17" tooltip="Kumiviikuna ‘Melany’" display="https://www.plantagen.fi/kumiviikuna-%E2%80%98melany%E2%80%99-korkeus-60-cm-vihrea-541034.html" xr:uid="{3DD5E874-2C04-4BA9-85A8-767D27A8143E}"/>
    <hyperlink ref="A20" r:id="rId18" tooltip="Laikkuvehka 'White Lime'" display="https://www.plantagen.fi/laikkuvehka-white-lime-korkeus-40-cm-vihrea-547516.html" xr:uid="{2B1164DC-B559-46CC-8223-6959CD0A432D}"/>
    <hyperlink ref="A21" r:id="rId19" tooltip="Kultaköynnös amppelissa" display="https://www.plantagen.fi/kultakoynnos-amppelissa-korkeus-40-cm-vihrea-530486.html" xr:uid="{43AC924B-8F1A-4D36-9BB7-88B4C927AC90}"/>
    <hyperlink ref="A22" r:id="rId20" tooltip="Pussiköynnös kirjavalehtinen " display="https://www.plantagen.fi/pussikoynnos-kirjavalehtinen-korkeus-40-cm-vihrea-541020.html" xr:uid="{251F1E44-82FA-4B0C-968D-F3392CCC6AFD}"/>
    <hyperlink ref="A23" r:id="rId21" tooltip="Pussiköynnös" display="https://www.plantagen.fi/pussikoynnos-korkeus-40-cm-vihrea-541018.html" xr:uid="{63F09547-412F-4401-A4A0-07A5B4314BC9}"/>
    <hyperlink ref="A24" r:id="rId22" tooltip="Piilea amppelissa" display="https://www.plantagen.fi/piilea-amppelissa-korkeus-20-cm-vihrea-530501.html" xr:uid="{03E8A2F4-5060-4629-A6E7-084AD1DE5946}"/>
    <hyperlink ref="A25" r:id="rId23" tooltip="Kastanjasutipuu" display="https://www.plantagen.fi/kastanjasutipuu-korkeus-55-cm-vihrea-510929.html" xr:uid="{E12775B8-6634-41E7-8877-852EAF455C96}"/>
    <hyperlink ref="A26" r:id="rId24" tooltip="Anopinkieli 'Laurentii'" display="https://www.plantagen.fi/anopinkieli-laurentii-korkeus-65-cm-vihrea-530547.html" xr:uid="{A043846B-F3A9-4EDF-A975-60642BE314AF}"/>
    <hyperlink ref="A27" r:id="rId25" tooltip="Hopea-aralia ’Fabian’" display="https://www.plantagen.fi/hopea-aralia-%E2%80%99fabian%E2%80%99-korkeus-60-cm-vihrea-530545.html" xr:uid="{99E0CCC2-9AFF-43F3-B2E1-1E97EEEB2E3C}"/>
    <hyperlink ref="A28" r:id="rId26" tooltip="Puikkokämmekkä 'Apollon'" display="https://www.plantagen.fi/puikkokammekka-apollon-korkeus-50-cm-valkoinen-520993.html" xr:uid="{FF8DF301-BFBC-4435-8614-4BB2226AF292}"/>
    <hyperlink ref="A29" r:id="rId27" tooltip="Begonia 'Cane Hotspot'" display="https://www.plantagen.fi/begonia-cane-hotspot-korkeus-35-cm-vihrea-534960.html" xr:uid="{7886BBCF-74FC-4295-99ED-4B85E3837164}"/>
    <hyperlink ref="A30" r:id="rId28" tooltip="Isoleopoldinkukka" display="https://www.plantagen.fi/isoleopoldinkukka-korkeus-30-cm-keltainen-540989.html" xr:uid="{E7DF211A-97DE-4C11-B1AB-3BFAEDC60827}"/>
    <hyperlink ref="A31" r:id="rId29" tooltip="Begonia" display="https://www.plantagen.fi/begonia-korkeus-30-cm-vihrea-530496.html" xr:uid="{50604A10-5B83-4E05-96CA-3B49F29472B8}"/>
    <hyperlink ref="A32" r:id="rId30" tooltip="Alokasia 'Lauterbachiana'" display="https://www.plantagen.fi/alokasia-lauterbachiana-korkeus-60-cm-vihrea-540985.html" xr:uid="{8E4BA7A4-C55A-447A-8098-75E14645636C}"/>
    <hyperlink ref="A33" r:id="rId31" tooltip="Aaltomaija" display="https://www.plantagen.fi/aaltomaija-korkeus-55-cm-vihrea-530526.html" xr:uid="{36EB8A81-D81B-48B8-A0E4-01460DF6EEED}"/>
    <hyperlink ref="A34" r:id="rId32" tooltip="Täplämaija" display="https://www.plantagen.fi/taplamaija-korkeus-50-cm-vihrea-530528.html" xr:uid="{BB91A30C-2689-4E99-8C24-C25F17C20F86}"/>
    <hyperlink ref="A35" r:id="rId33" tooltip="Tekobambu terrakottaruukussa" display="https://www.plantagen.fi/tekobambu-terrakottaruukussa-korkeus-46-cm-vihrea-2443990.html" xr:uid="{9F0DBB35-2BAF-465F-94B5-9D253BA75626}"/>
    <hyperlink ref="A36" r:id="rId34" tooltip="Viherkasvi tekokasvi" display="https://www.plantagen.fi/viherkasvi-tekokasvi-korkeus-39-cm-useita-vareja-2288003.html" xr:uid="{F20A9E06-13EF-4EB3-BCC8-33055206FCA9}"/>
    <hyperlink ref="A37" r:id="rId35" tooltip="Tuonenkielo tekokasvi" display="https://www.plantagen.fi/tuonenkielo-tekokasvi-pituus-67-cm-vihrea-532126.html" xr:uid="{8621AD20-0184-4709-8469-58127AD0FFA6}"/>
    <hyperlink ref="A38" r:id="rId36" tooltip="Jouluruusu " display="https://www.plantagen.fi/jouluruusu-%C3%B815-cm-monivarinen-521252.html" xr:uid="{64F04548-81C6-44EE-AFAB-525F920B3EA8}"/>
    <hyperlink ref="A39" r:id="rId37" tooltip="Vaniljaorkidea" display="https://www.plantagen.fi/vaniljaorkidea-korkeus-45-cm-vihrea-534953.html" xr:uid="{25028C51-82A0-4531-8959-6392A6944072}"/>
    <hyperlink ref="A40" r:id="rId38" tooltip="Kiiltojukka" display="https://www.plantagen.fi/kiiltojukka-korkeus-60-cm-vihrea-521039.html" xr:uid="{B5061954-F839-4B40-A8CC-716096CEBE08}"/>
    <hyperlink ref="A41" r:id="rId39" tooltip="Pylvästyräkki" display="https://www.plantagen.fi/pylvastyrakki-korkeus-40-cm-vihrea-534944.html" xr:uid="{2B52921E-9862-4BA2-9447-3647DAD0364B}"/>
    <hyperlink ref="A42" r:id="rId40" tooltip="Villakko 'Peregrinus'" display="https://www.plantagen.fi/villakko-peregrinus-korkeus-60-cm-vihrea-544867.html" xr:uid="{FFE8A69B-CFA7-41C0-B41B-508E11DA0130}"/>
    <hyperlink ref="A43" r:id="rId41" tooltip="Muratti" display="https://www.plantagen.fi/muratti-korkeus-10-cm-vihrea-514814.html" xr:uid="{A7082A82-16E7-4193-9EB9-9710386B939E}"/>
    <hyperlink ref="A44" r:id="rId42" tooltip="Anopinkieli 'Black Gold'" display="https://www.plantagen.fi/anopinkieli-black-gold-korkeus-35-cm-vihrea-510886.html" xr:uid="{9B049FCC-E6A6-424E-A688-C8250EB60346}"/>
    <hyperlink ref="A45" r:id="rId43" tooltip="Helmivillakko" display="https://www.plantagen.fi/helmivillakko-korkeus-20-25-cm-vihrea-544868.html" xr:uid="{131192D2-E5E4-4261-BC27-E6082BC30968}"/>
    <hyperlink ref="A46" r:id="rId44" tooltip="Pilkkubegonia 'Maculata'" display="https://www.plantagen.fi/pilkkubegonia-maculata-korkeus-25-cm-vihrea-514925.html" xr:uid="{F4056D8F-861D-451A-968E-F3B13D0524EE}"/>
    <hyperlink ref="A47" r:id="rId45" tooltip="Neulavehka" display="https://www.plantagen.fi/neulavehka-korkeus-30-cm-vihrea-530488.html" xr:uid="{4B8B5B04-E996-48E4-9E90-994DCDE1390E}"/>
    <hyperlink ref="A48" r:id="rId46" tooltip="Timanttiananas" display="https://www.plantagen.fi/timanttiananas-korkeus-40-cm-monivarinen-510862.html" xr:uid="{C5BE462B-3839-424B-80A7-5C0B75689F6C}"/>
    <hyperlink ref="A49" r:id="rId47" tooltip="Alokasia 'Black Velvet'" display="https://www.plantagen.fi/alokasia-black-velvet-korkeus-25-cm-vihrea-534962.html" xr:uid="{C7FA183B-8365-455F-BC08-CDF45B653655}"/>
    <hyperlink ref="A50" r:id="rId48" tooltip="Anopinkieli ’Moonshine’" display="https://www.plantagen.fi/anopinkieli-%E2%80%99moonshine%E2%80%99-korkeus-30-cm-vihrea-541081.html" xr:uid="{040C7F48-F91E-4598-BD2F-8238BE9A6AFA}"/>
    <hyperlink ref="A51" r:id="rId49" tooltip="Köynnösvehka 'Silver Sword'" display="https://www.plantagen.fi/koynnosvehka-silver-sword-korkeus-25-cm-vihrea-545786.html" xr:uid="{6ACAA387-E613-4F34-AD7A-05B81A474E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Inventory Management System</vt:lpstr>
      <vt:lpstr>Support</vt:lpstr>
      <vt:lpstr>Product Details</vt:lpstr>
      <vt:lpstr>Stock In-out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Pham Thi Thu</dc:creator>
  <cp:lastModifiedBy>Ha Pham Thi Thu</cp:lastModifiedBy>
  <dcterms:created xsi:type="dcterms:W3CDTF">2023-01-09T19:12:14Z</dcterms:created>
  <dcterms:modified xsi:type="dcterms:W3CDTF">2023-01-09T21:15:57Z</dcterms:modified>
</cp:coreProperties>
</file>