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" yWindow="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2" i="1" l="1"/>
  <c r="AI21" i="1"/>
  <c r="AI20" i="1"/>
  <c r="AI19" i="1"/>
  <c r="AI18" i="1"/>
  <c r="AI17" i="1"/>
  <c r="AF22" i="1"/>
  <c r="AF21" i="1"/>
  <c r="AF20" i="1"/>
  <c r="AF19" i="1"/>
  <c r="AF18" i="1"/>
  <c r="AF17" i="1"/>
  <c r="AC22" i="1"/>
  <c r="AC21" i="1"/>
  <c r="AC20" i="1"/>
  <c r="AC19" i="1"/>
  <c r="AC18" i="1"/>
  <c r="AC17" i="1"/>
  <c r="AI23" i="1"/>
  <c r="AF23" i="1"/>
  <c r="AC23" i="1"/>
  <c r="AJ17" i="1"/>
  <c r="AJ18" i="1"/>
  <c r="AJ19" i="1"/>
  <c r="AJ20" i="1"/>
  <c r="AJ21" i="1"/>
  <c r="AJ22" i="1"/>
  <c r="AK22" i="1"/>
  <c r="AG17" i="1"/>
  <c r="AG18" i="1"/>
  <c r="AG19" i="1"/>
  <c r="AG20" i="1"/>
  <c r="AG21" i="1"/>
  <c r="AG22" i="1"/>
  <c r="AH22" i="1"/>
  <c r="AD17" i="1"/>
  <c r="AD18" i="1"/>
  <c r="AD19" i="1"/>
  <c r="AD20" i="1"/>
  <c r="AD21" i="1"/>
  <c r="AD22" i="1"/>
  <c r="AE22" i="1"/>
  <c r="AK21" i="1"/>
  <c r="AH21" i="1"/>
  <c r="AE21" i="1"/>
  <c r="AK20" i="1"/>
  <c r="AH20" i="1"/>
  <c r="AE20" i="1"/>
  <c r="AK19" i="1"/>
  <c r="AH19" i="1"/>
  <c r="AE19" i="1"/>
  <c r="AK18" i="1"/>
  <c r="AH18" i="1"/>
  <c r="AE18" i="1"/>
  <c r="AK17" i="1"/>
  <c r="AH17" i="1"/>
  <c r="AE17" i="1"/>
  <c r="AI9" i="1"/>
  <c r="AI8" i="1"/>
  <c r="AI7" i="1"/>
  <c r="AI6" i="1"/>
  <c r="AI5" i="1"/>
  <c r="AI4" i="1"/>
  <c r="AF9" i="1"/>
  <c r="AF8" i="1"/>
  <c r="AF7" i="1"/>
  <c r="AF6" i="1"/>
  <c r="AF5" i="1"/>
  <c r="AF4" i="1"/>
  <c r="AI10" i="1"/>
  <c r="AJ4" i="1"/>
  <c r="AJ5" i="1"/>
  <c r="AJ6" i="1"/>
  <c r="AJ7" i="1"/>
  <c r="AJ8" i="1"/>
  <c r="AJ9" i="1"/>
  <c r="AK9" i="1"/>
  <c r="AK8" i="1"/>
  <c r="AK7" i="1"/>
  <c r="AK6" i="1"/>
  <c r="AK5" i="1"/>
  <c r="AK4" i="1"/>
  <c r="AF10" i="1"/>
  <c r="AG4" i="1"/>
  <c r="AG5" i="1"/>
  <c r="AG6" i="1"/>
  <c r="AG7" i="1"/>
  <c r="AG8" i="1"/>
  <c r="AG9" i="1"/>
  <c r="AH9" i="1"/>
  <c r="AH8" i="1"/>
  <c r="AH7" i="1"/>
  <c r="AH6" i="1"/>
  <c r="AH5" i="1"/>
  <c r="AH4" i="1"/>
  <c r="AD4" i="1"/>
  <c r="AD5" i="1"/>
  <c r="AE5" i="1"/>
  <c r="AD6" i="1"/>
  <c r="AE6" i="1"/>
  <c r="AD7" i="1"/>
  <c r="AE7" i="1"/>
  <c r="AD8" i="1"/>
  <c r="AE8" i="1"/>
  <c r="AD9" i="1"/>
  <c r="AE9" i="1"/>
  <c r="AC9" i="1"/>
  <c r="AC8" i="1"/>
  <c r="AC7" i="1"/>
  <c r="AC6" i="1"/>
  <c r="AC5" i="1"/>
  <c r="AC4" i="1"/>
  <c r="AC10" i="1"/>
  <c r="AE4" i="1"/>
  <c r="K4" i="1"/>
  <c r="Z17" i="1"/>
  <c r="W17" i="1"/>
  <c r="T17" i="1"/>
  <c r="Z23" i="1"/>
  <c r="W23" i="1"/>
  <c r="T23" i="1"/>
  <c r="AA17" i="1"/>
  <c r="AB17" i="1"/>
  <c r="X17" i="1"/>
  <c r="Y17" i="1"/>
  <c r="U17" i="1"/>
  <c r="V17" i="1"/>
  <c r="Z4" i="1"/>
  <c r="W4" i="1"/>
  <c r="Z10" i="1"/>
  <c r="AA4" i="1"/>
  <c r="AB4" i="1"/>
  <c r="W10" i="1"/>
  <c r="X4" i="1"/>
  <c r="Y4" i="1"/>
  <c r="T4" i="1"/>
  <c r="T10" i="1"/>
  <c r="U4" i="1"/>
  <c r="V4" i="1"/>
  <c r="Q17" i="1"/>
  <c r="N17" i="1"/>
  <c r="N23" i="1"/>
  <c r="O17" i="1"/>
  <c r="P17" i="1"/>
  <c r="K17" i="1"/>
  <c r="K23" i="1"/>
  <c r="L17" i="1"/>
  <c r="M17" i="1"/>
  <c r="N4" i="1"/>
  <c r="Q4" i="1"/>
  <c r="Q10" i="1"/>
  <c r="R4" i="1"/>
  <c r="S4" i="1"/>
  <c r="N10" i="1"/>
  <c r="O4" i="1"/>
  <c r="P4" i="1"/>
  <c r="L4" i="1"/>
  <c r="M4" i="1"/>
  <c r="K10" i="1"/>
  <c r="F17" i="1"/>
  <c r="F18" i="1"/>
  <c r="G18" i="1"/>
  <c r="F19" i="1"/>
  <c r="G19" i="1"/>
  <c r="F20" i="1"/>
  <c r="G20" i="1"/>
  <c r="F21" i="1"/>
  <c r="G21" i="1"/>
  <c r="F22" i="1"/>
  <c r="G22" i="1"/>
  <c r="G17" i="1"/>
  <c r="E23" i="1"/>
  <c r="F4" i="1"/>
  <c r="F5" i="1"/>
  <c r="G5" i="1"/>
  <c r="F6" i="1"/>
  <c r="G6" i="1"/>
  <c r="F7" i="1"/>
  <c r="G7" i="1"/>
  <c r="F8" i="1"/>
  <c r="G8" i="1"/>
  <c r="F9" i="1"/>
  <c r="G9" i="1"/>
  <c r="G4" i="1"/>
  <c r="E10" i="1"/>
  <c r="I17" i="1"/>
  <c r="I18" i="1"/>
  <c r="J18" i="1"/>
  <c r="I19" i="1"/>
  <c r="J19" i="1"/>
  <c r="I20" i="1"/>
  <c r="J20" i="1"/>
  <c r="I21" i="1"/>
  <c r="J21" i="1"/>
  <c r="I22" i="1"/>
  <c r="J22" i="1"/>
  <c r="J17" i="1"/>
  <c r="H23" i="1"/>
  <c r="C17" i="1"/>
  <c r="C18" i="1"/>
  <c r="D18" i="1"/>
  <c r="C19" i="1"/>
  <c r="D19" i="1"/>
  <c r="C20" i="1"/>
  <c r="D20" i="1"/>
  <c r="C21" i="1"/>
  <c r="D21" i="1"/>
  <c r="C22" i="1"/>
  <c r="D22" i="1"/>
  <c r="D17" i="1"/>
  <c r="B23" i="1"/>
  <c r="I4" i="1"/>
  <c r="I5" i="1"/>
  <c r="J5" i="1"/>
  <c r="I6" i="1"/>
  <c r="J6" i="1"/>
  <c r="I7" i="1"/>
  <c r="J7" i="1"/>
  <c r="I8" i="1"/>
  <c r="J8" i="1"/>
  <c r="I9" i="1"/>
  <c r="J9" i="1"/>
  <c r="J4" i="1"/>
  <c r="H10" i="1"/>
  <c r="C4" i="1"/>
  <c r="C5" i="1"/>
  <c r="D5" i="1"/>
  <c r="C6" i="1"/>
  <c r="D6" i="1"/>
  <c r="C7" i="1"/>
  <c r="D7" i="1"/>
  <c r="C8" i="1"/>
  <c r="D8" i="1"/>
  <c r="C9" i="1"/>
  <c r="D9" i="1"/>
  <c r="D4" i="1"/>
  <c r="B10" i="1"/>
</calcChain>
</file>

<file path=xl/sharedStrings.xml><?xml version="1.0" encoding="utf-8"?>
<sst xmlns="http://schemas.openxmlformats.org/spreadsheetml/2006/main" count="340" uniqueCount="26">
  <si>
    <t>GREENBERG (22°C)</t>
  </si>
  <si>
    <t>KAMAL (26.7°C)</t>
  </si>
  <si>
    <t>GREENBERG (29°C)</t>
  </si>
  <si>
    <t>Stage</t>
  </si>
  <si>
    <t>DH</t>
  </si>
  <si>
    <t>ADH</t>
  </si>
  <si>
    <t>ADD</t>
  </si>
  <si>
    <t>Egg</t>
  </si>
  <si>
    <t>1st instar</t>
  </si>
  <si>
    <t>2nd instar</t>
  </si>
  <si>
    <t>3rd instar</t>
  </si>
  <si>
    <t>Prepupal</t>
  </si>
  <si>
    <t>Pupal</t>
  </si>
  <si>
    <t xml:space="preserve">TOTAL </t>
  </si>
  <si>
    <t>-</t>
  </si>
  <si>
    <r>
      <t xml:space="preserve">Developmental Data for </t>
    </r>
    <r>
      <rPr>
        <i/>
        <sz val="12"/>
        <color rgb="FF000000"/>
        <rFont val="Calibri"/>
        <family val="2"/>
        <scheme val="minor"/>
      </rPr>
      <t xml:space="preserve">Lucilia sericata </t>
    </r>
    <r>
      <rPr>
        <sz val="12"/>
        <color rgb="FF000000"/>
        <rFont val="Calibri"/>
        <family val="2"/>
        <charset val="129"/>
        <scheme val="minor"/>
      </rPr>
      <t>(Meigen) using a lower threshold value of 4.2°C (Greenberg 1991)</t>
    </r>
  </si>
  <si>
    <r>
      <t xml:space="preserve">Developmental Data for </t>
    </r>
    <r>
      <rPr>
        <i/>
        <sz val="12"/>
        <color rgb="FF000000"/>
        <rFont val="Calibri"/>
        <family val="2"/>
        <scheme val="minor"/>
      </rPr>
      <t xml:space="preserve">Lucilia sericata </t>
    </r>
    <r>
      <rPr>
        <sz val="12"/>
        <color rgb="FF000000"/>
        <rFont val="Calibri"/>
        <family val="2"/>
        <charset val="129"/>
        <scheme val="minor"/>
      </rPr>
      <t>(Meigen) using a lower threshold value of 6°C</t>
    </r>
  </si>
  <si>
    <t>ASH &amp; GREENBERG (19°C)</t>
  </si>
  <si>
    <t>ASH &amp; GREENBERG (27°C)</t>
  </si>
  <si>
    <t>ASH &amp; GREENBERG (35°C)</t>
  </si>
  <si>
    <t>MELVIN (15°C)</t>
  </si>
  <si>
    <t>MELVIN (26°C)</t>
  </si>
  <si>
    <t>MELVIN (37°C)</t>
  </si>
  <si>
    <t>GRASSBERGER &amp; REITER (22°C)</t>
  </si>
  <si>
    <t>GRASSBERGER &amp; REITER (30°C)</t>
  </si>
  <si>
    <t>GRASSBERGER &amp; REITER (19°C)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</si>
</sst>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charset val="129"/>
      <scheme val="minor"/>
    </font>
    <font>
      <u/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rgb="FF000000"/>
      </right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double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8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4" fontId="1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topLeftCell="AB2" workbookViewId="0">
      <selection activeCell="AI23" sqref="AI23"/>
    </sheetView>
  </sheetViews>
  <sheetFormatPr baseColWidth="10" defaultRowHeight="15" x14ac:dyDescent="0"/>
  <sheetData>
    <row r="1" spans="1:37" ht="16" thickBot="1">
      <c r="A1" s="2" t="s">
        <v>15</v>
      </c>
      <c r="B1" s="2"/>
      <c r="C1" s="2"/>
      <c r="D1" s="2"/>
      <c r="E1" s="2"/>
      <c r="F1" s="2"/>
      <c r="G1" s="2"/>
      <c r="H1" s="2"/>
      <c r="I1" s="2"/>
      <c r="J1" s="3"/>
      <c r="K1" s="1"/>
      <c r="L1" s="22"/>
      <c r="M1" s="22"/>
      <c r="N1" s="22"/>
      <c r="O1" s="22"/>
      <c r="P1" s="1"/>
      <c r="Q1" s="1"/>
      <c r="R1" s="1"/>
      <c r="S1" s="1"/>
      <c r="T1" s="1"/>
      <c r="U1" s="1"/>
      <c r="V1" s="1"/>
      <c r="W1" s="1"/>
      <c r="X1" s="1"/>
      <c r="Y1" s="22"/>
      <c r="Z1" s="22"/>
      <c r="AA1" s="22"/>
      <c r="AB1" s="22"/>
      <c r="AC1" s="22"/>
      <c r="AD1" s="22"/>
      <c r="AE1" s="22"/>
      <c r="AF1" s="1"/>
      <c r="AG1" s="1"/>
      <c r="AH1" s="1"/>
      <c r="AI1" s="1"/>
    </row>
    <row r="2" spans="1:37" ht="16" thickTop="1">
      <c r="A2" s="4">
        <v>4.2</v>
      </c>
      <c r="B2" s="14" t="s">
        <v>0</v>
      </c>
      <c r="C2" s="15"/>
      <c r="D2" s="16"/>
      <c r="E2" s="17" t="s">
        <v>1</v>
      </c>
      <c r="F2" s="15"/>
      <c r="G2" s="16"/>
      <c r="H2" s="17" t="s">
        <v>2</v>
      </c>
      <c r="I2" s="15"/>
      <c r="J2" s="16"/>
      <c r="K2" s="17" t="s">
        <v>17</v>
      </c>
      <c r="L2" s="15"/>
      <c r="M2" s="16"/>
      <c r="N2" s="17" t="s">
        <v>18</v>
      </c>
      <c r="O2" s="15"/>
      <c r="P2" s="16"/>
      <c r="Q2" s="17" t="s">
        <v>19</v>
      </c>
      <c r="R2" s="15"/>
      <c r="S2" s="16"/>
      <c r="T2" s="17" t="s">
        <v>20</v>
      </c>
      <c r="U2" s="15"/>
      <c r="V2" s="16"/>
      <c r="W2" s="17" t="s">
        <v>21</v>
      </c>
      <c r="X2" s="15"/>
      <c r="Y2" s="16"/>
      <c r="Z2" s="17" t="s">
        <v>22</v>
      </c>
      <c r="AA2" s="15"/>
      <c r="AB2" s="16"/>
      <c r="AC2" s="17" t="s">
        <v>25</v>
      </c>
      <c r="AD2" s="15"/>
      <c r="AE2" s="16"/>
      <c r="AF2" s="17" t="s">
        <v>23</v>
      </c>
      <c r="AG2" s="15"/>
      <c r="AH2" s="16"/>
      <c r="AI2" s="17" t="s">
        <v>24</v>
      </c>
      <c r="AJ2" s="15"/>
      <c r="AK2" s="16"/>
    </row>
    <row r="3" spans="1:37" ht="16" thickBot="1">
      <c r="A3" s="5" t="s">
        <v>3</v>
      </c>
      <c r="B3" s="6" t="s">
        <v>4</v>
      </c>
      <c r="C3" s="3" t="s">
        <v>5</v>
      </c>
      <c r="D3" s="7" t="s">
        <v>6</v>
      </c>
      <c r="E3" s="3" t="s">
        <v>4</v>
      </c>
      <c r="F3" s="3" t="s">
        <v>5</v>
      </c>
      <c r="G3" s="7" t="s">
        <v>6</v>
      </c>
      <c r="H3" s="3" t="s">
        <v>4</v>
      </c>
      <c r="I3" s="3" t="s">
        <v>5</v>
      </c>
      <c r="J3" s="7" t="s">
        <v>6</v>
      </c>
      <c r="K3" s="3" t="s">
        <v>4</v>
      </c>
      <c r="L3" s="3" t="s">
        <v>5</v>
      </c>
      <c r="M3" s="7" t="s">
        <v>6</v>
      </c>
      <c r="N3" s="3" t="s">
        <v>4</v>
      </c>
      <c r="O3" s="3" t="s">
        <v>5</v>
      </c>
      <c r="P3" s="7" t="s">
        <v>6</v>
      </c>
      <c r="Q3" s="3" t="s">
        <v>4</v>
      </c>
      <c r="R3" s="3" t="s">
        <v>5</v>
      </c>
      <c r="S3" s="7" t="s">
        <v>6</v>
      </c>
      <c r="T3" s="3" t="s">
        <v>4</v>
      </c>
      <c r="U3" s="3" t="s">
        <v>5</v>
      </c>
      <c r="V3" s="7" t="s">
        <v>6</v>
      </c>
      <c r="W3" s="3" t="s">
        <v>4</v>
      </c>
      <c r="X3" s="3" t="s">
        <v>5</v>
      </c>
      <c r="Y3" s="7" t="s">
        <v>6</v>
      </c>
      <c r="Z3" s="3" t="s">
        <v>4</v>
      </c>
      <c r="AA3" s="3" t="s">
        <v>5</v>
      </c>
      <c r="AB3" s="7" t="s">
        <v>6</v>
      </c>
      <c r="AC3" s="3" t="s">
        <v>4</v>
      </c>
      <c r="AD3" s="3" t="s">
        <v>5</v>
      </c>
      <c r="AE3" s="7" t="s">
        <v>6</v>
      </c>
      <c r="AF3" s="3" t="s">
        <v>4</v>
      </c>
      <c r="AG3" s="3" t="s">
        <v>5</v>
      </c>
      <c r="AH3" s="7" t="s">
        <v>6</v>
      </c>
      <c r="AI3" s="3" t="s">
        <v>4</v>
      </c>
      <c r="AJ3" s="3" t="s">
        <v>5</v>
      </c>
      <c r="AK3" s="7" t="s">
        <v>6</v>
      </c>
    </row>
    <row r="4" spans="1:37" ht="16" thickTop="1">
      <c r="A4" s="8" t="s">
        <v>7</v>
      </c>
      <c r="B4" s="9">
        <v>409.4</v>
      </c>
      <c r="C4" s="9">
        <f>B4</f>
        <v>409.4</v>
      </c>
      <c r="D4" s="10">
        <f>C4/24</f>
        <v>17.058333333333334</v>
      </c>
      <c r="E4" s="9">
        <v>405</v>
      </c>
      <c r="F4" s="9">
        <f>E4</f>
        <v>405</v>
      </c>
      <c r="G4" s="10">
        <f>F4/24</f>
        <v>16.875</v>
      </c>
      <c r="H4" s="9">
        <v>570.4</v>
      </c>
      <c r="I4" s="9">
        <f>H4</f>
        <v>570.4</v>
      </c>
      <c r="J4" s="10">
        <f>I4/24</f>
        <v>23.766666666666666</v>
      </c>
      <c r="K4" s="9">
        <f>(19-A2)*24</f>
        <v>355.20000000000005</v>
      </c>
      <c r="L4" s="9">
        <f>K4</f>
        <v>355.20000000000005</v>
      </c>
      <c r="M4" s="24">
        <f>L4/24</f>
        <v>14.800000000000002</v>
      </c>
      <c r="N4" s="9">
        <f>(27-A2)*14.38</f>
        <v>327.86400000000003</v>
      </c>
      <c r="O4" s="9">
        <f>N4</f>
        <v>327.86400000000003</v>
      </c>
      <c r="P4" s="24">
        <f>O4/24</f>
        <v>13.661000000000001</v>
      </c>
      <c r="Q4" s="9">
        <f>(35-A2)*10.16</f>
        <v>312.928</v>
      </c>
      <c r="R4" s="9">
        <f>Q4</f>
        <v>312.928</v>
      </c>
      <c r="S4" s="24">
        <f>R4/24</f>
        <v>13.038666666666666</v>
      </c>
      <c r="T4" s="9">
        <f>(15-A2)*42.37</f>
        <v>457.596</v>
      </c>
      <c r="U4" s="9">
        <f>T4</f>
        <v>457.596</v>
      </c>
      <c r="V4" s="24">
        <f>U4/24</f>
        <v>19.066500000000001</v>
      </c>
      <c r="W4" s="9">
        <f>(26-A2)*12.63</f>
        <v>275.334</v>
      </c>
      <c r="X4" s="9">
        <f>W4</f>
        <v>275.334</v>
      </c>
      <c r="Y4" s="24">
        <f>X4/24</f>
        <v>11.472250000000001</v>
      </c>
      <c r="Z4" s="9">
        <f>(37-A2)*8.09</f>
        <v>265.35199999999998</v>
      </c>
      <c r="AA4" s="9">
        <f>Z4</f>
        <v>265.35199999999998</v>
      </c>
      <c r="AB4" s="24">
        <f>AA4/24</f>
        <v>11.056333333333333</v>
      </c>
      <c r="AC4" s="9">
        <f>(19-4.2)*24</f>
        <v>355.20000000000005</v>
      </c>
      <c r="AD4" s="9">
        <f>AC4</f>
        <v>355.20000000000005</v>
      </c>
      <c r="AE4" s="24">
        <f>AD4/24</f>
        <v>14.800000000000002</v>
      </c>
      <c r="AF4" s="9">
        <f>(22-4.2)*17</f>
        <v>302.60000000000002</v>
      </c>
      <c r="AG4" s="9">
        <f>AF4</f>
        <v>302.60000000000002</v>
      </c>
      <c r="AH4" s="24">
        <f>AG4/24</f>
        <v>12.608333333333334</v>
      </c>
      <c r="AI4" s="9">
        <f>(30-4.2)*10</f>
        <v>258</v>
      </c>
      <c r="AJ4" s="9">
        <f>AI4</f>
        <v>258</v>
      </c>
      <c r="AK4" s="24">
        <f>AJ4/24</f>
        <v>10.75</v>
      </c>
    </row>
    <row r="5" spans="1:37">
      <c r="A5" s="8" t="s">
        <v>8</v>
      </c>
      <c r="B5" s="9">
        <v>480.6</v>
      </c>
      <c r="C5" s="9">
        <f>C4+B5</f>
        <v>890</v>
      </c>
      <c r="D5" s="10">
        <f t="shared" ref="D5:D9" si="0">C5/24</f>
        <v>37.083333333333336</v>
      </c>
      <c r="E5" s="9">
        <v>450</v>
      </c>
      <c r="F5" s="9">
        <f>E5+F4</f>
        <v>855</v>
      </c>
      <c r="G5" s="10">
        <f t="shared" ref="G5:G9" si="1">F5/24</f>
        <v>35.625</v>
      </c>
      <c r="H5" s="9">
        <v>669.6</v>
      </c>
      <c r="I5" s="9">
        <f>H5+I4</f>
        <v>1240</v>
      </c>
      <c r="J5" s="10">
        <f t="shared" ref="J5:J9" si="2">I5/24</f>
        <v>51.666666666666664</v>
      </c>
      <c r="K5" s="9" t="s">
        <v>14</v>
      </c>
      <c r="L5" s="9" t="s">
        <v>14</v>
      </c>
      <c r="M5" s="25" t="s">
        <v>14</v>
      </c>
      <c r="N5" s="9" t="s">
        <v>14</v>
      </c>
      <c r="O5" s="9" t="s">
        <v>14</v>
      </c>
      <c r="P5" s="25" t="s">
        <v>14</v>
      </c>
      <c r="Q5" s="9" t="s">
        <v>14</v>
      </c>
      <c r="R5" s="9" t="s">
        <v>14</v>
      </c>
      <c r="S5" s="25" t="s">
        <v>14</v>
      </c>
      <c r="T5" s="9" t="s">
        <v>14</v>
      </c>
      <c r="U5" s="9" t="s">
        <v>14</v>
      </c>
      <c r="V5" s="25" t="s">
        <v>14</v>
      </c>
      <c r="W5" s="9" t="s">
        <v>14</v>
      </c>
      <c r="X5" s="9" t="s">
        <v>14</v>
      </c>
      <c r="Y5" s="25" t="s">
        <v>14</v>
      </c>
      <c r="Z5" s="9" t="s">
        <v>14</v>
      </c>
      <c r="AA5" s="9" t="s">
        <v>14</v>
      </c>
      <c r="AB5" s="25" t="s">
        <v>14</v>
      </c>
      <c r="AC5" s="9">
        <f>(19-4.2)*27</f>
        <v>399.6</v>
      </c>
      <c r="AD5" s="9">
        <f>AC5+AD4</f>
        <v>754.80000000000007</v>
      </c>
      <c r="AE5" s="25">
        <f t="shared" ref="AE5:AE9" si="3">AD5/24</f>
        <v>31.450000000000003</v>
      </c>
      <c r="AF5" s="9">
        <f>(22-4.2)*19</f>
        <v>338.2</v>
      </c>
      <c r="AG5" s="9">
        <f>AF5+AG4</f>
        <v>640.79999999999995</v>
      </c>
      <c r="AH5" s="25">
        <f t="shared" ref="AH5:AH9" si="4">AG5/24</f>
        <v>26.7</v>
      </c>
      <c r="AI5" s="9">
        <f>(30-4.2)*10</f>
        <v>258</v>
      </c>
      <c r="AJ5" s="9">
        <f>AI5+AJ4</f>
        <v>516</v>
      </c>
      <c r="AK5" s="25">
        <f t="shared" ref="AK5:AK9" si="5">AJ5/24</f>
        <v>21.5</v>
      </c>
    </row>
    <row r="6" spans="1:37">
      <c r="A6" s="8" t="s">
        <v>9</v>
      </c>
      <c r="B6" s="9">
        <v>391.6</v>
      </c>
      <c r="C6" s="9">
        <f>C5+B6</f>
        <v>1281.5999999999999</v>
      </c>
      <c r="D6" s="10">
        <f t="shared" si="0"/>
        <v>53.4</v>
      </c>
      <c r="E6" s="9">
        <v>270</v>
      </c>
      <c r="F6" s="9">
        <f>E6+F5</f>
        <v>1125</v>
      </c>
      <c r="G6" s="10">
        <f t="shared" si="1"/>
        <v>46.875</v>
      </c>
      <c r="H6" s="9">
        <v>545.6</v>
      </c>
      <c r="I6" s="9">
        <f>H6+I5</f>
        <v>1785.6</v>
      </c>
      <c r="J6" s="10">
        <f t="shared" si="2"/>
        <v>74.399999999999991</v>
      </c>
      <c r="K6" s="9" t="s">
        <v>14</v>
      </c>
      <c r="L6" s="9" t="s">
        <v>14</v>
      </c>
      <c r="M6" s="25" t="s">
        <v>14</v>
      </c>
      <c r="N6" s="9" t="s">
        <v>14</v>
      </c>
      <c r="O6" s="9" t="s">
        <v>14</v>
      </c>
      <c r="P6" s="25" t="s">
        <v>14</v>
      </c>
      <c r="Q6" s="9" t="s">
        <v>14</v>
      </c>
      <c r="R6" s="9" t="s">
        <v>14</v>
      </c>
      <c r="S6" s="25" t="s">
        <v>14</v>
      </c>
      <c r="T6" s="9" t="s">
        <v>14</v>
      </c>
      <c r="U6" s="9" t="s">
        <v>14</v>
      </c>
      <c r="V6" s="25" t="s">
        <v>14</v>
      </c>
      <c r="W6" s="9" t="s">
        <v>14</v>
      </c>
      <c r="X6" s="9" t="s">
        <v>14</v>
      </c>
      <c r="Y6" s="25" t="s">
        <v>14</v>
      </c>
      <c r="Z6" s="9" t="s">
        <v>14</v>
      </c>
      <c r="AA6" s="9" t="s">
        <v>14</v>
      </c>
      <c r="AB6" s="25" t="s">
        <v>14</v>
      </c>
      <c r="AC6" s="9">
        <f>(19-4.2)*42</f>
        <v>621.6</v>
      </c>
      <c r="AD6" s="9">
        <f t="shared" ref="AD6:AD9" si="6">AC6+AD5</f>
        <v>1376.4</v>
      </c>
      <c r="AE6" s="25">
        <f t="shared" si="3"/>
        <v>57.35</v>
      </c>
      <c r="AF6" s="9">
        <f>(22-4.2)*26</f>
        <v>462.8</v>
      </c>
      <c r="AG6" s="9">
        <f t="shared" ref="AG6:AG9" si="7">AF6+AG5</f>
        <v>1103.5999999999999</v>
      </c>
      <c r="AH6" s="25">
        <f t="shared" si="4"/>
        <v>45.983333333333327</v>
      </c>
      <c r="AI6" s="9">
        <f>(30-4.2)*15</f>
        <v>387</v>
      </c>
      <c r="AJ6" s="9">
        <f t="shared" ref="AJ6:AJ9" si="8">AI6+AJ5</f>
        <v>903</v>
      </c>
      <c r="AK6" s="25">
        <f t="shared" si="5"/>
        <v>37.625</v>
      </c>
    </row>
    <row r="7" spans="1:37">
      <c r="A7" s="8" t="s">
        <v>10</v>
      </c>
      <c r="B7" s="9">
        <v>391.6</v>
      </c>
      <c r="C7" s="9">
        <f t="shared" ref="C7" si="9">C6+B7</f>
        <v>1673.1999999999998</v>
      </c>
      <c r="D7" s="10">
        <f t="shared" si="0"/>
        <v>69.716666666666654</v>
      </c>
      <c r="E7" s="9">
        <v>900</v>
      </c>
      <c r="F7" s="9">
        <f>E7+F6</f>
        <v>2025</v>
      </c>
      <c r="G7" s="10">
        <f t="shared" si="1"/>
        <v>84.375</v>
      </c>
      <c r="H7" s="9">
        <v>545.6</v>
      </c>
      <c r="I7" s="9">
        <f>H7+I6</f>
        <v>2331.1999999999998</v>
      </c>
      <c r="J7" s="10">
        <f t="shared" si="2"/>
        <v>97.133333333333326</v>
      </c>
      <c r="K7" s="9" t="s">
        <v>14</v>
      </c>
      <c r="L7" s="9" t="s">
        <v>14</v>
      </c>
      <c r="M7" s="25" t="s">
        <v>14</v>
      </c>
      <c r="N7" s="9" t="s">
        <v>14</v>
      </c>
      <c r="O7" s="9" t="s">
        <v>14</v>
      </c>
      <c r="P7" s="25" t="s">
        <v>14</v>
      </c>
      <c r="Q7" s="9" t="s">
        <v>14</v>
      </c>
      <c r="R7" s="9" t="s">
        <v>14</v>
      </c>
      <c r="S7" s="25" t="s">
        <v>14</v>
      </c>
      <c r="T7" s="9" t="s">
        <v>14</v>
      </c>
      <c r="U7" s="9" t="s">
        <v>14</v>
      </c>
      <c r="V7" s="25" t="s">
        <v>14</v>
      </c>
      <c r="W7" s="9" t="s">
        <v>14</v>
      </c>
      <c r="X7" s="9" t="s">
        <v>14</v>
      </c>
      <c r="Y7" s="25" t="s">
        <v>14</v>
      </c>
      <c r="Z7" s="9" t="s">
        <v>14</v>
      </c>
      <c r="AA7" s="9" t="s">
        <v>14</v>
      </c>
      <c r="AB7" s="25" t="s">
        <v>14</v>
      </c>
      <c r="AC7" s="9">
        <f>(19-4.2)*60</f>
        <v>888</v>
      </c>
      <c r="AD7" s="9">
        <f t="shared" si="6"/>
        <v>2264.4</v>
      </c>
      <c r="AE7" s="25">
        <f t="shared" si="3"/>
        <v>94.350000000000009</v>
      </c>
      <c r="AF7" s="9">
        <f>(22-4.2)*46</f>
        <v>818.80000000000007</v>
      </c>
      <c r="AG7" s="9">
        <f t="shared" si="7"/>
        <v>1922.4</v>
      </c>
      <c r="AH7" s="25">
        <f t="shared" si="4"/>
        <v>80.100000000000009</v>
      </c>
      <c r="AI7" s="9">
        <f>(30-4.2)*27</f>
        <v>696.6</v>
      </c>
      <c r="AJ7" s="9">
        <f t="shared" si="8"/>
        <v>1599.6</v>
      </c>
      <c r="AK7" s="25">
        <f t="shared" si="5"/>
        <v>66.649999999999991</v>
      </c>
    </row>
    <row r="8" spans="1:37">
      <c r="A8" s="8" t="s">
        <v>11</v>
      </c>
      <c r="B8" s="9">
        <v>1922.4</v>
      </c>
      <c r="C8" s="9">
        <f>C7+B8</f>
        <v>3595.6</v>
      </c>
      <c r="D8" s="10">
        <f t="shared" si="0"/>
        <v>149.81666666666666</v>
      </c>
      <c r="E8" s="9">
        <v>2025</v>
      </c>
      <c r="F8" s="9">
        <f>E8+F7</f>
        <v>4050</v>
      </c>
      <c r="G8" s="10">
        <f t="shared" si="1"/>
        <v>168.75</v>
      </c>
      <c r="H8" s="9">
        <v>2678.4</v>
      </c>
      <c r="I8" s="9">
        <f>H8+I7</f>
        <v>5009.6000000000004</v>
      </c>
      <c r="J8" s="10">
        <f t="shared" si="2"/>
        <v>208.73333333333335</v>
      </c>
      <c r="K8" s="9" t="s">
        <v>14</v>
      </c>
      <c r="L8" s="9" t="s">
        <v>14</v>
      </c>
      <c r="M8" s="25" t="s">
        <v>14</v>
      </c>
      <c r="N8" s="9" t="s">
        <v>14</v>
      </c>
      <c r="O8" s="9" t="s">
        <v>14</v>
      </c>
      <c r="P8" s="25" t="s">
        <v>14</v>
      </c>
      <c r="Q8" s="9" t="s">
        <v>14</v>
      </c>
      <c r="R8" s="9" t="s">
        <v>14</v>
      </c>
      <c r="S8" s="25" t="s">
        <v>14</v>
      </c>
      <c r="T8" s="9" t="s">
        <v>14</v>
      </c>
      <c r="U8" s="9" t="s">
        <v>14</v>
      </c>
      <c r="V8" s="25" t="s">
        <v>14</v>
      </c>
      <c r="W8" s="9" t="s">
        <v>14</v>
      </c>
      <c r="X8" s="9" t="s">
        <v>14</v>
      </c>
      <c r="Y8" s="25" t="s">
        <v>14</v>
      </c>
      <c r="Z8" s="9" t="s">
        <v>14</v>
      </c>
      <c r="AA8" s="9" t="s">
        <v>14</v>
      </c>
      <c r="AB8" s="25" t="s">
        <v>14</v>
      </c>
      <c r="AC8" s="9">
        <f>(19-4.2)*118</f>
        <v>1746.4</v>
      </c>
      <c r="AD8" s="9">
        <f t="shared" si="6"/>
        <v>4010.8</v>
      </c>
      <c r="AE8" s="25">
        <f t="shared" si="3"/>
        <v>167.11666666666667</v>
      </c>
      <c r="AF8" s="9">
        <f>(22-4.2)*94</f>
        <v>1673.2</v>
      </c>
      <c r="AG8" s="9">
        <f t="shared" si="7"/>
        <v>3595.6000000000004</v>
      </c>
      <c r="AH8" s="25">
        <f t="shared" si="4"/>
        <v>149.81666666666669</v>
      </c>
      <c r="AI8" s="9">
        <f>(30-4.2)*87</f>
        <v>2244.6</v>
      </c>
      <c r="AJ8" s="9">
        <f t="shared" si="8"/>
        <v>3844.2</v>
      </c>
      <c r="AK8" s="25">
        <f t="shared" si="5"/>
        <v>160.17499999999998</v>
      </c>
    </row>
    <row r="9" spans="1:37">
      <c r="A9" s="8" t="s">
        <v>12</v>
      </c>
      <c r="B9" s="9">
        <v>2545.4</v>
      </c>
      <c r="C9" s="9">
        <f t="shared" ref="C9" si="10">C8+B9</f>
        <v>6141</v>
      </c>
      <c r="D9" s="10">
        <f t="shared" si="0"/>
        <v>255.875</v>
      </c>
      <c r="E9" s="9">
        <v>3780</v>
      </c>
      <c r="F9" s="9">
        <f>E9+F8</f>
        <v>7830</v>
      </c>
      <c r="G9" s="10">
        <f t="shared" si="1"/>
        <v>326.25</v>
      </c>
      <c r="H9" s="9">
        <v>3546.4</v>
      </c>
      <c r="I9" s="9">
        <f>H9+I8</f>
        <v>8556</v>
      </c>
      <c r="J9" s="10">
        <f t="shared" si="2"/>
        <v>356.5</v>
      </c>
      <c r="K9" s="9" t="s">
        <v>14</v>
      </c>
      <c r="L9" s="9" t="s">
        <v>14</v>
      </c>
      <c r="M9" s="25" t="s">
        <v>14</v>
      </c>
      <c r="N9" s="9" t="s">
        <v>14</v>
      </c>
      <c r="O9" s="9" t="s">
        <v>14</v>
      </c>
      <c r="P9" s="25" t="s">
        <v>14</v>
      </c>
      <c r="Q9" s="9" t="s">
        <v>14</v>
      </c>
      <c r="R9" s="9" t="s">
        <v>14</v>
      </c>
      <c r="S9" s="25" t="s">
        <v>14</v>
      </c>
      <c r="T9" s="9" t="s">
        <v>14</v>
      </c>
      <c r="U9" s="9" t="s">
        <v>14</v>
      </c>
      <c r="V9" s="25" t="s">
        <v>14</v>
      </c>
      <c r="W9" s="9" t="s">
        <v>14</v>
      </c>
      <c r="X9" s="9" t="s">
        <v>14</v>
      </c>
      <c r="Y9" s="25" t="s">
        <v>14</v>
      </c>
      <c r="Z9" s="9" t="s">
        <v>14</v>
      </c>
      <c r="AA9" s="9" t="s">
        <v>14</v>
      </c>
      <c r="AB9" s="25" t="s">
        <v>14</v>
      </c>
      <c r="AC9" s="9">
        <f>(19-4.2)*293</f>
        <v>4336.4000000000005</v>
      </c>
      <c r="AD9" s="9">
        <f t="shared" si="6"/>
        <v>8347.2000000000007</v>
      </c>
      <c r="AE9" s="25">
        <f t="shared" si="3"/>
        <v>347.8</v>
      </c>
      <c r="AF9" s="9">
        <f>(22-4.2)*137</f>
        <v>2438.6</v>
      </c>
      <c r="AG9" s="9">
        <f t="shared" si="7"/>
        <v>6034.2000000000007</v>
      </c>
      <c r="AH9" s="25">
        <f t="shared" si="4"/>
        <v>251.42500000000004</v>
      </c>
      <c r="AI9" s="9">
        <f>(30-4.2)*119</f>
        <v>3070.2000000000003</v>
      </c>
      <c r="AJ9" s="9">
        <f t="shared" si="8"/>
        <v>6914.4</v>
      </c>
      <c r="AK9" s="25">
        <f t="shared" si="5"/>
        <v>288.09999999999997</v>
      </c>
    </row>
    <row r="10" spans="1:37">
      <c r="A10" s="8" t="s">
        <v>13</v>
      </c>
      <c r="B10" s="11">
        <f>SUM(B4:B9)</f>
        <v>6141</v>
      </c>
      <c r="C10" s="11" t="s">
        <v>14</v>
      </c>
      <c r="D10" s="12" t="s">
        <v>14</v>
      </c>
      <c r="E10" s="11">
        <f>SUM(E4:E9)</f>
        <v>7830</v>
      </c>
      <c r="F10" s="11" t="s">
        <v>14</v>
      </c>
      <c r="G10" s="12" t="s">
        <v>14</v>
      </c>
      <c r="H10" s="11">
        <f>SUM(H4:H9)</f>
        <v>8556</v>
      </c>
      <c r="I10" s="11" t="s">
        <v>14</v>
      </c>
      <c r="J10" s="12"/>
      <c r="K10" s="11">
        <f>SUM(K4:K9)</f>
        <v>355.20000000000005</v>
      </c>
      <c r="L10" s="11" t="s">
        <v>14</v>
      </c>
      <c r="M10" s="12" t="s">
        <v>14</v>
      </c>
      <c r="N10" s="11">
        <f>SUM(N4:N9)</f>
        <v>327.86400000000003</v>
      </c>
      <c r="O10" s="11" t="s">
        <v>14</v>
      </c>
      <c r="P10" s="12" t="s">
        <v>14</v>
      </c>
      <c r="Q10" s="11">
        <f>SUM(Q4:Q9)</f>
        <v>312.928</v>
      </c>
      <c r="R10" s="11" t="s">
        <v>14</v>
      </c>
      <c r="S10" s="12" t="s">
        <v>14</v>
      </c>
      <c r="T10" s="11">
        <f>SUM(T4:T9)</f>
        <v>457.596</v>
      </c>
      <c r="U10" s="11" t="s">
        <v>14</v>
      </c>
      <c r="V10" s="12" t="s">
        <v>14</v>
      </c>
      <c r="W10" s="11">
        <f>SUM(W4:W9)</f>
        <v>275.334</v>
      </c>
      <c r="X10" s="11" t="s">
        <v>14</v>
      </c>
      <c r="Y10" s="12" t="s">
        <v>14</v>
      </c>
      <c r="Z10" s="11">
        <f>SUM(Z4:Z9)</f>
        <v>265.35199999999998</v>
      </c>
      <c r="AA10" s="11" t="s">
        <v>14</v>
      </c>
      <c r="AB10" s="12" t="s">
        <v>14</v>
      </c>
      <c r="AC10" s="11">
        <f>SUM(AC4:AC9)</f>
        <v>8347.2000000000007</v>
      </c>
      <c r="AD10" s="11" t="s">
        <v>14</v>
      </c>
      <c r="AE10" s="12" t="s">
        <v>14</v>
      </c>
      <c r="AF10" s="11">
        <f>SUM(AF4:AF9)</f>
        <v>6034.2000000000007</v>
      </c>
      <c r="AG10" s="11" t="s">
        <v>14</v>
      </c>
      <c r="AH10" s="12" t="s">
        <v>14</v>
      </c>
      <c r="AI10" s="11">
        <f>SUM(AI4:AI9)</f>
        <v>6914.4</v>
      </c>
      <c r="AJ10" s="11" t="s">
        <v>14</v>
      </c>
      <c r="AK10" s="12" t="s">
        <v>14</v>
      </c>
    </row>
    <row r="11" spans="1:37">
      <c r="A11" s="1"/>
      <c r="B11" s="9"/>
      <c r="C11" s="9"/>
      <c r="D11" s="9"/>
      <c r="E11" s="9"/>
      <c r="F11" s="9"/>
      <c r="G11" s="9"/>
      <c r="H11" s="9"/>
      <c r="I11" s="9"/>
      <c r="J11" s="9"/>
      <c r="K11" s="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1"/>
      <c r="X11" s="1"/>
      <c r="Y11" s="22"/>
      <c r="Z11" s="22"/>
      <c r="AA11" s="23"/>
      <c r="AB11" s="23"/>
      <c r="AC11" s="22"/>
      <c r="AD11" s="22"/>
      <c r="AE11" s="22"/>
      <c r="AF11" s="1"/>
      <c r="AG11" s="1"/>
      <c r="AH11" s="22"/>
      <c r="AI11" s="22"/>
      <c r="AJ11" s="23"/>
      <c r="AK11" s="23"/>
    </row>
    <row r="12" spans="1:37">
      <c r="A12" s="1"/>
      <c r="B12" s="9"/>
      <c r="C12" s="9"/>
      <c r="D12" s="9"/>
      <c r="E12" s="9"/>
      <c r="F12" s="9"/>
      <c r="G12" s="9"/>
      <c r="H12" s="9"/>
      <c r="I12" s="9"/>
      <c r="J12" s="9"/>
      <c r="K12" s="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1"/>
      <c r="X12" s="1"/>
      <c r="Y12" s="22"/>
      <c r="Z12" s="22"/>
      <c r="AA12" s="23"/>
      <c r="AB12" s="23"/>
      <c r="AC12" s="22"/>
      <c r="AD12" s="22"/>
      <c r="AE12" s="22"/>
      <c r="AF12" s="1"/>
      <c r="AG12" s="1"/>
      <c r="AH12" s="22"/>
      <c r="AI12" s="22"/>
      <c r="AJ12" s="23"/>
      <c r="AK12" s="23"/>
    </row>
    <row r="13" spans="1:37">
      <c r="A13" s="1"/>
      <c r="B13" s="9"/>
      <c r="C13" s="9"/>
      <c r="D13" s="9"/>
      <c r="E13" s="9"/>
      <c r="F13" s="9"/>
      <c r="G13" s="9"/>
      <c r="H13" s="9"/>
      <c r="I13" s="9"/>
      <c r="J13" s="9"/>
      <c r="K13" s="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1"/>
      <c r="X13" s="1"/>
      <c r="Y13" s="1"/>
      <c r="Z13" s="1"/>
      <c r="AC13" s="22"/>
      <c r="AD13" s="22"/>
      <c r="AE13" s="22"/>
      <c r="AF13" s="1"/>
      <c r="AG13" s="1"/>
      <c r="AH13" s="1"/>
      <c r="AI13" s="1"/>
    </row>
    <row r="14" spans="1:37" ht="16" thickBot="1">
      <c r="A14" s="1" t="s">
        <v>16</v>
      </c>
      <c r="B14" s="1"/>
      <c r="C14" s="1"/>
      <c r="D14" s="1"/>
      <c r="E14" s="1"/>
      <c r="F14" s="1"/>
      <c r="G14" s="1"/>
      <c r="H14" s="9"/>
      <c r="I14" s="9"/>
      <c r="J14" s="9"/>
    </row>
    <row r="15" spans="1:37" ht="16" thickTop="1">
      <c r="A15" s="13">
        <v>6</v>
      </c>
      <c r="B15" s="18" t="s">
        <v>0</v>
      </c>
      <c r="C15" s="19"/>
      <c r="D15" s="20"/>
      <c r="E15" s="21" t="s">
        <v>1</v>
      </c>
      <c r="F15" s="19"/>
      <c r="G15" s="20"/>
      <c r="H15" s="21" t="s">
        <v>2</v>
      </c>
      <c r="I15" s="19"/>
      <c r="J15" s="20"/>
      <c r="K15" s="17" t="s">
        <v>17</v>
      </c>
      <c r="L15" s="15"/>
      <c r="M15" s="16"/>
      <c r="N15" s="17" t="s">
        <v>18</v>
      </c>
      <c r="O15" s="15"/>
      <c r="P15" s="16"/>
      <c r="Q15" s="17" t="s">
        <v>19</v>
      </c>
      <c r="R15" s="15"/>
      <c r="S15" s="16"/>
      <c r="T15" s="17" t="s">
        <v>20</v>
      </c>
      <c r="U15" s="15"/>
      <c r="V15" s="16"/>
      <c r="W15" s="17" t="s">
        <v>21</v>
      </c>
      <c r="X15" s="15"/>
      <c r="Y15" s="16"/>
      <c r="Z15" s="17" t="s">
        <v>22</v>
      </c>
      <c r="AA15" s="15"/>
      <c r="AB15" s="16"/>
      <c r="AC15" s="17" t="s">
        <v>25</v>
      </c>
      <c r="AD15" s="15"/>
      <c r="AE15" s="16"/>
      <c r="AF15" s="17" t="s">
        <v>23</v>
      </c>
      <c r="AG15" s="15"/>
      <c r="AH15" s="16"/>
      <c r="AI15" s="17" t="s">
        <v>24</v>
      </c>
      <c r="AJ15" s="15"/>
      <c r="AK15" s="16"/>
    </row>
    <row r="16" spans="1:37" ht="16" thickBot="1">
      <c r="A16" s="5" t="s">
        <v>3</v>
      </c>
      <c r="B16" s="6" t="s">
        <v>4</v>
      </c>
      <c r="C16" s="3" t="s">
        <v>5</v>
      </c>
      <c r="D16" s="7" t="s">
        <v>6</v>
      </c>
      <c r="E16" s="3" t="s">
        <v>4</v>
      </c>
      <c r="F16" s="3" t="s">
        <v>5</v>
      </c>
      <c r="G16" s="7" t="s">
        <v>6</v>
      </c>
      <c r="H16" s="3" t="s">
        <v>4</v>
      </c>
      <c r="I16" s="3" t="s">
        <v>5</v>
      </c>
      <c r="J16" s="7" t="s">
        <v>6</v>
      </c>
      <c r="K16" s="3" t="s">
        <v>4</v>
      </c>
      <c r="L16" s="3" t="s">
        <v>5</v>
      </c>
      <c r="M16" s="7" t="s">
        <v>6</v>
      </c>
      <c r="N16" s="3" t="s">
        <v>4</v>
      </c>
      <c r="O16" s="3" t="s">
        <v>5</v>
      </c>
      <c r="P16" s="7" t="s">
        <v>6</v>
      </c>
      <c r="Q16" s="3" t="s">
        <v>4</v>
      </c>
      <c r="R16" s="3" t="s">
        <v>5</v>
      </c>
      <c r="S16" s="7" t="s">
        <v>6</v>
      </c>
      <c r="T16" s="3" t="s">
        <v>4</v>
      </c>
      <c r="U16" s="3" t="s">
        <v>5</v>
      </c>
      <c r="V16" s="7" t="s">
        <v>6</v>
      </c>
      <c r="W16" s="3" t="s">
        <v>4</v>
      </c>
      <c r="X16" s="3" t="s">
        <v>5</v>
      </c>
      <c r="Y16" s="7" t="s">
        <v>6</v>
      </c>
      <c r="Z16" s="3" t="s">
        <v>4</v>
      </c>
      <c r="AA16" s="3" t="s">
        <v>5</v>
      </c>
      <c r="AB16" s="7" t="s">
        <v>6</v>
      </c>
      <c r="AC16" s="3" t="s">
        <v>4</v>
      </c>
      <c r="AD16" s="3" t="s">
        <v>5</v>
      </c>
      <c r="AE16" s="7" t="s">
        <v>6</v>
      </c>
      <c r="AF16" s="3" t="s">
        <v>4</v>
      </c>
      <c r="AG16" s="3" t="s">
        <v>5</v>
      </c>
      <c r="AH16" s="7" t="s">
        <v>6</v>
      </c>
      <c r="AI16" s="3" t="s">
        <v>4</v>
      </c>
      <c r="AJ16" s="3" t="s">
        <v>5</v>
      </c>
      <c r="AK16" s="7" t="s">
        <v>6</v>
      </c>
    </row>
    <row r="17" spans="1:37" ht="16" thickTop="1">
      <c r="A17" s="8" t="s">
        <v>7</v>
      </c>
      <c r="B17" s="9">
        <v>368</v>
      </c>
      <c r="C17" s="9">
        <f>B17</f>
        <v>368</v>
      </c>
      <c r="D17" s="10">
        <f>C17/24</f>
        <v>15.333333333333334</v>
      </c>
      <c r="E17" s="9">
        <v>372.6</v>
      </c>
      <c r="F17" s="9">
        <f>E17</f>
        <v>372.6</v>
      </c>
      <c r="G17" s="10">
        <f>F17/24</f>
        <v>15.525</v>
      </c>
      <c r="H17" s="9">
        <v>529</v>
      </c>
      <c r="I17" s="9">
        <f>H17</f>
        <v>529</v>
      </c>
      <c r="J17" s="10">
        <f>I17/24</f>
        <v>22.041666666666668</v>
      </c>
      <c r="K17" s="9">
        <f>(19-6)*29.37</f>
        <v>381.81</v>
      </c>
      <c r="L17" s="9">
        <f>K17</f>
        <v>381.81</v>
      </c>
      <c r="M17" s="24">
        <f>L17/24</f>
        <v>15.90875</v>
      </c>
      <c r="N17" s="9">
        <f>(27-6)*14.38</f>
        <v>301.98</v>
      </c>
      <c r="O17" s="9">
        <f>N17</f>
        <v>301.98</v>
      </c>
      <c r="P17" s="24">
        <f>O17/24</f>
        <v>12.582500000000001</v>
      </c>
      <c r="Q17" s="9">
        <f>(35-6)*10.16</f>
        <v>294.64</v>
      </c>
      <c r="R17" s="9">
        <v>381.81</v>
      </c>
      <c r="S17" s="24">
        <v>15.9</v>
      </c>
      <c r="T17" s="9">
        <f>(15-6)*42.37</f>
        <v>381.33</v>
      </c>
      <c r="U17" s="9">
        <f>T17</f>
        <v>381.33</v>
      </c>
      <c r="V17" s="24">
        <f>U17/24</f>
        <v>15.88875</v>
      </c>
      <c r="W17" s="9">
        <f>(26-6)*12.63</f>
        <v>252.60000000000002</v>
      </c>
      <c r="X17" s="9">
        <f>W17</f>
        <v>252.60000000000002</v>
      </c>
      <c r="Y17" s="24">
        <f>X17/24</f>
        <v>10.525</v>
      </c>
      <c r="Z17" s="9">
        <f>(37-6)*8.09</f>
        <v>250.79</v>
      </c>
      <c r="AA17" s="9">
        <f>Z17</f>
        <v>250.79</v>
      </c>
      <c r="AB17" s="24">
        <f>AA17/24</f>
        <v>10.449583333333333</v>
      </c>
      <c r="AC17" s="9">
        <f>(19-6)*24</f>
        <v>312</v>
      </c>
      <c r="AD17" s="9">
        <f>AC17</f>
        <v>312</v>
      </c>
      <c r="AE17" s="24">
        <f>AD17/24</f>
        <v>13</v>
      </c>
      <c r="AF17" s="9">
        <f>(22-6)*17</f>
        <v>272</v>
      </c>
      <c r="AG17" s="9">
        <f>AF17</f>
        <v>272</v>
      </c>
      <c r="AH17" s="24">
        <f>AG17/24</f>
        <v>11.333333333333334</v>
      </c>
      <c r="AI17" s="9">
        <f>(30-6)*10</f>
        <v>240</v>
      </c>
      <c r="AJ17" s="9">
        <f>AI17</f>
        <v>240</v>
      </c>
      <c r="AK17" s="24">
        <f>AJ17/24</f>
        <v>10</v>
      </c>
    </row>
    <row r="18" spans="1:37">
      <c r="A18" s="8" t="s">
        <v>8</v>
      </c>
      <c r="B18" s="9">
        <v>432</v>
      </c>
      <c r="C18" s="9">
        <f>B18+C17</f>
        <v>800</v>
      </c>
      <c r="D18" s="10">
        <f t="shared" ref="D18:D22" si="11">C18/24</f>
        <v>33.333333333333336</v>
      </c>
      <c r="E18" s="9">
        <v>414</v>
      </c>
      <c r="F18" s="9">
        <f>E18+F17</f>
        <v>786.6</v>
      </c>
      <c r="G18" s="10">
        <f t="shared" ref="G18:G22" si="12">F18/24</f>
        <v>32.774999999999999</v>
      </c>
      <c r="H18" s="9">
        <v>621</v>
      </c>
      <c r="I18" s="9">
        <f>H18+I17</f>
        <v>1150</v>
      </c>
      <c r="J18" s="10">
        <f t="shared" ref="J18:J22" si="13">I18/24</f>
        <v>47.916666666666664</v>
      </c>
      <c r="K18" s="9" t="s">
        <v>14</v>
      </c>
      <c r="L18" s="9" t="s">
        <v>14</v>
      </c>
      <c r="M18" s="25" t="s">
        <v>14</v>
      </c>
      <c r="N18" s="9" t="s">
        <v>14</v>
      </c>
      <c r="O18" s="9" t="s">
        <v>14</v>
      </c>
      <c r="P18" s="25" t="s">
        <v>14</v>
      </c>
      <c r="Q18" s="9" t="s">
        <v>14</v>
      </c>
      <c r="R18" s="9" t="s">
        <v>14</v>
      </c>
      <c r="S18" s="25" t="s">
        <v>14</v>
      </c>
      <c r="T18" s="9" t="s">
        <v>14</v>
      </c>
      <c r="U18" s="9" t="s">
        <v>14</v>
      </c>
      <c r="V18" s="25" t="s">
        <v>14</v>
      </c>
      <c r="W18" s="9" t="s">
        <v>14</v>
      </c>
      <c r="X18" s="9" t="s">
        <v>14</v>
      </c>
      <c r="Y18" s="25" t="s">
        <v>14</v>
      </c>
      <c r="Z18" s="9" t="s">
        <v>14</v>
      </c>
      <c r="AA18" s="9" t="s">
        <v>14</v>
      </c>
      <c r="AB18" s="25" t="s">
        <v>14</v>
      </c>
      <c r="AC18" s="9">
        <f>(19-6)*27</f>
        <v>351</v>
      </c>
      <c r="AD18" s="9">
        <f>AC18+AD17</f>
        <v>663</v>
      </c>
      <c r="AE18" s="25">
        <f t="shared" ref="AE18:AE22" si="14">AD18/24</f>
        <v>27.625</v>
      </c>
      <c r="AF18" s="9">
        <f>(22-6)*19</f>
        <v>304</v>
      </c>
      <c r="AG18" s="9">
        <f>AF18+AG17</f>
        <v>576</v>
      </c>
      <c r="AH18" s="25">
        <f t="shared" ref="AH18:AH22" si="15">AG18/24</f>
        <v>24</v>
      </c>
      <c r="AI18" s="9">
        <f>(30-6)*10</f>
        <v>240</v>
      </c>
      <c r="AJ18" s="9">
        <f>AI18+AJ17</f>
        <v>480</v>
      </c>
      <c r="AK18" s="25">
        <f t="shared" ref="AK18:AK22" si="16">AJ18/24</f>
        <v>20</v>
      </c>
    </row>
    <row r="19" spans="1:37">
      <c r="A19" s="8" t="s">
        <v>9</v>
      </c>
      <c r="B19" s="9">
        <v>352</v>
      </c>
      <c r="C19" s="9">
        <f>B19+C18</f>
        <v>1152</v>
      </c>
      <c r="D19" s="10">
        <f t="shared" si="11"/>
        <v>48</v>
      </c>
      <c r="E19" s="9">
        <v>248.4</v>
      </c>
      <c r="F19" s="9">
        <f t="shared" ref="F19:F22" si="17">E19+F18</f>
        <v>1035</v>
      </c>
      <c r="G19" s="10">
        <f t="shared" si="12"/>
        <v>43.125</v>
      </c>
      <c r="H19" s="9">
        <v>506</v>
      </c>
      <c r="I19" s="9">
        <f>H19+I18</f>
        <v>1656</v>
      </c>
      <c r="J19" s="10">
        <f t="shared" si="13"/>
        <v>69</v>
      </c>
      <c r="K19" s="9" t="s">
        <v>14</v>
      </c>
      <c r="L19" s="9" t="s">
        <v>14</v>
      </c>
      <c r="M19" s="25" t="s">
        <v>14</v>
      </c>
      <c r="N19" s="9" t="s">
        <v>14</v>
      </c>
      <c r="O19" s="9" t="s">
        <v>14</v>
      </c>
      <c r="P19" s="25" t="s">
        <v>14</v>
      </c>
      <c r="Q19" s="9" t="s">
        <v>14</v>
      </c>
      <c r="R19" s="9" t="s">
        <v>14</v>
      </c>
      <c r="S19" s="25" t="s">
        <v>14</v>
      </c>
      <c r="T19" s="9" t="s">
        <v>14</v>
      </c>
      <c r="U19" s="9" t="s">
        <v>14</v>
      </c>
      <c r="V19" s="25" t="s">
        <v>14</v>
      </c>
      <c r="W19" s="9" t="s">
        <v>14</v>
      </c>
      <c r="X19" s="9" t="s">
        <v>14</v>
      </c>
      <c r="Y19" s="25" t="s">
        <v>14</v>
      </c>
      <c r="Z19" s="9" t="s">
        <v>14</v>
      </c>
      <c r="AA19" s="9" t="s">
        <v>14</v>
      </c>
      <c r="AB19" s="25" t="s">
        <v>14</v>
      </c>
      <c r="AC19" s="9">
        <f>(19-6)*42</f>
        <v>546</v>
      </c>
      <c r="AD19" s="9">
        <f t="shared" ref="AD19:AD22" si="18">AC19+AD18</f>
        <v>1209</v>
      </c>
      <c r="AE19" s="25">
        <f t="shared" si="14"/>
        <v>50.375</v>
      </c>
      <c r="AF19" s="9">
        <f>(22-6)*26</f>
        <v>416</v>
      </c>
      <c r="AG19" s="9">
        <f t="shared" ref="AG19:AG22" si="19">AF19+AG18</f>
        <v>992</v>
      </c>
      <c r="AH19" s="25">
        <f t="shared" si="15"/>
        <v>41.333333333333336</v>
      </c>
      <c r="AI19" s="9">
        <f>(30-6)*15</f>
        <v>360</v>
      </c>
      <c r="AJ19" s="9">
        <f t="shared" ref="AJ19:AJ22" si="20">AI19+AJ18</f>
        <v>840</v>
      </c>
      <c r="AK19" s="25">
        <f t="shared" si="16"/>
        <v>35</v>
      </c>
    </row>
    <row r="20" spans="1:37">
      <c r="A20" s="8" t="s">
        <v>10</v>
      </c>
      <c r="B20" s="9">
        <v>352</v>
      </c>
      <c r="C20" s="9">
        <f>B20+C19</f>
        <v>1504</v>
      </c>
      <c r="D20" s="10">
        <f t="shared" si="11"/>
        <v>62.666666666666664</v>
      </c>
      <c r="E20" s="9">
        <v>828</v>
      </c>
      <c r="F20" s="9">
        <f t="shared" si="17"/>
        <v>1863</v>
      </c>
      <c r="G20" s="10">
        <f t="shared" si="12"/>
        <v>77.625</v>
      </c>
      <c r="H20" s="9">
        <v>506</v>
      </c>
      <c r="I20" s="9">
        <f>H20+I19</f>
        <v>2162</v>
      </c>
      <c r="J20" s="10">
        <f t="shared" si="13"/>
        <v>90.083333333333329</v>
      </c>
      <c r="K20" s="9" t="s">
        <v>14</v>
      </c>
      <c r="L20" s="9" t="s">
        <v>14</v>
      </c>
      <c r="M20" s="25" t="s">
        <v>14</v>
      </c>
      <c r="N20" s="9" t="s">
        <v>14</v>
      </c>
      <c r="O20" s="9" t="s">
        <v>14</v>
      </c>
      <c r="P20" s="25" t="s">
        <v>14</v>
      </c>
      <c r="Q20" s="9" t="s">
        <v>14</v>
      </c>
      <c r="R20" s="9" t="s">
        <v>14</v>
      </c>
      <c r="S20" s="25" t="s">
        <v>14</v>
      </c>
      <c r="T20" s="9" t="s">
        <v>14</v>
      </c>
      <c r="U20" s="9" t="s">
        <v>14</v>
      </c>
      <c r="V20" s="25" t="s">
        <v>14</v>
      </c>
      <c r="W20" s="9" t="s">
        <v>14</v>
      </c>
      <c r="X20" s="9" t="s">
        <v>14</v>
      </c>
      <c r="Y20" s="25" t="s">
        <v>14</v>
      </c>
      <c r="Z20" s="9" t="s">
        <v>14</v>
      </c>
      <c r="AA20" s="9" t="s">
        <v>14</v>
      </c>
      <c r="AB20" s="25" t="s">
        <v>14</v>
      </c>
      <c r="AC20" s="9">
        <f>(19-6)*60</f>
        <v>780</v>
      </c>
      <c r="AD20" s="9">
        <f t="shared" si="18"/>
        <v>1989</v>
      </c>
      <c r="AE20" s="25">
        <f t="shared" si="14"/>
        <v>82.875</v>
      </c>
      <c r="AF20" s="9">
        <f>(22-6)*46</f>
        <v>736</v>
      </c>
      <c r="AG20" s="9">
        <f t="shared" si="19"/>
        <v>1728</v>
      </c>
      <c r="AH20" s="25">
        <f t="shared" si="15"/>
        <v>72</v>
      </c>
      <c r="AI20" s="9">
        <f>(30-6)*27</f>
        <v>648</v>
      </c>
      <c r="AJ20" s="9">
        <f t="shared" si="20"/>
        <v>1488</v>
      </c>
      <c r="AK20" s="25">
        <f t="shared" si="16"/>
        <v>62</v>
      </c>
    </row>
    <row r="21" spans="1:37">
      <c r="A21" s="8" t="s">
        <v>11</v>
      </c>
      <c r="B21" s="9">
        <v>1728</v>
      </c>
      <c r="C21" s="9">
        <f>B21+C20</f>
        <v>3232</v>
      </c>
      <c r="D21" s="10">
        <f t="shared" si="11"/>
        <v>134.66666666666666</v>
      </c>
      <c r="E21" s="9">
        <v>1863</v>
      </c>
      <c r="F21" s="9">
        <f t="shared" si="17"/>
        <v>3726</v>
      </c>
      <c r="G21" s="10">
        <f t="shared" si="12"/>
        <v>155.25</v>
      </c>
      <c r="H21" s="9">
        <v>2484</v>
      </c>
      <c r="I21" s="9">
        <f>H21+I20</f>
        <v>4646</v>
      </c>
      <c r="J21" s="10">
        <f t="shared" si="13"/>
        <v>193.58333333333334</v>
      </c>
      <c r="K21" s="9" t="s">
        <v>14</v>
      </c>
      <c r="L21" s="9" t="s">
        <v>14</v>
      </c>
      <c r="M21" s="25" t="s">
        <v>14</v>
      </c>
      <c r="N21" s="9" t="s">
        <v>14</v>
      </c>
      <c r="O21" s="9" t="s">
        <v>14</v>
      </c>
      <c r="P21" s="25" t="s">
        <v>14</v>
      </c>
      <c r="Q21" s="9" t="s">
        <v>14</v>
      </c>
      <c r="R21" s="9" t="s">
        <v>14</v>
      </c>
      <c r="S21" s="25" t="s">
        <v>14</v>
      </c>
      <c r="T21" s="9" t="s">
        <v>14</v>
      </c>
      <c r="U21" s="9" t="s">
        <v>14</v>
      </c>
      <c r="V21" s="25" t="s">
        <v>14</v>
      </c>
      <c r="W21" s="9" t="s">
        <v>14</v>
      </c>
      <c r="X21" s="9" t="s">
        <v>14</v>
      </c>
      <c r="Y21" s="25" t="s">
        <v>14</v>
      </c>
      <c r="Z21" s="9" t="s">
        <v>14</v>
      </c>
      <c r="AA21" s="9" t="s">
        <v>14</v>
      </c>
      <c r="AB21" s="25" t="s">
        <v>14</v>
      </c>
      <c r="AC21" s="9">
        <f>(19-6)*118</f>
        <v>1534</v>
      </c>
      <c r="AD21" s="9">
        <f t="shared" si="18"/>
        <v>3523</v>
      </c>
      <c r="AE21" s="25">
        <f t="shared" si="14"/>
        <v>146.79166666666666</v>
      </c>
      <c r="AF21" s="9">
        <f>(22-6)*94</f>
        <v>1504</v>
      </c>
      <c r="AG21" s="9">
        <f t="shared" si="19"/>
        <v>3232</v>
      </c>
      <c r="AH21" s="25">
        <f t="shared" si="15"/>
        <v>134.66666666666666</v>
      </c>
      <c r="AI21" s="9">
        <f>(30-6)*87</f>
        <v>2088</v>
      </c>
      <c r="AJ21" s="9">
        <f t="shared" si="20"/>
        <v>3576</v>
      </c>
      <c r="AK21" s="25">
        <f t="shared" si="16"/>
        <v>149</v>
      </c>
    </row>
    <row r="22" spans="1:37">
      <c r="A22" s="8" t="s">
        <v>12</v>
      </c>
      <c r="B22" s="9">
        <v>2288</v>
      </c>
      <c r="C22" s="9">
        <f>B22+C21</f>
        <v>5520</v>
      </c>
      <c r="D22" s="10">
        <f t="shared" si="11"/>
        <v>230</v>
      </c>
      <c r="E22" s="9">
        <v>3477.6</v>
      </c>
      <c r="F22" s="9">
        <f t="shared" si="17"/>
        <v>7203.6</v>
      </c>
      <c r="G22" s="10">
        <f t="shared" si="12"/>
        <v>300.15000000000003</v>
      </c>
      <c r="H22" s="9">
        <v>3289</v>
      </c>
      <c r="I22" s="9">
        <f>H22+I21</f>
        <v>7935</v>
      </c>
      <c r="J22" s="10">
        <f t="shared" si="13"/>
        <v>330.625</v>
      </c>
      <c r="K22" s="9" t="s">
        <v>14</v>
      </c>
      <c r="L22" s="9" t="s">
        <v>14</v>
      </c>
      <c r="M22" s="25" t="s">
        <v>14</v>
      </c>
      <c r="N22" s="9" t="s">
        <v>14</v>
      </c>
      <c r="O22" s="9" t="s">
        <v>14</v>
      </c>
      <c r="P22" s="25" t="s">
        <v>14</v>
      </c>
      <c r="Q22" s="9" t="s">
        <v>14</v>
      </c>
      <c r="R22" s="9" t="s">
        <v>14</v>
      </c>
      <c r="S22" s="25" t="s">
        <v>14</v>
      </c>
      <c r="T22" s="9" t="s">
        <v>14</v>
      </c>
      <c r="U22" s="9" t="s">
        <v>14</v>
      </c>
      <c r="V22" s="25" t="s">
        <v>14</v>
      </c>
      <c r="W22" s="9" t="s">
        <v>14</v>
      </c>
      <c r="X22" s="9" t="s">
        <v>14</v>
      </c>
      <c r="Y22" s="25" t="s">
        <v>14</v>
      </c>
      <c r="Z22" s="9" t="s">
        <v>14</v>
      </c>
      <c r="AA22" s="9" t="s">
        <v>14</v>
      </c>
      <c r="AB22" s="25" t="s">
        <v>14</v>
      </c>
      <c r="AC22" s="9">
        <f>(19-6)*293</f>
        <v>3809</v>
      </c>
      <c r="AD22" s="9">
        <f t="shared" si="18"/>
        <v>7332</v>
      </c>
      <c r="AE22" s="25">
        <f t="shared" si="14"/>
        <v>305.5</v>
      </c>
      <c r="AF22" s="9">
        <f>(22-6)*137</f>
        <v>2192</v>
      </c>
      <c r="AG22" s="9">
        <f t="shared" si="19"/>
        <v>5424</v>
      </c>
      <c r="AH22" s="25">
        <f t="shared" si="15"/>
        <v>226</v>
      </c>
      <c r="AI22" s="9">
        <f>(30-6)*119</f>
        <v>2856</v>
      </c>
      <c r="AJ22" s="9">
        <f t="shared" si="20"/>
        <v>6432</v>
      </c>
      <c r="AK22" s="25">
        <f t="shared" si="16"/>
        <v>268</v>
      </c>
    </row>
    <row r="23" spans="1:37">
      <c r="A23" s="8" t="s">
        <v>13</v>
      </c>
      <c r="B23" s="11">
        <f>SUM(B17:B22)</f>
        <v>5520</v>
      </c>
      <c r="C23" s="11" t="s">
        <v>14</v>
      </c>
      <c r="D23" s="12" t="s">
        <v>14</v>
      </c>
      <c r="E23" s="11">
        <f>SUM(E17:E22)</f>
        <v>7203.6</v>
      </c>
      <c r="F23" s="11" t="s">
        <v>14</v>
      </c>
      <c r="G23" s="12" t="s">
        <v>14</v>
      </c>
      <c r="H23" s="11">
        <f>SUM(H17:H22)</f>
        <v>7935</v>
      </c>
      <c r="I23" s="11" t="s">
        <v>14</v>
      </c>
      <c r="J23" s="12"/>
      <c r="K23" s="11">
        <f>SUM(K17:K22)</f>
        <v>381.81</v>
      </c>
      <c r="L23" s="11" t="s">
        <v>14</v>
      </c>
      <c r="M23" s="12" t="s">
        <v>14</v>
      </c>
      <c r="N23" s="11">
        <f>SUM(N17:N22)</f>
        <v>301.98</v>
      </c>
      <c r="O23" s="11" t="s">
        <v>14</v>
      </c>
      <c r="P23" s="12" t="s">
        <v>14</v>
      </c>
      <c r="Q23" s="11">
        <v>381.81</v>
      </c>
      <c r="R23" s="11" t="s">
        <v>14</v>
      </c>
      <c r="S23" s="12" t="s">
        <v>14</v>
      </c>
      <c r="T23" s="11">
        <f>SUM(T17:T22)</f>
        <v>381.33</v>
      </c>
      <c r="U23" s="11" t="s">
        <v>14</v>
      </c>
      <c r="V23" s="12" t="s">
        <v>14</v>
      </c>
      <c r="W23" s="11">
        <f>SUM(W17:W22)</f>
        <v>252.60000000000002</v>
      </c>
      <c r="X23" s="11" t="s">
        <v>14</v>
      </c>
      <c r="Y23" s="12" t="s">
        <v>14</v>
      </c>
      <c r="Z23" s="11">
        <f>SUM(Z17:Z22)</f>
        <v>250.79</v>
      </c>
      <c r="AA23" s="11" t="s">
        <v>14</v>
      </c>
      <c r="AB23" s="12" t="s">
        <v>14</v>
      </c>
      <c r="AC23" s="11">
        <f>SUM(AC17:AC22)</f>
        <v>7332</v>
      </c>
      <c r="AD23" s="11" t="s">
        <v>14</v>
      </c>
      <c r="AE23" s="12" t="s">
        <v>14</v>
      </c>
      <c r="AF23" s="11">
        <f>SUM(AF17:AF22)</f>
        <v>5424</v>
      </c>
      <c r="AG23" s="11" t="s">
        <v>14</v>
      </c>
      <c r="AH23" s="12" t="s">
        <v>14</v>
      </c>
      <c r="AI23" s="11">
        <f>SUM(AI17:AI22)</f>
        <v>6432</v>
      </c>
      <c r="AJ23" s="11" t="s">
        <v>14</v>
      </c>
      <c r="AK23" s="12" t="s">
        <v>14</v>
      </c>
    </row>
    <row r="24" spans="1:37">
      <c r="A24" s="1"/>
      <c r="B24" s="1"/>
      <c r="C24" s="1"/>
      <c r="D24" s="1"/>
      <c r="E24" s="1"/>
      <c r="F24" s="1"/>
      <c r="G24" s="1"/>
      <c r="H24" s="1"/>
      <c r="I24" s="1"/>
      <c r="J24" s="1"/>
      <c r="AH24" s="1"/>
      <c r="AI24" s="1"/>
    </row>
    <row r="25" spans="1:37">
      <c r="A25" s="1"/>
      <c r="B25" s="1"/>
      <c r="C25" s="1"/>
      <c r="D25" s="1"/>
      <c r="E25" s="1"/>
      <c r="F25" s="1"/>
      <c r="G25" s="1"/>
      <c r="H25" s="1"/>
      <c r="I25" s="1"/>
      <c r="J25" s="1"/>
      <c r="AH25" s="1"/>
      <c r="AI25" s="1"/>
    </row>
  </sheetData>
  <mergeCells count="24">
    <mergeCell ref="AI2:AK2"/>
    <mergeCell ref="AC15:AE15"/>
    <mergeCell ref="AF15:AH15"/>
    <mergeCell ref="AI15:AK15"/>
    <mergeCell ref="Q2:S2"/>
    <mergeCell ref="K15:M15"/>
    <mergeCell ref="N15:P15"/>
    <mergeCell ref="Q15:S15"/>
    <mergeCell ref="T2:V2"/>
    <mergeCell ref="W2:Y2"/>
    <mergeCell ref="T15:V15"/>
    <mergeCell ref="W15:Y15"/>
    <mergeCell ref="B15:D15"/>
    <mergeCell ref="E15:G15"/>
    <mergeCell ref="H15:J15"/>
    <mergeCell ref="Z2:AB2"/>
    <mergeCell ref="Z15:AB15"/>
    <mergeCell ref="AC2:AE2"/>
    <mergeCell ref="B2:D2"/>
    <mergeCell ref="E2:G2"/>
    <mergeCell ref="H2:J2"/>
    <mergeCell ref="K2:M2"/>
    <mergeCell ref="N2:P2"/>
    <mergeCell ref="AF2:A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Hannah Chu</cp:lastModifiedBy>
  <dcterms:created xsi:type="dcterms:W3CDTF">2019-03-11T20:53:53Z</dcterms:created>
  <dcterms:modified xsi:type="dcterms:W3CDTF">2019-03-11T22:20:41Z</dcterms:modified>
</cp:coreProperties>
</file>