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tables/table1.xml" ContentType="application/vnd.openxmlformats-officedocument.spreadsheetml.table+xml"/>
  <Override PartName="/xl/charts/chart4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6.xml" ContentType="application/vnd.openxmlformats-officedocument.drawing+xml"/>
  <Override PartName="/xl/tables/table2.xml" ContentType="application/vnd.openxmlformats-officedocument.spreadsheetml.table+xml"/>
  <Override PartName="/xl/charts/chart5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10alytics\"/>
    </mc:Choice>
  </mc:AlternateContent>
  <xr:revisionPtr revIDLastSave="0" documentId="13_ncr:1_{8518F62F-E66D-410F-8DBC-7F3AEAABB42C}" xr6:coauthVersionLast="47" xr6:coauthVersionMax="47" xr10:uidLastSave="{00000000-0000-0000-0000-000000000000}"/>
  <bookViews>
    <workbookView xWindow="-120" yWindow="-120" windowWidth="20730" windowHeight="11160" firstSheet="2" activeTab="7" xr2:uid="{46F46750-D91C-42AD-A9C9-8AE079F83F15}"/>
  </bookViews>
  <sheets>
    <sheet name="Dashboard" sheetId="8" r:id="rId1"/>
    <sheet name=" naive approa" sheetId="1" r:id="rId2"/>
    <sheet name="moving average" sheetId="2" r:id="rId3"/>
    <sheet name="exponential" sheetId="4" r:id="rId4"/>
    <sheet name="Sheet6" sheetId="7" r:id="rId5"/>
    <sheet name="Sheet8" sheetId="14" r:id="rId6"/>
    <sheet name="forecast sheet" sheetId="5" r:id="rId7"/>
    <sheet name="linear regression" sheetId="6" r:id="rId8"/>
    <sheet name="Sheet5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10" i="5" l="1"/>
  <c r="Q6" i="5"/>
  <c r="Q5" i="5"/>
  <c r="Q4" i="5"/>
  <c r="R8" i="2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5" i="5"/>
  <c r="G5" i="5" a="1"/>
  <c r="G5" i="5" s="1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5" i="5"/>
  <c r="E1" i="5"/>
  <c r="F1" i="5"/>
  <c r="G1" i="5"/>
  <c r="H1" i="5"/>
  <c r="I1" i="5"/>
  <c r="S3" i="4"/>
  <c r="O10" i="6"/>
  <c r="O11" i="6"/>
  <c r="O12" i="6"/>
  <c r="O13" i="6"/>
  <c r="O14" i="6"/>
  <c r="O15" i="6"/>
  <c r="O16" i="6"/>
  <c r="O17" i="6"/>
  <c r="O18" i="6"/>
  <c r="O19" i="6"/>
  <c r="O20" i="6"/>
  <c r="O21" i="6"/>
  <c r="O22" i="6"/>
  <c r="O23" i="6"/>
  <c r="O24" i="6"/>
  <c r="O25" i="6"/>
  <c r="O26" i="6"/>
  <c r="O27" i="6"/>
  <c r="O28" i="6"/>
  <c r="O29" i="6"/>
  <c r="O30" i="6"/>
  <c r="O31" i="6"/>
  <c r="O32" i="6"/>
  <c r="O9" i="6"/>
  <c r="N10" i="6"/>
  <c r="P10" i="6" s="1"/>
  <c r="F3" i="6" s="1"/>
  <c r="N11" i="6"/>
  <c r="P11" i="6" s="1"/>
  <c r="F4" i="6" s="1"/>
  <c r="N12" i="6"/>
  <c r="P12" i="6" s="1"/>
  <c r="F5" i="6" s="1"/>
  <c r="N13" i="6"/>
  <c r="P13" i="6" s="1"/>
  <c r="F6" i="6" s="1"/>
  <c r="N14" i="6"/>
  <c r="P14" i="6" s="1"/>
  <c r="F7" i="6" s="1"/>
  <c r="N15" i="6"/>
  <c r="P15" i="6" s="1"/>
  <c r="F8" i="6" s="1"/>
  <c r="N16" i="6"/>
  <c r="P16" i="6" s="1"/>
  <c r="F9" i="6" s="1"/>
  <c r="N17" i="6"/>
  <c r="P17" i="6" s="1"/>
  <c r="F10" i="6" s="1"/>
  <c r="N18" i="6"/>
  <c r="P18" i="6" s="1"/>
  <c r="F11" i="6" s="1"/>
  <c r="N19" i="6"/>
  <c r="P19" i="6" s="1"/>
  <c r="F12" i="6" s="1"/>
  <c r="N20" i="6"/>
  <c r="P20" i="6" s="1"/>
  <c r="F13" i="6" s="1"/>
  <c r="N21" i="6"/>
  <c r="P21" i="6" s="1"/>
  <c r="F14" i="6" s="1"/>
  <c r="N22" i="6"/>
  <c r="P22" i="6" s="1"/>
  <c r="F15" i="6" s="1"/>
  <c r="N23" i="6"/>
  <c r="P23" i="6" s="1"/>
  <c r="F16" i="6" s="1"/>
  <c r="N24" i="6"/>
  <c r="P24" i="6" s="1"/>
  <c r="F17" i="6" s="1"/>
  <c r="N25" i="6"/>
  <c r="P25" i="6" s="1"/>
  <c r="F18" i="6" s="1"/>
  <c r="N26" i="6"/>
  <c r="P26" i="6" s="1"/>
  <c r="F19" i="6" s="1"/>
  <c r="N27" i="6"/>
  <c r="P27" i="6" s="1"/>
  <c r="F20" i="6" s="1"/>
  <c r="N28" i="6"/>
  <c r="P28" i="6" s="1"/>
  <c r="F21" i="6" s="1"/>
  <c r="N29" i="6"/>
  <c r="P29" i="6" s="1"/>
  <c r="F22" i="6" s="1"/>
  <c r="N30" i="6"/>
  <c r="P30" i="6" s="1"/>
  <c r="F23" i="6" s="1"/>
  <c r="N31" i="6"/>
  <c r="P31" i="6" s="1"/>
  <c r="F24" i="6" s="1"/>
  <c r="N32" i="6"/>
  <c r="P32" i="6" s="1"/>
  <c r="F25" i="6" s="1"/>
  <c r="N9" i="6"/>
  <c r="P9" i="6" s="1"/>
  <c r="F2" i="6" s="1"/>
  <c r="T4" i="6"/>
  <c r="Q4" i="6"/>
  <c r="E3" i="6" s="1"/>
  <c r="G3" i="6" s="1"/>
  <c r="H3" i="6" s="1"/>
  <c r="I3" i="6" s="1"/>
  <c r="S8" i="4"/>
  <c r="S5" i="4"/>
  <c r="S4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F3" i="4"/>
  <c r="G3" i="4" s="1"/>
  <c r="E3" i="4"/>
  <c r="E4" i="4" s="1"/>
  <c r="E6" i="2"/>
  <c r="F6" i="2" s="1"/>
  <c r="G6" i="2" s="1"/>
  <c r="E7" i="2"/>
  <c r="F7" i="2" s="1"/>
  <c r="G7" i="2" s="1"/>
  <c r="E8" i="2"/>
  <c r="F8" i="2" s="1"/>
  <c r="G8" i="2" s="1"/>
  <c r="E9" i="2"/>
  <c r="F9" i="2" s="1"/>
  <c r="G9" i="2" s="1"/>
  <c r="E10" i="2"/>
  <c r="F10" i="2" s="1"/>
  <c r="G10" i="2" s="1"/>
  <c r="E11" i="2"/>
  <c r="F11" i="2" s="1"/>
  <c r="G11" i="2" s="1"/>
  <c r="E12" i="2"/>
  <c r="F12" i="2" s="1"/>
  <c r="G12" i="2" s="1"/>
  <c r="E13" i="2"/>
  <c r="F13" i="2" s="1"/>
  <c r="G13" i="2" s="1"/>
  <c r="E14" i="2"/>
  <c r="F14" i="2" s="1"/>
  <c r="G14" i="2" s="1"/>
  <c r="E15" i="2"/>
  <c r="F15" i="2" s="1"/>
  <c r="G15" i="2" s="1"/>
  <c r="E16" i="2"/>
  <c r="F16" i="2" s="1"/>
  <c r="G16" i="2" s="1"/>
  <c r="E17" i="2"/>
  <c r="F17" i="2" s="1"/>
  <c r="G17" i="2" s="1"/>
  <c r="E18" i="2"/>
  <c r="F18" i="2" s="1"/>
  <c r="G18" i="2" s="1"/>
  <c r="E19" i="2"/>
  <c r="F19" i="2" s="1"/>
  <c r="G19" i="2" s="1"/>
  <c r="E20" i="2"/>
  <c r="F20" i="2" s="1"/>
  <c r="G20" i="2" s="1"/>
  <c r="E21" i="2"/>
  <c r="F21" i="2" s="1"/>
  <c r="G21" i="2" s="1"/>
  <c r="E22" i="2"/>
  <c r="F22" i="2" s="1"/>
  <c r="G22" i="2" s="1"/>
  <c r="E23" i="2"/>
  <c r="F23" i="2" s="1"/>
  <c r="G23" i="2" s="1"/>
  <c r="E24" i="2"/>
  <c r="F24" i="2" s="1"/>
  <c r="G24" i="2" s="1"/>
  <c r="E25" i="2"/>
  <c r="F25" i="2" s="1"/>
  <c r="G25" i="2" s="1"/>
  <c r="E5" i="2"/>
  <c r="F5" i="2" s="1"/>
  <c r="G5" i="2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4" i="1"/>
  <c r="F4" i="1" s="1"/>
  <c r="E3" i="1"/>
  <c r="F3" i="1" s="1"/>
  <c r="C29" i="7"/>
  <c r="C26" i="7"/>
  <c r="C30" i="7"/>
  <c r="C27" i="7"/>
  <c r="C31" i="7"/>
  <c r="C28" i="7"/>
  <c r="C8" i="14"/>
  <c r="C12" i="14"/>
  <c r="C16" i="14"/>
  <c r="C20" i="14"/>
  <c r="C24" i="14"/>
  <c r="C28" i="14"/>
  <c r="C11" i="14"/>
  <c r="C9" i="14"/>
  <c r="C13" i="14"/>
  <c r="C17" i="14"/>
  <c r="C21" i="14"/>
  <c r="C25" i="14"/>
  <c r="C29" i="14"/>
  <c r="C6" i="14"/>
  <c r="C10" i="14"/>
  <c r="C14" i="14"/>
  <c r="C18" i="14"/>
  <c r="C22" i="14"/>
  <c r="C26" i="14"/>
  <c r="C30" i="14"/>
  <c r="C7" i="14"/>
  <c r="C15" i="14"/>
  <c r="C19" i="14"/>
  <c r="C23" i="14"/>
  <c r="C27" i="14"/>
  <c r="C31" i="14"/>
  <c r="H25" i="2" l="1"/>
  <c r="I25" i="2"/>
  <c r="H21" i="2"/>
  <c r="I21" i="2"/>
  <c r="H17" i="2"/>
  <c r="I17" i="2"/>
  <c r="H13" i="2"/>
  <c r="I13" i="2"/>
  <c r="H9" i="2"/>
  <c r="I9" i="2"/>
  <c r="H24" i="2"/>
  <c r="I24" i="2"/>
  <c r="H20" i="2"/>
  <c r="I20" i="2"/>
  <c r="H16" i="2"/>
  <c r="I16" i="2"/>
  <c r="H12" i="2"/>
  <c r="I12" i="2"/>
  <c r="H8" i="2"/>
  <c r="I8" i="2"/>
  <c r="I23" i="2"/>
  <c r="H23" i="2"/>
  <c r="I19" i="2"/>
  <c r="H19" i="2"/>
  <c r="I15" i="2"/>
  <c r="H15" i="2"/>
  <c r="I11" i="2"/>
  <c r="H11" i="2"/>
  <c r="I7" i="2"/>
  <c r="H7" i="2"/>
  <c r="H22" i="2"/>
  <c r="I22" i="2"/>
  <c r="H18" i="2"/>
  <c r="I18" i="2"/>
  <c r="H14" i="2"/>
  <c r="I14" i="2"/>
  <c r="H10" i="2"/>
  <c r="I10" i="2"/>
  <c r="I5" i="2"/>
  <c r="H5" i="2"/>
  <c r="R2" i="2"/>
  <c r="I6" i="2"/>
  <c r="H6" i="2"/>
  <c r="K3" i="6"/>
  <c r="J3" i="6"/>
  <c r="E17" i="6"/>
  <c r="G17" i="6" s="1"/>
  <c r="H17" i="6" s="1"/>
  <c r="I17" i="6" s="1"/>
  <c r="E13" i="6"/>
  <c r="G13" i="6" s="1"/>
  <c r="H13" i="6" s="1"/>
  <c r="I13" i="6" s="1"/>
  <c r="E25" i="6"/>
  <c r="G25" i="6" s="1"/>
  <c r="H25" i="6" s="1"/>
  <c r="I25" i="6" s="1"/>
  <c r="E9" i="6"/>
  <c r="G9" i="6" s="1"/>
  <c r="H9" i="6" s="1"/>
  <c r="I9" i="6" s="1"/>
  <c r="E21" i="6"/>
  <c r="G21" i="6" s="1"/>
  <c r="H21" i="6" s="1"/>
  <c r="I21" i="6" s="1"/>
  <c r="E5" i="6"/>
  <c r="G5" i="6" s="1"/>
  <c r="H5" i="6" s="1"/>
  <c r="I5" i="6" s="1"/>
  <c r="E2" i="6"/>
  <c r="G2" i="6" s="1"/>
  <c r="H2" i="6" s="1"/>
  <c r="I2" i="6" s="1"/>
  <c r="E22" i="6"/>
  <c r="G22" i="6" s="1"/>
  <c r="H22" i="6" s="1"/>
  <c r="I22" i="6" s="1"/>
  <c r="E18" i="6"/>
  <c r="G18" i="6" s="1"/>
  <c r="H18" i="6" s="1"/>
  <c r="I18" i="6" s="1"/>
  <c r="E14" i="6"/>
  <c r="G14" i="6" s="1"/>
  <c r="H14" i="6" s="1"/>
  <c r="I14" i="6" s="1"/>
  <c r="E10" i="6"/>
  <c r="G10" i="6" s="1"/>
  <c r="H10" i="6" s="1"/>
  <c r="I10" i="6" s="1"/>
  <c r="E6" i="6"/>
  <c r="G6" i="6" s="1"/>
  <c r="H6" i="6" s="1"/>
  <c r="I6" i="6" s="1"/>
  <c r="E24" i="6"/>
  <c r="G24" i="6" s="1"/>
  <c r="H24" i="6" s="1"/>
  <c r="I24" i="6" s="1"/>
  <c r="E20" i="6"/>
  <c r="G20" i="6" s="1"/>
  <c r="H20" i="6" s="1"/>
  <c r="I20" i="6" s="1"/>
  <c r="E16" i="6"/>
  <c r="G16" i="6" s="1"/>
  <c r="H16" i="6" s="1"/>
  <c r="I16" i="6" s="1"/>
  <c r="E12" i="6"/>
  <c r="G12" i="6" s="1"/>
  <c r="H12" i="6" s="1"/>
  <c r="I12" i="6" s="1"/>
  <c r="E8" i="6"/>
  <c r="G8" i="6" s="1"/>
  <c r="H8" i="6" s="1"/>
  <c r="I8" i="6" s="1"/>
  <c r="E4" i="6"/>
  <c r="G4" i="6" s="1"/>
  <c r="H4" i="6" s="1"/>
  <c r="I4" i="6" s="1"/>
  <c r="E23" i="6"/>
  <c r="G23" i="6" s="1"/>
  <c r="H23" i="6" s="1"/>
  <c r="I23" i="6" s="1"/>
  <c r="E19" i="6"/>
  <c r="G19" i="6" s="1"/>
  <c r="H19" i="6" s="1"/>
  <c r="I19" i="6" s="1"/>
  <c r="E15" i="6"/>
  <c r="G15" i="6" s="1"/>
  <c r="H15" i="6" s="1"/>
  <c r="I15" i="6" s="1"/>
  <c r="E11" i="6"/>
  <c r="G11" i="6" s="1"/>
  <c r="H11" i="6" s="1"/>
  <c r="I11" i="6" s="1"/>
  <c r="E7" i="6"/>
  <c r="G7" i="6" s="1"/>
  <c r="H7" i="6" s="1"/>
  <c r="I7" i="6" s="1"/>
  <c r="E5" i="4"/>
  <c r="F4" i="4"/>
  <c r="G25" i="1"/>
  <c r="H25" i="1"/>
  <c r="G21" i="1"/>
  <c r="H21" i="1"/>
  <c r="G17" i="1"/>
  <c r="H17" i="1"/>
  <c r="G13" i="1"/>
  <c r="H13" i="1"/>
  <c r="G9" i="1"/>
  <c r="H9" i="1"/>
  <c r="G5" i="1"/>
  <c r="H5" i="1"/>
  <c r="G24" i="1"/>
  <c r="H24" i="1"/>
  <c r="G20" i="1"/>
  <c r="H20" i="1"/>
  <c r="G16" i="1"/>
  <c r="H16" i="1"/>
  <c r="G12" i="1"/>
  <c r="H12" i="1"/>
  <c r="G8" i="1"/>
  <c r="H8" i="1"/>
  <c r="H3" i="1"/>
  <c r="G3" i="1"/>
  <c r="Q4" i="1" s="1"/>
  <c r="Q3" i="1"/>
  <c r="G23" i="1"/>
  <c r="H23" i="1"/>
  <c r="G19" i="1"/>
  <c r="H19" i="1"/>
  <c r="G15" i="1"/>
  <c r="H15" i="1"/>
  <c r="G11" i="1"/>
  <c r="H11" i="1"/>
  <c r="G7" i="1"/>
  <c r="H7" i="1"/>
  <c r="H4" i="1"/>
  <c r="G4" i="1"/>
  <c r="H22" i="1"/>
  <c r="G22" i="1"/>
  <c r="H18" i="1"/>
  <c r="G18" i="1"/>
  <c r="H14" i="1"/>
  <c r="G14" i="1"/>
  <c r="H10" i="1"/>
  <c r="G10" i="1"/>
  <c r="H6" i="1"/>
  <c r="G6" i="1"/>
  <c r="D28" i="7"/>
  <c r="D27" i="7"/>
  <c r="E26" i="7"/>
  <c r="E28" i="7"/>
  <c r="E27" i="7"/>
  <c r="D26" i="7"/>
  <c r="D31" i="7"/>
  <c r="E30" i="7"/>
  <c r="E29" i="7"/>
  <c r="E31" i="7"/>
  <c r="D30" i="7"/>
  <c r="D29" i="7"/>
  <c r="D31" i="14"/>
  <c r="E23" i="14"/>
  <c r="D15" i="14"/>
  <c r="D30" i="14"/>
  <c r="D22" i="14"/>
  <c r="D14" i="14"/>
  <c r="D6" i="14"/>
  <c r="E25" i="14"/>
  <c r="D17" i="14"/>
  <c r="D9" i="14"/>
  <c r="E28" i="14"/>
  <c r="E20" i="14"/>
  <c r="E12" i="14"/>
  <c r="E31" i="14"/>
  <c r="D23" i="14"/>
  <c r="E15" i="14"/>
  <c r="E30" i="14"/>
  <c r="E22" i="14"/>
  <c r="E14" i="14"/>
  <c r="E6" i="14"/>
  <c r="D25" i="14"/>
  <c r="E17" i="14"/>
  <c r="E9" i="14"/>
  <c r="D28" i="14"/>
  <c r="D20" i="14"/>
  <c r="D12" i="14"/>
  <c r="D27" i="14"/>
  <c r="D19" i="14"/>
  <c r="D7" i="14"/>
  <c r="D26" i="14"/>
  <c r="D18" i="14"/>
  <c r="D10" i="14"/>
  <c r="D29" i="14"/>
  <c r="E21" i="14"/>
  <c r="E13" i="14"/>
  <c r="E11" i="14"/>
  <c r="E24" i="14"/>
  <c r="E16" i="14"/>
  <c r="E8" i="14"/>
  <c r="E27" i="14"/>
  <c r="E19" i="14"/>
  <c r="E7" i="14"/>
  <c r="E26" i="14"/>
  <c r="E18" i="14"/>
  <c r="E10" i="14"/>
  <c r="E29" i="14"/>
  <c r="D21" i="14"/>
  <c r="D13" i="14"/>
  <c r="D11" i="14"/>
  <c r="D24" i="14"/>
  <c r="D16" i="14"/>
  <c r="D8" i="14"/>
  <c r="U10" i="6" l="1"/>
  <c r="R3" i="2"/>
  <c r="R4" i="2"/>
  <c r="K11" i="6"/>
  <c r="J11" i="6"/>
  <c r="K4" i="6"/>
  <c r="J4" i="6"/>
  <c r="K20" i="6"/>
  <c r="J20" i="6"/>
  <c r="K14" i="6"/>
  <c r="J14" i="6"/>
  <c r="K5" i="6"/>
  <c r="J5" i="6"/>
  <c r="K13" i="6"/>
  <c r="J13" i="6"/>
  <c r="K15" i="6"/>
  <c r="J15" i="6"/>
  <c r="K8" i="6"/>
  <c r="J8" i="6"/>
  <c r="K24" i="6"/>
  <c r="J24" i="6"/>
  <c r="K18" i="6"/>
  <c r="J18" i="6"/>
  <c r="K21" i="6"/>
  <c r="J21" i="6"/>
  <c r="K17" i="6"/>
  <c r="J17" i="6"/>
  <c r="K19" i="6"/>
  <c r="J19" i="6"/>
  <c r="K12" i="6"/>
  <c r="J12" i="6"/>
  <c r="K6" i="6"/>
  <c r="J6" i="6"/>
  <c r="K22" i="6"/>
  <c r="J22" i="6"/>
  <c r="K9" i="6"/>
  <c r="J9" i="6"/>
  <c r="K7" i="6"/>
  <c r="J7" i="6"/>
  <c r="K23" i="6"/>
  <c r="J23" i="6"/>
  <c r="K16" i="6"/>
  <c r="J16" i="6"/>
  <c r="K10" i="6"/>
  <c r="J10" i="6"/>
  <c r="K2" i="6"/>
  <c r="J2" i="6"/>
  <c r="K25" i="6"/>
  <c r="J25" i="6"/>
  <c r="E6" i="4"/>
  <c r="F5" i="4"/>
  <c r="Q5" i="1"/>
  <c r="Q9" i="1" s="1"/>
  <c r="U11" i="6" l="1"/>
  <c r="U12" i="6"/>
  <c r="V15" i="6" s="1"/>
  <c r="E7" i="4"/>
  <c r="F6" i="4"/>
  <c r="E8" i="4" l="1"/>
  <c r="F7" i="4"/>
  <c r="E9" i="4" l="1"/>
  <c r="F8" i="4"/>
  <c r="E10" i="4" l="1"/>
  <c r="F9" i="4"/>
  <c r="E11" i="4" l="1"/>
  <c r="F10" i="4"/>
  <c r="E12" i="4" l="1"/>
  <c r="F11" i="4"/>
  <c r="E13" i="4" l="1"/>
  <c r="F12" i="4"/>
  <c r="E14" i="4" l="1"/>
  <c r="F13" i="4"/>
  <c r="E15" i="4" l="1"/>
  <c r="F14" i="4"/>
  <c r="E16" i="4" l="1"/>
  <c r="F15" i="4"/>
  <c r="E17" i="4" l="1"/>
  <c r="F16" i="4"/>
  <c r="E18" i="4" l="1"/>
  <c r="F17" i="4"/>
  <c r="E19" i="4" l="1"/>
  <c r="F18" i="4"/>
  <c r="E20" i="4" l="1"/>
  <c r="F19" i="4"/>
  <c r="E21" i="4" l="1"/>
  <c r="F20" i="4"/>
  <c r="E22" i="4" l="1"/>
  <c r="F21" i="4"/>
  <c r="E23" i="4" l="1"/>
  <c r="F22" i="4"/>
  <c r="E24" i="4" l="1"/>
  <c r="F23" i="4"/>
  <c r="E25" i="4" l="1"/>
  <c r="F25" i="4" s="1"/>
  <c r="F2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<sst xmlns="http://schemas.openxmlformats.org/spreadsheetml/2006/main" count="259" uniqueCount="53">
  <si>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</si>
  <si>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</si>
  <si>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</si>
  <si>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</si>
  <si>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</si>
  <si>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</si>
  <si>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</si>
  <si>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</si>
  <si>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</si>
  <si>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</si>
  <si>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</si>
  <si>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</si>
  <si>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</si>
  <si>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</si>
  <si>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Energy Volume</t>
  </si>
  <si>
    <t>error/dev</t>
  </si>
  <si>
    <t>abs error</t>
  </si>
  <si>
    <t>abs sqd error</t>
  </si>
  <si>
    <t>abs percent error</t>
  </si>
  <si>
    <t>EVALUATION</t>
  </si>
  <si>
    <t>MAD</t>
  </si>
  <si>
    <t>MEAN ABSOLUTE ERROR/DEVIATION</t>
  </si>
  <si>
    <t>MSE</t>
  </si>
  <si>
    <t>MEAN SQUARED ERROR</t>
  </si>
  <si>
    <t>MAPE</t>
  </si>
  <si>
    <t>MEAN ABSOLUTE PERCENTAGE ERROR</t>
  </si>
  <si>
    <t>ACCURACY (100% - MAPE)</t>
  </si>
  <si>
    <t>NAÏVE APPROACH</t>
  </si>
  <si>
    <t>forecast sales</t>
  </si>
  <si>
    <t>abs squared</t>
  </si>
  <si>
    <t>MOVING APPROACH</t>
  </si>
  <si>
    <t>EXPONENTIAL SMOOTHING</t>
  </si>
  <si>
    <t>Period</t>
  </si>
  <si>
    <t>Forecast(Energy Volume)</t>
  </si>
  <si>
    <t>Lower Confidence Bound(Energy Volume)</t>
  </si>
  <si>
    <t>Upper Confidence Bound(Energy Volume)</t>
  </si>
  <si>
    <t>Intercept</t>
  </si>
  <si>
    <t>slope</t>
  </si>
  <si>
    <t>Avg Month</t>
  </si>
  <si>
    <t>seasonalty index</t>
  </si>
  <si>
    <t>Total avg year</t>
  </si>
  <si>
    <t>LT*Seasonalty</t>
  </si>
  <si>
    <t>SL REGRESSION</t>
  </si>
  <si>
    <t>ENERGY CONSUMPTION FORECAST</t>
  </si>
  <si>
    <t>S/N</t>
  </si>
  <si>
    <t>APPROACH</t>
  </si>
  <si>
    <t>FORECAST SHEET</t>
  </si>
  <si>
    <t>Naïve</t>
  </si>
  <si>
    <t>3-Months moving</t>
  </si>
  <si>
    <t>Forecast sheet</t>
  </si>
  <si>
    <t>Exponential</t>
  </si>
  <si>
    <t>SIMPLE LINEAR REGRESSION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</si>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</sst>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165" fontId="0" fillId="0" borderId="0" xfId="1" applyNumberFormat="1" applyFont="1"/>
    <xf numFmtId="0" fontId="3" fillId="0" borderId="0" xfId="0" applyFont="1"/>
    <xf numFmtId="3" fontId="0" fillId="0" borderId="0" xfId="0" applyNumberFormat="1"/>
    <xf numFmtId="165" fontId="0" fillId="0" borderId="0" xfId="0" applyNumberFormat="1"/>
    <xf numFmtId="9" fontId="0" fillId="0" borderId="0" xfId="2" applyFont="1"/>
    <xf numFmtId="9" fontId="0" fillId="0" borderId="0" xfId="0" applyNumberFormat="1"/>
    <xf numFmtId="164" fontId="0" fillId="0" borderId="0" xfId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9" fontId="8" fillId="0" borderId="0" xfId="2" applyFont="1"/>
    <xf numFmtId="9" fontId="8" fillId="0" borderId="0" xfId="0" applyNumberFormat="1" applyFont="1"/>
    <xf numFmtId="0" fontId="9" fillId="0" borderId="0" xfId="0" applyFont="1"/>
    <xf numFmtId="3" fontId="8" fillId="0" borderId="0" xfId="0" applyNumberFormat="1" applyFont="1"/>
    <xf numFmtId="164" fontId="8" fillId="0" borderId="0" xfId="1" applyFont="1"/>
    <xf numFmtId="0" fontId="10" fillId="2" borderId="0" xfId="0" applyFont="1" applyFill="1"/>
    <xf numFmtId="0" fontId="0" fillId="2" borderId="0" xfId="0" applyFont="1" applyFill="1"/>
    <xf numFmtId="4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5">
    <dxf>
      <numFmt numFmtId="3" formatCode="#,##0"/>
    </dxf>
    <dxf>
      <numFmt numFmtId="3" formatCode="#,##0"/>
    </dxf>
    <dxf>
      <numFmt numFmtId="3" formatCode="#,##0"/>
    </dxf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NAIVE</a:t>
            </a:r>
            <a:r>
              <a:rPr lang="en-US" baseline="0"/>
              <a:t> APPROACH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 naive approa'!$C$1</c:f>
              <c:strCache>
                <c:ptCount val="1"/>
                <c:pt idx="0">
                  <c:v>Energy 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 naive approa'!$A$2:$B$25</c:f>
              <c:multiLvlStrCache>
                <c:ptCount val="24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</c:lvl>
                <c:lvl>
                  <c:pt idx="0">
                    <c:v>2020</c:v>
                  </c:pt>
                  <c:pt idx="1">
                    <c:v>2020</c:v>
                  </c:pt>
                  <c:pt idx="2">
                    <c:v>2020</c:v>
                  </c:pt>
                  <c:pt idx="3">
                    <c:v>2020</c:v>
                  </c:pt>
                  <c:pt idx="4">
                    <c:v>2020</c:v>
                  </c:pt>
                  <c:pt idx="5">
                    <c:v>2020</c:v>
                  </c:pt>
                  <c:pt idx="6">
                    <c:v>2020</c:v>
                  </c:pt>
                  <c:pt idx="7">
                    <c:v>2020</c:v>
                  </c:pt>
                  <c:pt idx="8">
                    <c:v>2020</c:v>
                  </c:pt>
                  <c:pt idx="9">
                    <c:v>2020</c:v>
                  </c:pt>
                  <c:pt idx="10">
                    <c:v>2020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2021</c:v>
                  </c:pt>
                  <c:pt idx="14">
                    <c:v>2021</c:v>
                  </c:pt>
                  <c:pt idx="15">
                    <c:v>2021</c:v>
                  </c:pt>
                  <c:pt idx="16">
                    <c:v>2021</c:v>
                  </c:pt>
                  <c:pt idx="17">
                    <c:v>2021</c:v>
                  </c:pt>
                  <c:pt idx="18">
                    <c:v>2021</c:v>
                  </c:pt>
                  <c:pt idx="19">
                    <c:v>2021</c:v>
                  </c:pt>
                  <c:pt idx="20">
                    <c:v>2021</c:v>
                  </c:pt>
                  <c:pt idx="21">
                    <c:v>2021</c:v>
                  </c:pt>
                  <c:pt idx="22">
                    <c:v>2021</c:v>
                  </c:pt>
                  <c:pt idx="23">
                    <c:v>2021</c:v>
                  </c:pt>
                </c:lvl>
              </c:multiLvlStrCache>
            </c:multiLvlStrRef>
          </c:cat>
          <c:val>
            <c:numRef>
              <c:f>' naive approa'!$C$2:$C$25</c:f>
              <c:numCache>
                <c:formatCode>_-* #,##0_-;\-* #,##0_-;_-* "-"??_-;_-@_-</c:formatCode>
                <c:ptCount val="24"/>
                <c:pt idx="0">
                  <c:v>14000</c:v>
                </c:pt>
                <c:pt idx="1">
                  <c:v>13500</c:v>
                </c:pt>
                <c:pt idx="2">
                  <c:v>13000</c:v>
                </c:pt>
                <c:pt idx="3">
                  <c:v>13500</c:v>
                </c:pt>
                <c:pt idx="4">
                  <c:v>11000</c:v>
                </c:pt>
                <c:pt idx="5">
                  <c:v>9900</c:v>
                </c:pt>
                <c:pt idx="6">
                  <c:v>8700</c:v>
                </c:pt>
                <c:pt idx="7">
                  <c:v>6500</c:v>
                </c:pt>
                <c:pt idx="8">
                  <c:v>7000</c:v>
                </c:pt>
                <c:pt idx="9">
                  <c:v>7500</c:v>
                </c:pt>
                <c:pt idx="10">
                  <c:v>10000</c:v>
                </c:pt>
                <c:pt idx="11">
                  <c:v>12000</c:v>
                </c:pt>
                <c:pt idx="12">
                  <c:v>16000</c:v>
                </c:pt>
                <c:pt idx="13">
                  <c:v>15500</c:v>
                </c:pt>
                <c:pt idx="14">
                  <c:v>13000</c:v>
                </c:pt>
                <c:pt idx="15">
                  <c:v>13500</c:v>
                </c:pt>
                <c:pt idx="16">
                  <c:v>12000</c:v>
                </c:pt>
                <c:pt idx="17">
                  <c:v>9800</c:v>
                </c:pt>
                <c:pt idx="18">
                  <c:v>6800</c:v>
                </c:pt>
                <c:pt idx="19">
                  <c:v>5000</c:v>
                </c:pt>
                <c:pt idx="20">
                  <c:v>6500</c:v>
                </c:pt>
                <c:pt idx="21">
                  <c:v>8500</c:v>
                </c:pt>
                <c:pt idx="22">
                  <c:v>11000</c:v>
                </c:pt>
                <c:pt idx="23">
                  <c:v>13000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92-4F70-897C-B2E32176F823}"/>
            </c:ext>
          </c:extLst>
        </c:ser>
        <c:ser>
          <c:idx val="1"/>
          <c:order val="1"/>
          <c:tx>
            <c:strRef>
              <c:f>' naive approa'!$D$1</c:f>
              <c:strCache>
                <c:ptCount val="1"/>
                <c:pt idx="0">
                  <c:v>forecast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 naive approa'!$A$2:$B$25</c:f>
              <c:multiLvlStrCache>
                <c:ptCount val="24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</c:lvl>
                <c:lvl>
                  <c:pt idx="0">
                    <c:v>2020</c:v>
                  </c:pt>
                  <c:pt idx="1">
                    <c:v>2020</c:v>
                  </c:pt>
                  <c:pt idx="2">
                    <c:v>2020</c:v>
                  </c:pt>
                  <c:pt idx="3">
                    <c:v>2020</c:v>
                  </c:pt>
                  <c:pt idx="4">
                    <c:v>2020</c:v>
                  </c:pt>
                  <c:pt idx="5">
                    <c:v>2020</c:v>
                  </c:pt>
                  <c:pt idx="6">
                    <c:v>2020</c:v>
                  </c:pt>
                  <c:pt idx="7">
                    <c:v>2020</c:v>
                  </c:pt>
                  <c:pt idx="8">
                    <c:v>2020</c:v>
                  </c:pt>
                  <c:pt idx="9">
                    <c:v>2020</c:v>
                  </c:pt>
                  <c:pt idx="10">
                    <c:v>2020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2021</c:v>
                  </c:pt>
                  <c:pt idx="14">
                    <c:v>2021</c:v>
                  </c:pt>
                  <c:pt idx="15">
                    <c:v>2021</c:v>
                  </c:pt>
                  <c:pt idx="16">
                    <c:v>2021</c:v>
                  </c:pt>
                  <c:pt idx="17">
                    <c:v>2021</c:v>
                  </c:pt>
                  <c:pt idx="18">
                    <c:v>2021</c:v>
                  </c:pt>
                  <c:pt idx="19">
                    <c:v>2021</c:v>
                  </c:pt>
                  <c:pt idx="20">
                    <c:v>2021</c:v>
                  </c:pt>
                  <c:pt idx="21">
                    <c:v>2021</c:v>
                  </c:pt>
                  <c:pt idx="22">
                    <c:v>2021</c:v>
                  </c:pt>
                  <c:pt idx="23">
                    <c:v>2021</c:v>
                  </c:pt>
                </c:lvl>
              </c:multiLvlStrCache>
            </c:multiLvlStrRef>
          </c:cat>
          <c:val>
            <c:numRef>
              <c:f>' naive approa'!$D$2:$D$25</c:f>
              <c:numCache>
                <c:formatCode>#,##0</c:formatCode>
                <c:ptCount val="24"/>
                <c:pt idx="1">
                  <c:v>14000</c:v>
                </c:pt>
                <c:pt idx="2">
                  <c:v>13500</c:v>
                </c:pt>
                <c:pt idx="3">
                  <c:v>13000</c:v>
                </c:pt>
                <c:pt idx="4">
                  <c:v>13500</c:v>
                </c:pt>
                <c:pt idx="5">
                  <c:v>11000</c:v>
                </c:pt>
                <c:pt idx="6">
                  <c:v>9900</c:v>
                </c:pt>
                <c:pt idx="7">
                  <c:v>8700</c:v>
                </c:pt>
                <c:pt idx="8">
                  <c:v>6500</c:v>
                </c:pt>
                <c:pt idx="9">
                  <c:v>7000</c:v>
                </c:pt>
                <c:pt idx="10">
                  <c:v>7500</c:v>
                </c:pt>
                <c:pt idx="11">
                  <c:v>10000</c:v>
                </c:pt>
                <c:pt idx="12">
                  <c:v>12000</c:v>
                </c:pt>
                <c:pt idx="13">
                  <c:v>16000</c:v>
                </c:pt>
                <c:pt idx="14">
                  <c:v>15500</c:v>
                </c:pt>
                <c:pt idx="15">
                  <c:v>13000</c:v>
                </c:pt>
                <c:pt idx="16">
                  <c:v>13500</c:v>
                </c:pt>
                <c:pt idx="17">
                  <c:v>12000</c:v>
                </c:pt>
                <c:pt idx="18">
                  <c:v>9800</c:v>
                </c:pt>
                <c:pt idx="19">
                  <c:v>6800</c:v>
                </c:pt>
                <c:pt idx="20">
                  <c:v>5000</c:v>
                </c:pt>
                <c:pt idx="21">
                  <c:v>6500</c:v>
                </c:pt>
                <c:pt idx="22">
                  <c:v>8500</c:v>
                </c:pt>
                <c:pt idx="23">
                  <c:v>11000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92-4F70-897C-B2E32176F8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40728799"/>
        <c:axId val="1940729631"/>
      </c:lineChart>
      <c:catAx>
        <c:axId val="1940728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729631"/>
        <c:crosses val="autoZero"/>
        <c:auto val="1"/>
        <c:lblAlgn val="ctr"/>
        <c:lblOffset val="100"/>
        <c:noMultiLvlLbl val="0"/>
      </c:catAx>
      <c:valAx>
        <c:axId val="1940729631"/>
        <c:scaling>
          <c:orientation val="minMax"/>
        </c:scaling>
        <c:delete val="0"/>
        <c:axPos val="l"/>
        <c:numFmt formatCode="_-* #,##0_-;\-* #,##0_-;_-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0728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 3- MONTHS</a:t>
            </a:r>
            <a:r>
              <a:rPr lang="en-US" baseline="0"/>
              <a:t> </a:t>
            </a:r>
            <a:r>
              <a:rPr lang="en-US"/>
              <a:t>MOVING AVERAGE</a:t>
            </a:r>
          </a:p>
        </c:rich>
      </c:tx>
      <c:layout>
        <c:manualLayout>
          <c:xMode val="edge"/>
          <c:yMode val="edge"/>
          <c:x val="0.3226302087492612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'moving average'!$C$1</c:f>
              <c:strCache>
                <c:ptCount val="1"/>
                <c:pt idx="0">
                  <c:v>Energy 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multiLvlStrRef>
              <c:f>'moving average'!$A$2:$B$25</c:f>
              <c:multiLvlStrCache>
                <c:ptCount val="24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</c:lvl>
                <c:lvl>
                  <c:pt idx="0">
                    <c:v>2020</c:v>
                  </c:pt>
                  <c:pt idx="1">
                    <c:v>2020</c:v>
                  </c:pt>
                  <c:pt idx="2">
                    <c:v>2020</c:v>
                  </c:pt>
                  <c:pt idx="3">
                    <c:v>2020</c:v>
                  </c:pt>
                  <c:pt idx="4">
                    <c:v>2020</c:v>
                  </c:pt>
                  <c:pt idx="5">
                    <c:v>2020</c:v>
                  </c:pt>
                  <c:pt idx="6">
                    <c:v>2020</c:v>
                  </c:pt>
                  <c:pt idx="7">
                    <c:v>2020</c:v>
                  </c:pt>
                  <c:pt idx="8">
                    <c:v>2020</c:v>
                  </c:pt>
                  <c:pt idx="9">
                    <c:v>2020</c:v>
                  </c:pt>
                  <c:pt idx="10">
                    <c:v>2020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2021</c:v>
                  </c:pt>
                  <c:pt idx="14">
                    <c:v>2021</c:v>
                  </c:pt>
                  <c:pt idx="15">
                    <c:v>2021</c:v>
                  </c:pt>
                  <c:pt idx="16">
                    <c:v>2021</c:v>
                  </c:pt>
                  <c:pt idx="17">
                    <c:v>2021</c:v>
                  </c:pt>
                  <c:pt idx="18">
                    <c:v>2021</c:v>
                  </c:pt>
                  <c:pt idx="19">
                    <c:v>2021</c:v>
                  </c:pt>
                  <c:pt idx="20">
                    <c:v>2021</c:v>
                  </c:pt>
                  <c:pt idx="21">
                    <c:v>2021</c:v>
                  </c:pt>
                  <c:pt idx="22">
                    <c:v>2021</c:v>
                  </c:pt>
                  <c:pt idx="23">
                    <c:v>2021</c:v>
                  </c:pt>
                </c:lvl>
              </c:multiLvlStrCache>
            </c:multiLvlStrRef>
          </c:cat>
          <c:val>
            <c:numRef>
              <c:f>'moving average'!$C$2:$C$25</c:f>
              <c:numCache>
                <c:formatCode>#,##0</c:formatCode>
                <c:ptCount val="24"/>
                <c:pt idx="0">
                  <c:v>14000</c:v>
                </c:pt>
                <c:pt idx="1">
                  <c:v>13500</c:v>
                </c:pt>
                <c:pt idx="2">
                  <c:v>13000</c:v>
                </c:pt>
                <c:pt idx="3">
                  <c:v>13500</c:v>
                </c:pt>
                <c:pt idx="4">
                  <c:v>11000</c:v>
                </c:pt>
                <c:pt idx="5">
                  <c:v>9900</c:v>
                </c:pt>
                <c:pt idx="6">
                  <c:v>8700</c:v>
                </c:pt>
                <c:pt idx="7">
                  <c:v>6500</c:v>
                </c:pt>
                <c:pt idx="8">
                  <c:v>7000</c:v>
                </c:pt>
                <c:pt idx="9">
                  <c:v>7500</c:v>
                </c:pt>
                <c:pt idx="10">
                  <c:v>10000</c:v>
                </c:pt>
                <c:pt idx="11">
                  <c:v>12000</c:v>
                </c:pt>
                <c:pt idx="12">
                  <c:v>16000</c:v>
                </c:pt>
                <c:pt idx="13">
                  <c:v>15500</c:v>
                </c:pt>
                <c:pt idx="14">
                  <c:v>13000</c:v>
                </c:pt>
                <c:pt idx="15">
                  <c:v>13500</c:v>
                </c:pt>
                <c:pt idx="16">
                  <c:v>12000</c:v>
                </c:pt>
                <c:pt idx="17">
                  <c:v>9800</c:v>
                </c:pt>
                <c:pt idx="18">
                  <c:v>6800</c:v>
                </c:pt>
                <c:pt idx="19">
                  <c:v>5000</c:v>
                </c:pt>
                <c:pt idx="20">
                  <c:v>6500</c:v>
                </c:pt>
                <c:pt idx="21">
                  <c:v>8500</c:v>
                </c:pt>
                <c:pt idx="22">
                  <c:v>11000</c:v>
                </c:pt>
                <c:pt idx="23">
                  <c:v>13000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9-48DA-B58F-28C39569C3F0}"/>
            </c:ext>
          </c:extLst>
        </c:ser>
        <c:ser>
          <c:idx val="1"/>
          <c:order val="1"/>
          <c:tx>
            <c:strRef>
              <c:f>'moving average'!$D$1</c:f>
              <c:strCache>
                <c:ptCount val="1"/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multiLvlStrRef>
              <c:f>'moving average'!$A$2:$B$25</c:f>
              <c:multiLvlStrCache>
                <c:ptCount val="24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</c:lvl>
                <c:lvl>
                  <c:pt idx="0">
                    <c:v>2020</c:v>
                  </c:pt>
                  <c:pt idx="1">
                    <c:v>2020</c:v>
                  </c:pt>
                  <c:pt idx="2">
                    <c:v>2020</c:v>
                  </c:pt>
                  <c:pt idx="3">
                    <c:v>2020</c:v>
                  </c:pt>
                  <c:pt idx="4">
                    <c:v>2020</c:v>
                  </c:pt>
                  <c:pt idx="5">
                    <c:v>2020</c:v>
                  </c:pt>
                  <c:pt idx="6">
                    <c:v>2020</c:v>
                  </c:pt>
                  <c:pt idx="7">
                    <c:v>2020</c:v>
                  </c:pt>
                  <c:pt idx="8">
                    <c:v>2020</c:v>
                  </c:pt>
                  <c:pt idx="9">
                    <c:v>2020</c:v>
                  </c:pt>
                  <c:pt idx="10">
                    <c:v>2020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2021</c:v>
                  </c:pt>
                  <c:pt idx="14">
                    <c:v>2021</c:v>
                  </c:pt>
                  <c:pt idx="15">
                    <c:v>2021</c:v>
                  </c:pt>
                  <c:pt idx="16">
                    <c:v>2021</c:v>
                  </c:pt>
                  <c:pt idx="17">
                    <c:v>2021</c:v>
                  </c:pt>
                  <c:pt idx="18">
                    <c:v>2021</c:v>
                  </c:pt>
                  <c:pt idx="19">
                    <c:v>2021</c:v>
                  </c:pt>
                  <c:pt idx="20">
                    <c:v>2021</c:v>
                  </c:pt>
                  <c:pt idx="21">
                    <c:v>2021</c:v>
                  </c:pt>
                  <c:pt idx="22">
                    <c:v>2021</c:v>
                  </c:pt>
                  <c:pt idx="23">
                    <c:v>2021</c:v>
                  </c:pt>
                </c:lvl>
              </c:multiLvlStrCache>
            </c:multiLvlStrRef>
          </c:cat>
          <c:val>
            <c:numRef>
              <c:f>'moving average'!$D$2:$D$25</c:f>
              <c:numCache>
                <c:formatCode>General</c:formatCode>
                <c:ptCount val="2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849-48DA-B58F-28C39569C3F0}"/>
            </c:ext>
          </c:extLst>
        </c:ser>
        <c:ser>
          <c:idx val="2"/>
          <c:order val="2"/>
          <c:tx>
            <c:strRef>
              <c:f>'moving average'!$E$1</c:f>
              <c:strCache>
                <c:ptCount val="1"/>
                <c:pt idx="0">
                  <c:v>forecast sales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multiLvlStrRef>
              <c:f>'moving average'!$A$2:$B$25</c:f>
              <c:multiLvlStrCache>
                <c:ptCount val="24"/>
                <c:lvl>
                  <c:pt idx="0">
                    <c:v>January</c:v>
                  </c:pt>
                  <c:pt idx="1">
                    <c:v>February</c:v>
                  </c:pt>
                  <c:pt idx="2">
                    <c:v>March</c:v>
                  </c:pt>
                  <c:pt idx="3">
                    <c:v>April</c:v>
                  </c:pt>
                  <c:pt idx="4">
                    <c:v>May</c:v>
                  </c:pt>
                  <c:pt idx="5">
                    <c:v>June</c:v>
                  </c:pt>
                  <c:pt idx="6">
                    <c:v>July</c:v>
                  </c:pt>
                  <c:pt idx="7">
                    <c:v>August</c:v>
                  </c:pt>
                  <c:pt idx="8">
                    <c:v>September</c:v>
                  </c:pt>
                  <c:pt idx="9">
                    <c:v>October</c:v>
                  </c:pt>
                  <c:pt idx="10">
                    <c:v>November</c:v>
                  </c:pt>
                  <c:pt idx="11">
                    <c:v>December</c:v>
                  </c:pt>
                  <c:pt idx="12">
                    <c:v>January</c:v>
                  </c:pt>
                  <c:pt idx="13">
                    <c:v>February</c:v>
                  </c:pt>
                  <c:pt idx="14">
                    <c:v>March</c:v>
                  </c:pt>
                  <c:pt idx="15">
                    <c:v>April</c:v>
                  </c:pt>
                  <c:pt idx="16">
                    <c:v>May</c:v>
                  </c:pt>
                  <c:pt idx="17">
                    <c:v>June</c:v>
                  </c:pt>
                  <c:pt idx="18">
                    <c:v>July</c:v>
                  </c:pt>
                  <c:pt idx="19">
                    <c:v>August</c:v>
                  </c:pt>
                  <c:pt idx="20">
                    <c:v>September</c:v>
                  </c:pt>
                  <c:pt idx="21">
                    <c:v>October</c:v>
                  </c:pt>
                  <c:pt idx="22">
                    <c:v>November</c:v>
                  </c:pt>
                  <c:pt idx="23">
                    <c:v>December</c:v>
                  </c:pt>
                </c:lvl>
                <c:lvl>
                  <c:pt idx="0">
                    <c:v>2020</c:v>
                  </c:pt>
                  <c:pt idx="1">
                    <c:v>2020</c:v>
                  </c:pt>
                  <c:pt idx="2">
                    <c:v>2020</c:v>
                  </c:pt>
                  <c:pt idx="3">
                    <c:v>2020</c:v>
                  </c:pt>
                  <c:pt idx="4">
                    <c:v>2020</c:v>
                  </c:pt>
                  <c:pt idx="5">
                    <c:v>2020</c:v>
                  </c:pt>
                  <c:pt idx="6">
                    <c:v>2020</c:v>
                  </c:pt>
                  <c:pt idx="7">
                    <c:v>2020</c:v>
                  </c:pt>
                  <c:pt idx="8">
                    <c:v>2020</c:v>
                  </c:pt>
                  <c:pt idx="9">
                    <c:v>2020</c:v>
                  </c:pt>
                  <c:pt idx="10">
                    <c:v>2020</c:v>
                  </c:pt>
                  <c:pt idx="11">
                    <c:v>2020</c:v>
                  </c:pt>
                  <c:pt idx="12">
                    <c:v>2021</c:v>
                  </c:pt>
                  <c:pt idx="13">
                    <c:v>2021</c:v>
                  </c:pt>
                  <c:pt idx="14">
                    <c:v>2021</c:v>
                  </c:pt>
                  <c:pt idx="15">
                    <c:v>2021</c:v>
                  </c:pt>
                  <c:pt idx="16">
                    <c:v>2021</c:v>
                  </c:pt>
                  <c:pt idx="17">
                    <c:v>2021</c:v>
                  </c:pt>
                  <c:pt idx="18">
                    <c:v>2021</c:v>
                  </c:pt>
                  <c:pt idx="19">
                    <c:v>2021</c:v>
                  </c:pt>
                  <c:pt idx="20">
                    <c:v>2021</c:v>
                  </c:pt>
                  <c:pt idx="21">
                    <c:v>2021</c:v>
                  </c:pt>
                  <c:pt idx="22">
                    <c:v>2021</c:v>
                  </c:pt>
                  <c:pt idx="23">
                    <c:v>2021</c:v>
                  </c:pt>
                </c:lvl>
              </c:multiLvlStrCache>
            </c:multiLvlStrRef>
          </c:cat>
          <c:val>
            <c:numRef>
              <c:f>'moving average'!$E$2:$E$25</c:f>
              <c:numCache>
                <c:formatCode>General</c:formatCode>
                <c:ptCount val="24"/>
                <c:pt idx="3" formatCode="#,##0">
                  <c:v>13500</c:v>
                </c:pt>
                <c:pt idx="4" formatCode="#,##0">
                  <c:v>13333.333333333334</c:v>
                </c:pt>
                <c:pt idx="5" formatCode="#,##0">
                  <c:v>12500</c:v>
                </c:pt>
                <c:pt idx="6" formatCode="#,##0">
                  <c:v>11466.666666666666</c:v>
                </c:pt>
                <c:pt idx="7" formatCode="#,##0">
                  <c:v>9866.6666666666661</c:v>
                </c:pt>
                <c:pt idx="8" formatCode="#,##0">
                  <c:v>8366.6666666666661</c:v>
                </c:pt>
                <c:pt idx="9" formatCode="#,##0">
                  <c:v>7400</c:v>
                </c:pt>
                <c:pt idx="10" formatCode="#,##0">
                  <c:v>7000</c:v>
                </c:pt>
                <c:pt idx="11" formatCode="#,##0">
                  <c:v>8166.666666666667</c:v>
                </c:pt>
                <c:pt idx="12" formatCode="#,##0">
                  <c:v>9833.3333333333339</c:v>
                </c:pt>
                <c:pt idx="13" formatCode="#,##0">
                  <c:v>12666.666666666666</c:v>
                </c:pt>
                <c:pt idx="14" formatCode="#,##0">
                  <c:v>14500</c:v>
                </c:pt>
                <c:pt idx="15" formatCode="#,##0">
                  <c:v>14833.333333333334</c:v>
                </c:pt>
                <c:pt idx="16" formatCode="#,##0">
                  <c:v>14000</c:v>
                </c:pt>
                <c:pt idx="17" formatCode="#,##0">
                  <c:v>12833.333333333334</c:v>
                </c:pt>
                <c:pt idx="18" formatCode="#,##0">
                  <c:v>11766.666666666666</c:v>
                </c:pt>
                <c:pt idx="19" formatCode="#,##0">
                  <c:v>9533.3333333333339</c:v>
                </c:pt>
                <c:pt idx="20" formatCode="#,##0">
                  <c:v>7200</c:v>
                </c:pt>
                <c:pt idx="21" formatCode="#,##0">
                  <c:v>6100</c:v>
                </c:pt>
                <c:pt idx="22" formatCode="#,##0">
                  <c:v>6666.666666666667</c:v>
                </c:pt>
                <c:pt idx="23" formatCode="#,##0">
                  <c:v>8666.6666666666661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849-48DA-B58F-28C39569C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374879"/>
        <c:axId val="1921369471"/>
      </c:lineChart>
      <c:catAx>
        <c:axId val="19213748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369471"/>
        <c:crosses val="autoZero"/>
        <c:auto val="1"/>
        <c:lblAlgn val="ctr"/>
        <c:lblOffset val="100"/>
        <c:noMultiLvlLbl val="0"/>
      </c:catAx>
      <c:valAx>
        <c:axId val="1921369471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1374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Exponential Smoothing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exponential!$C$2:$C$25</c:f>
              <c:numCache>
                <c:formatCode>_-* #,##0.00_-;\-* #,##0.00_-;_-* "-"??_-;_-@_-</c:formatCode>
                <c:ptCount val="24"/>
                <c:pt idx="0">
                  <c:v>14000</c:v>
                </c:pt>
                <c:pt idx="1">
                  <c:v>13500</c:v>
                </c:pt>
                <c:pt idx="2">
                  <c:v>13000</c:v>
                </c:pt>
                <c:pt idx="3">
                  <c:v>13500</c:v>
                </c:pt>
                <c:pt idx="4">
                  <c:v>11000</c:v>
                </c:pt>
                <c:pt idx="5">
                  <c:v>9900</c:v>
                </c:pt>
                <c:pt idx="6">
                  <c:v>8700</c:v>
                </c:pt>
                <c:pt idx="7">
                  <c:v>6500</c:v>
                </c:pt>
                <c:pt idx="8">
                  <c:v>7000</c:v>
                </c:pt>
                <c:pt idx="9">
                  <c:v>7500</c:v>
                </c:pt>
                <c:pt idx="10">
                  <c:v>10000</c:v>
                </c:pt>
                <c:pt idx="11">
                  <c:v>12000</c:v>
                </c:pt>
                <c:pt idx="12">
                  <c:v>16000</c:v>
                </c:pt>
                <c:pt idx="13">
                  <c:v>15500</c:v>
                </c:pt>
                <c:pt idx="14">
                  <c:v>13000</c:v>
                </c:pt>
                <c:pt idx="15">
                  <c:v>13500</c:v>
                </c:pt>
                <c:pt idx="16">
                  <c:v>12000</c:v>
                </c:pt>
                <c:pt idx="17">
                  <c:v>9800</c:v>
                </c:pt>
                <c:pt idx="18">
                  <c:v>6800</c:v>
                </c:pt>
                <c:pt idx="19">
                  <c:v>5000</c:v>
                </c:pt>
                <c:pt idx="20">
                  <c:v>6500</c:v>
                </c:pt>
                <c:pt idx="21">
                  <c:v>8500</c:v>
                </c:pt>
                <c:pt idx="22">
                  <c:v>11000</c:v>
                </c:pt>
                <c:pt idx="23">
                  <c:v>13000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47C-47F7-869C-250AB28C27D4}"/>
            </c:ext>
          </c:extLst>
        </c:ser>
        <c:ser>
          <c:idx val="1"/>
          <c:order val="1"/>
          <c:tx>
            <c:v>Forecast</c:v>
          </c:tx>
          <c:val>
            <c:numRef>
              <c:f>exponential!$E$2:$E$25</c:f>
              <c:numCache>
                <c:formatCode>_-* #,##0.00_-;\-* #,##0.00_-;_-* "-"??_-;_-@_-</c:formatCode>
                <c:ptCount val="24"/>
                <c:pt idx="0" formatCode="General">
                  <c:v>#N/A</c:v>
                </c:pt>
                <c:pt idx="1">
                  <c:v>14000</c:v>
                </c:pt>
                <c:pt idx="2">
                  <c:v>13650</c:v>
                </c:pt>
                <c:pt idx="3">
                  <c:v>13195</c:v>
                </c:pt>
                <c:pt idx="4">
                  <c:v>13408.5</c:v>
                </c:pt>
                <c:pt idx="5">
                  <c:v>11722.55</c:v>
                </c:pt>
                <c:pt idx="6">
                  <c:v>10446.764999999999</c:v>
                </c:pt>
                <c:pt idx="7">
                  <c:v>9224.0295000000006</c:v>
                </c:pt>
                <c:pt idx="8">
                  <c:v>7317.20885</c:v>
                </c:pt>
                <c:pt idx="9">
                  <c:v>7095.1626550000001</c:v>
                </c:pt>
                <c:pt idx="10">
                  <c:v>7378.5487964999993</c:v>
                </c:pt>
                <c:pt idx="11">
                  <c:v>9213.5646389499998</c:v>
                </c:pt>
                <c:pt idx="12">
                  <c:v>11164.069391685</c:v>
                </c:pt>
                <c:pt idx="13">
                  <c:v>14549.2208175055</c:v>
                </c:pt>
                <c:pt idx="14">
                  <c:v>15214.766245251649</c:v>
                </c:pt>
                <c:pt idx="15">
                  <c:v>13664.429873575495</c:v>
                </c:pt>
                <c:pt idx="16">
                  <c:v>13549.328962072648</c:v>
                </c:pt>
                <c:pt idx="17">
                  <c:v>12464.798688621795</c:v>
                </c:pt>
                <c:pt idx="18">
                  <c:v>10599.439606586539</c:v>
                </c:pt>
                <c:pt idx="19">
                  <c:v>7939.8318819759616</c:v>
                </c:pt>
                <c:pt idx="20">
                  <c:v>5881.9495645927882</c:v>
                </c:pt>
                <c:pt idx="21">
                  <c:v>6314.5848693778362</c:v>
                </c:pt>
                <c:pt idx="22">
                  <c:v>7844.3754608133513</c:v>
                </c:pt>
                <c:pt idx="23">
                  <c:v>10053.312638244004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47C-47F7-869C-250AB28C27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921331615"/>
        <c:axId val="1921320799"/>
      </c:lineChart>
      <c:catAx>
        <c:axId val="192133161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Data Point</a:t>
                </a:r>
              </a:p>
            </c:rich>
          </c:tx>
          <c:overlay val="0"/>
        </c:title>
        <c:majorTickMark val="out"/>
        <c:minorTickMark val="none"/>
        <c:tickLblPos val="nextTo"/>
        <c:crossAx val="1921320799"/>
        <c:crosses val="autoZero"/>
        <c:auto val="1"/>
        <c:lblAlgn val="ctr"/>
        <c:lblOffset val="100"/>
        <c:noMultiLvlLbl val="0"/>
      </c:catAx>
      <c:valAx>
        <c:axId val="1921320799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_-* #,##0.00_-;\-* #,##0.00_-;_-* &quot;-&quot;??_-;_-@_-" sourceLinked="1"/>
        <c:majorTickMark val="out"/>
        <c:minorTickMark val="none"/>
        <c:tickLblPos val="nextTo"/>
        <c:crossAx val="1921331615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1392980022574885E-2"/>
          <c:y val="0.11668326940572155"/>
          <c:w val="0.89927715557294463"/>
          <c:h val="0.68637011282680571"/>
        </c:manualLayout>
      </c:layout>
      <c:lineChart>
        <c:grouping val="standard"/>
        <c:varyColors val="0"/>
        <c:ser>
          <c:idx val="0"/>
          <c:order val="0"/>
          <c:tx>
            <c:strRef>
              <c:f>Sheet6!$B$1</c:f>
              <c:strCache>
                <c:ptCount val="1"/>
                <c:pt idx="0">
                  <c:v>Energy 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Sheet6!$B$2:$B$31</c:f>
              <c:numCache>
                <c:formatCode>General</c:formatCode>
                <c:ptCount val="30"/>
                <c:pt idx="0">
                  <c:v>14000</c:v>
                </c:pt>
                <c:pt idx="1">
                  <c:v>13500</c:v>
                </c:pt>
                <c:pt idx="2">
                  <c:v>13000</c:v>
                </c:pt>
                <c:pt idx="3">
                  <c:v>13500</c:v>
                </c:pt>
                <c:pt idx="4">
                  <c:v>11000</c:v>
                </c:pt>
                <c:pt idx="5">
                  <c:v>9900</c:v>
                </c:pt>
                <c:pt idx="6">
                  <c:v>8700</c:v>
                </c:pt>
                <c:pt idx="7">
                  <c:v>6500</c:v>
                </c:pt>
                <c:pt idx="8" formatCode="_-* #,##0.00_-;\-* #,##0.00_-;_-* &quot;-&quot;??_-;_-@_-">
                  <c:v>7000</c:v>
                </c:pt>
                <c:pt idx="9" formatCode="_-* #,##0.00_-;\-* #,##0.00_-;_-* &quot;-&quot;??_-;_-@_-">
                  <c:v>7500</c:v>
                </c:pt>
                <c:pt idx="10" formatCode="_-* #,##0.00_-;\-* #,##0.00_-;_-* &quot;-&quot;??_-;_-@_-">
                  <c:v>10000</c:v>
                </c:pt>
                <c:pt idx="11" formatCode="_-* #,##0.00_-;\-* #,##0.00_-;_-* &quot;-&quot;??_-;_-@_-">
                  <c:v>12000</c:v>
                </c:pt>
                <c:pt idx="12" formatCode="_-* #,##0.00_-;\-* #,##0.00_-;_-* &quot;-&quot;??_-;_-@_-">
                  <c:v>16000</c:v>
                </c:pt>
                <c:pt idx="13" formatCode="_-* #,##0.00_-;\-* #,##0.00_-;_-* &quot;-&quot;??_-;_-@_-">
                  <c:v>15500</c:v>
                </c:pt>
                <c:pt idx="14" formatCode="_-* #,##0.00_-;\-* #,##0.00_-;_-* &quot;-&quot;??_-;_-@_-">
                  <c:v>13000</c:v>
                </c:pt>
                <c:pt idx="15" formatCode="_-* #,##0.00_-;\-* #,##0.00_-;_-* &quot;-&quot;??_-;_-@_-">
                  <c:v>13500</c:v>
                </c:pt>
                <c:pt idx="16" formatCode="_-* #,##0.00_-;\-* #,##0.00_-;_-* &quot;-&quot;??_-;_-@_-">
                  <c:v>12000</c:v>
                </c:pt>
                <c:pt idx="17" formatCode="_-* #,##0.00_-;\-* #,##0.00_-;_-* &quot;-&quot;??_-;_-@_-">
                  <c:v>9800</c:v>
                </c:pt>
                <c:pt idx="18" formatCode="_-* #,##0.00_-;\-* #,##0.00_-;_-* &quot;-&quot;??_-;_-@_-">
                  <c:v>6800</c:v>
                </c:pt>
                <c:pt idx="19" formatCode="_-* #,##0.00_-;\-* #,##0.00_-;_-* &quot;-&quot;??_-;_-@_-">
                  <c:v>5000</c:v>
                </c:pt>
                <c:pt idx="20" formatCode="_-* #,##0.00_-;\-* #,##0.00_-;_-* &quot;-&quot;??_-;_-@_-">
                  <c:v>6500</c:v>
                </c:pt>
                <c:pt idx="21" formatCode="_-* #,##0.00_-;\-* #,##0.00_-;_-* &quot;-&quot;??_-;_-@_-">
                  <c:v>8500</c:v>
                </c:pt>
                <c:pt idx="22" formatCode="_-* #,##0.00_-;\-* #,##0.00_-;_-* &quot;-&quot;??_-;_-@_-">
                  <c:v>11000</c:v>
                </c:pt>
                <c:pt idx="23" formatCode="_-* #,##0.00_-;\-* #,##0.00_-;_-* &quot;-&quot;??_-;_-@_-">
                  <c:v>13000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40-4D76-912C-8F1E58721EC9}"/>
            </c:ext>
          </c:extLst>
        </c:ser>
        <c:ser>
          <c:idx val="1"/>
          <c:order val="1"/>
          <c:tx>
            <c:strRef>
              <c:f>Sheet6!$C$1</c:f>
              <c:strCache>
                <c:ptCount val="1"/>
                <c:pt idx="0">
                  <c:v>Forecast(Energy Volume)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Sheet6!$A$2:$A$31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Sheet6!$C$2:$C$31</c:f>
              <c:numCache>
                <c:formatCode>General</c:formatCode>
                <c:ptCount val="30"/>
                <c:pt idx="23">
                  <c:v>13000</c:v>
                </c:pt>
                <c:pt idx="24" formatCode="_-* #,##0.00_-;\-* #,##0.00_-;_-* &quot;-&quot;??_-;_-@_-">
                  <c:v>12889.04347826087</c:v>
                </c:pt>
                <c:pt idx="25" formatCode="_-* #,##0.00_-;\-* #,##0.00_-;_-* &quot;-&quot;??_-;_-@_-">
                  <c:v>12778.08695652174</c:v>
                </c:pt>
                <c:pt idx="26" formatCode="_-* #,##0.00_-;\-* #,##0.00_-;_-* &quot;-&quot;??_-;_-@_-">
                  <c:v>12667.130434782608</c:v>
                </c:pt>
                <c:pt idx="27" formatCode="_-* #,##0.00_-;\-* #,##0.00_-;_-* &quot;-&quot;??_-;_-@_-">
                  <c:v>12556.173913043478</c:v>
                </c:pt>
                <c:pt idx="28" formatCode="_-* #,##0.00_-;\-* #,##0.00_-;_-* &quot;-&quot;??_-;_-@_-">
                  <c:v>12445.217391304348</c:v>
                </c:pt>
                <c:pt idx="29" formatCode="_-* #,##0.00_-;\-* #,##0.00_-;_-* &quot;-&quot;??_-;_-@_-">
                  <c:v>12334.260869565218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D40-4D76-912C-8F1E58721EC9}"/>
            </c:ext>
          </c:extLst>
        </c:ser>
        <c:ser>
          <c:idx val="2"/>
          <c:order val="2"/>
          <c:tx>
            <c:strRef>
              <c:f>Sheet6!$D$1</c:f>
              <c:strCache>
                <c:ptCount val="1"/>
                <c:pt idx="0">
                  <c:v>Lower Confidence Bound(Energy Volume)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Sheet6!$A$2:$A$31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Sheet6!$D$2:$D$31</c:f>
              <c:numCache>
                <c:formatCode>General</c:formatCode>
                <c:ptCount val="30"/>
                <c:pt idx="23" formatCode="_-* #,##0.00_-;\-* #,##0.00_-;_-* &quot;-&quot;??_-;_-@_-">
                  <c:v>13000</c:v>
                </c:pt>
                <c:pt idx="24" formatCode="_-* #,##0.00_-;\-* #,##0.00_-;_-* &quot;-&quot;??_-;_-@_-">
                  <c:v>9313.9098880500314</c:v>
                </c:pt>
                <c:pt idx="25" formatCode="_-* #,##0.00_-;\-* #,##0.00_-;_-* &quot;-&quot;??_-;_-@_-">
                  <c:v>7724.6119148388243</c:v>
                </c:pt>
                <c:pt idx="26" formatCode="_-* #,##0.00_-;\-* #,##0.00_-;_-* &quot;-&quot;??_-;_-@_-">
                  <c:v>6476.8808287678394</c:v>
                </c:pt>
                <c:pt idx="27" formatCode="_-* #,##0.00_-;\-* #,##0.00_-;_-* &quot;-&quot;??_-;_-@_-">
                  <c:v>5405.9049450552302</c:v>
                </c:pt>
                <c:pt idx="28" formatCode="_-* #,##0.00_-;\-* #,##0.00_-;_-* &quot;-&quot;??_-;_-@_-">
                  <c:v>4447.7738029130096</c:v>
                </c:pt>
                <c:pt idx="29" formatCode="_-* #,##0.00_-;\-* #,##0.00_-;_-* &quot;-&quot;??_-;_-@_-">
                  <c:v>3569.7022011150839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D40-4D76-912C-8F1E58721EC9}"/>
            </c:ext>
          </c:extLst>
        </c:ser>
        <c:ser>
          <c:idx val="3"/>
          <c:order val="3"/>
          <c:tx>
            <c:strRef>
              <c:f>Sheet6!$E$1</c:f>
              <c:strCache>
                <c:ptCount val="1"/>
                <c:pt idx="0">
                  <c:v>Upper Confidence Bound(Energy Volume)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Sheet6!$A$2:$A$31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Sheet6!$E$2:$E$31</c:f>
              <c:numCache>
                <c:formatCode>General</c:formatCode>
                <c:ptCount val="30"/>
                <c:pt idx="23" formatCode="_-* #,##0.00_-;\-* #,##0.00_-;_-* &quot;-&quot;??_-;_-@_-">
                  <c:v>13000</c:v>
                </c:pt>
                <c:pt idx="24" formatCode="_-* #,##0.00_-;\-* #,##0.00_-;_-* &quot;-&quot;??_-;_-@_-">
                  <c:v>16464.177068471708</c:v>
                </c:pt>
                <c:pt idx="25" formatCode="_-* #,##0.00_-;\-* #,##0.00_-;_-* &quot;-&quot;??_-;_-@_-">
                  <c:v>17831.561998204656</c:v>
                </c:pt>
                <c:pt idx="26" formatCode="_-* #,##0.00_-;\-* #,##0.00_-;_-* &quot;-&quot;??_-;_-@_-">
                  <c:v>18857.380040797376</c:v>
                </c:pt>
                <c:pt idx="27" formatCode="_-* #,##0.00_-;\-* #,##0.00_-;_-* &quot;-&quot;??_-;_-@_-">
                  <c:v>19706.442881031726</c:v>
                </c:pt>
                <c:pt idx="28" formatCode="_-* #,##0.00_-;\-* #,##0.00_-;_-* &quot;-&quot;??_-;_-@_-">
                  <c:v>20442.660979695687</c:v>
                </c:pt>
                <c:pt idx="29" formatCode="_-* #,##0.00_-;\-* #,##0.00_-;_-* &quot;-&quot;??_-;_-@_-">
                  <c:v>21098.819538015352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D40-4D76-912C-8F1E58721E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39442543"/>
        <c:axId val="1939460847"/>
      </c:lineChart>
      <c:catAx>
        <c:axId val="1939442543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60847"/>
        <c:crosses val="autoZero"/>
        <c:auto val="1"/>
        <c:lblAlgn val="ctr"/>
        <c:lblOffset val="100"/>
        <c:noMultiLvlLbl val="0"/>
      </c:catAx>
      <c:valAx>
        <c:axId val="19394608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9442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2560347055063719E-2"/>
          <c:y val="0.73204996246717657"/>
          <c:w val="0.84251297603343622"/>
          <c:h val="0.2371807943391052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FORECAST</a:t>
            </a:r>
            <a:r>
              <a:rPr lang="en-US" baseline="0"/>
              <a:t> SHEET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Sheet8!$B$1</c:f>
              <c:strCache>
                <c:ptCount val="1"/>
                <c:pt idx="0">
                  <c:v>Energy 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Sheet8!$B$2:$B$31</c:f>
              <c:numCache>
                <c:formatCode>#,##0</c:formatCode>
                <c:ptCount val="30"/>
                <c:pt idx="0">
                  <c:v>14000</c:v>
                </c:pt>
                <c:pt idx="1">
                  <c:v>13500</c:v>
                </c:pt>
                <c:pt idx="2">
                  <c:v>13000</c:v>
                </c:pt>
                <c:pt idx="3">
                  <c:v>13500</c:v>
                </c:pt>
                <c:pt idx="4">
                  <c:v>11000</c:v>
                </c:pt>
                <c:pt idx="5">
                  <c:v>9900</c:v>
                </c:pt>
                <c:pt idx="6">
                  <c:v>8700</c:v>
                </c:pt>
                <c:pt idx="7">
                  <c:v>6500</c:v>
                </c:pt>
                <c:pt idx="8">
                  <c:v>7000</c:v>
                </c:pt>
                <c:pt idx="9">
                  <c:v>7500</c:v>
                </c:pt>
                <c:pt idx="10">
                  <c:v>10000</c:v>
                </c:pt>
                <c:pt idx="11">
                  <c:v>12000</c:v>
                </c:pt>
                <c:pt idx="12">
                  <c:v>16000</c:v>
                </c:pt>
                <c:pt idx="13">
                  <c:v>15500</c:v>
                </c:pt>
                <c:pt idx="14">
                  <c:v>13000</c:v>
                </c:pt>
                <c:pt idx="15">
                  <c:v>13500</c:v>
                </c:pt>
                <c:pt idx="16">
                  <c:v>12000</c:v>
                </c:pt>
                <c:pt idx="17">
                  <c:v>9800</c:v>
                </c:pt>
                <c:pt idx="18">
                  <c:v>6800</c:v>
                </c:pt>
                <c:pt idx="19">
                  <c:v>5000</c:v>
                </c:pt>
                <c:pt idx="20">
                  <c:v>6500</c:v>
                </c:pt>
                <c:pt idx="21">
                  <c:v>8500</c:v>
                </c:pt>
                <c:pt idx="22">
                  <c:v>11000</c:v>
                </c:pt>
                <c:pt idx="23">
                  <c:v>13000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822-4BEF-8B59-869582BE118D}"/>
            </c:ext>
          </c:extLst>
        </c:ser>
        <c:ser>
          <c:idx val="1"/>
          <c:order val="1"/>
          <c:tx>
            <c:strRef>
              <c:f>Sheet8!$C$1</c:f>
              <c:strCache>
                <c:ptCount val="1"/>
                <c:pt idx="0">
                  <c:v>Forecast(Energy Volume)</c:v>
                </c:pt>
              </c:strCache>
            </c:strRef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Sheet8!$A$2:$A$31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Sheet8!$C$2:$C$31</c:f>
              <c:numCache>
                <c:formatCode>General</c:formatCode>
                <c:ptCount val="30"/>
                <c:pt idx="3" formatCode="#,##0">
                  <c:v>13500</c:v>
                </c:pt>
                <c:pt idx="4" formatCode="#,##0">
                  <c:v>13127.436955035715</c:v>
                </c:pt>
                <c:pt idx="5" formatCode="#,##0">
                  <c:v>12948.239740428571</c:v>
                </c:pt>
                <c:pt idx="6" formatCode="#,##0">
                  <c:v>12769.042525821429</c:v>
                </c:pt>
                <c:pt idx="7" formatCode="#,##0">
                  <c:v>12589.845311214285</c:v>
                </c:pt>
                <c:pt idx="8" formatCode="#,##0">
                  <c:v>12410.648096607143</c:v>
                </c:pt>
                <c:pt idx="9" formatCode="#,##0">
                  <c:v>12231.450881999999</c:v>
                </c:pt>
                <c:pt idx="10" formatCode="#,##0">
                  <c:v>12052.253667392857</c:v>
                </c:pt>
                <c:pt idx="11" formatCode="#,##0">
                  <c:v>11873.056452785713</c:v>
                </c:pt>
                <c:pt idx="12" formatCode="#,##0">
                  <c:v>11693.859238178571</c:v>
                </c:pt>
                <c:pt idx="13" formatCode="#,##0">
                  <c:v>11514.662023571429</c:v>
                </c:pt>
                <c:pt idx="14" formatCode="#,##0">
                  <c:v>11335.464808964285</c:v>
                </c:pt>
                <c:pt idx="15" formatCode="#,##0">
                  <c:v>11156.267594357143</c:v>
                </c:pt>
                <c:pt idx="16" formatCode="#,##0">
                  <c:v>10977.070379749999</c:v>
                </c:pt>
                <c:pt idx="17" formatCode="#,##0">
                  <c:v>10797.873165142857</c:v>
                </c:pt>
                <c:pt idx="18" formatCode="#,##0">
                  <c:v>10618.675950535715</c:v>
                </c:pt>
                <c:pt idx="19" formatCode="#,##0">
                  <c:v>10439.478735928571</c:v>
                </c:pt>
                <c:pt idx="20" formatCode="#,##0">
                  <c:v>10260.281521321427</c:v>
                </c:pt>
                <c:pt idx="21" formatCode="#,##0">
                  <c:v>10081.084306714285</c:v>
                </c:pt>
                <c:pt idx="22" formatCode="#,##0">
                  <c:v>9901.887092107143</c:v>
                </c:pt>
                <c:pt idx="23" formatCode="#,##0">
                  <c:v>9722.6898774999991</c:v>
                </c:pt>
                <c:pt idx="24" formatCode="#,##0">
                  <c:v>9543.492662892857</c:v>
                </c:pt>
                <c:pt idx="25" formatCode="#,##0">
                  <c:v>9364.2954482857131</c:v>
                </c:pt>
                <c:pt idx="26" formatCode="#,##0">
                  <c:v>9185.098233678571</c:v>
                </c:pt>
                <c:pt idx="27" formatCode="#,##0">
                  <c:v>9005.9010190714289</c:v>
                </c:pt>
                <c:pt idx="28" formatCode="#,##0">
                  <c:v>8826.703804464285</c:v>
                </c:pt>
                <c:pt idx="29" formatCode="#,##0">
                  <c:v>8647.5065898571411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822-4BEF-8B59-869582BE118D}"/>
            </c:ext>
          </c:extLst>
        </c:ser>
        <c:ser>
          <c:idx val="2"/>
          <c:order val="2"/>
          <c:tx>
            <c:strRef>
              <c:f>Sheet8!$D$1</c:f>
              <c:strCache>
                <c:ptCount val="1"/>
                <c:pt idx="0">
                  <c:v>Lower Confidence Bound(Energy Volume)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Sheet8!$A$2:$A$31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Sheet8!$D$2:$D$31</c:f>
              <c:numCache>
                <c:formatCode>General</c:formatCode>
                <c:ptCount val="30"/>
                <c:pt idx="3" formatCode="#,##0">
                  <c:v>13500</c:v>
                </c:pt>
                <c:pt idx="4" formatCode="#,##0">
                  <c:v>12625.74795095005</c:v>
                </c:pt>
                <c:pt idx="5" formatCode="#,##0">
                  <c:v>12430.988645222373</c:v>
                </c:pt>
                <c:pt idx="6" formatCode="#,##0">
                  <c:v>12236.565169338039</c:v>
                </c:pt>
                <c:pt idx="7" formatCode="#,##0">
                  <c:v>12042.44903863768</c:v>
                </c:pt>
                <c:pt idx="8" formatCode="#,##0">
                  <c:v>11848.615329710596</c:v>
                </c:pt>
                <c:pt idx="9" formatCode="#,##0">
                  <c:v>11655.042091248903</c:v>
                </c:pt>
                <c:pt idx="10" formatCode="#,##0">
                  <c:v>11461.709874280334</c:v>
                </c:pt>
                <c:pt idx="11" formatCode="#,##0">
                  <c:v>11268.601353514592</c:v>
                </c:pt>
                <c:pt idx="12" formatCode="#,##0">
                  <c:v>11075.701019117902</c:v>
                </c:pt>
                <c:pt idx="13" formatCode="#,##0">
                  <c:v>10882.994923557797</c:v>
                </c:pt>
                <c:pt idx="14" formatCode="#,##0">
                  <c:v>10690.470471965349</c:v>
                </c:pt>
                <c:pt idx="15" formatCode="#,##0">
                  <c:v>10498.116247219448</c:v>
                </c:pt>
                <c:pt idx="16" formatCode="#,##0">
                  <c:v>10305.921862982848</c:v>
                </c:pt>
                <c:pt idx="17" formatCode="#,##0">
                  <c:v>10113.877839425522</c:v>
                </c:pt>
                <c:pt idx="18" formatCode="#,##0">
                  <c:v>9921.9754975029064</c:v>
                </c:pt>
                <c:pt idx="19" formatCode="#,##0">
                  <c:v>9730.2068685171125</c:v>
                </c:pt>
                <c:pt idx="20" formatCode="#,##0">
                  <c:v>9538.5646163493129</c:v>
                </c:pt>
                <c:pt idx="21" formatCode="#,##0">
                  <c:v>9347.0419702626314</c:v>
                </c:pt>
                <c:pt idx="22" formatCode="#,##0">
                  <c:v>9155.6326665740853</c:v>
                </c:pt>
                <c:pt idx="23" formatCode="#,##0">
                  <c:v>8964.3308978082823</c:v>
                </c:pt>
                <c:pt idx="24" formatCode="#,##0">
                  <c:v>8773.1312681947111</c:v>
                </c:pt>
                <c:pt idx="25" formatCode="#,##0">
                  <c:v>8582.02875456929</c:v>
                </c:pt>
                <c:pt idx="26" formatCode="#,##0">
                  <c:v>8391.0186719008925</c:v>
                </c:pt>
                <c:pt idx="27" formatCode="#,##0">
                  <c:v>8200.0966427926687</c:v>
                </c:pt>
                <c:pt idx="28" formatCode="#,##0">
                  <c:v>8009.258570413308</c:v>
                </c:pt>
                <c:pt idx="29" formatCode="#,##0">
                  <c:v>7818.5006143993623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822-4BEF-8B59-869582BE118D}"/>
            </c:ext>
          </c:extLst>
        </c:ser>
        <c:ser>
          <c:idx val="3"/>
          <c:order val="3"/>
          <c:tx>
            <c:strRef>
              <c:f>Sheet8!$E$1</c:f>
              <c:strCache>
                <c:ptCount val="1"/>
                <c:pt idx="0">
                  <c:v>Upper Confidence Bound(Energy Volume)</c:v>
                </c:pt>
              </c:strCache>
            </c:strRef>
          </c:tx>
          <c:spPr>
            <a:ln w="12700" cap="rnd">
              <a:solidFill>
                <a:srgbClr val="ED7D31"/>
              </a:solidFill>
              <a:prstDash val="solid"/>
              <a:round/>
            </a:ln>
            <a:effectLst/>
          </c:spPr>
          <c:marker>
            <c:symbol val="none"/>
          </c:marker>
          <c:cat>
            <c:numRef>
              <c:f>Sheet8!$A$2:$A$31</c:f>
              <c:numCache>
                <c:formatCode>General</c:formatCode>
                <c:ptCount val="3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</c:numCache>
            </c:numRef>
          </c:cat>
          <c:val>
            <c:numRef>
              <c:f>Sheet8!$E$2:$E$31</c:f>
              <c:numCache>
                <c:formatCode>General</c:formatCode>
                <c:ptCount val="30"/>
                <c:pt idx="3" formatCode="#,##0">
                  <c:v>13500</c:v>
                </c:pt>
                <c:pt idx="4" formatCode="#,##0">
                  <c:v>13629.12595912138</c:v>
                </c:pt>
                <c:pt idx="5" formatCode="#,##0">
                  <c:v>13465.49083563477</c:v>
                </c:pt>
                <c:pt idx="6" formatCode="#,##0">
                  <c:v>13301.519882304819</c:v>
                </c:pt>
                <c:pt idx="7" formatCode="#,##0">
                  <c:v>13137.24158379089</c:v>
                </c:pt>
                <c:pt idx="8" formatCode="#,##0">
                  <c:v>12972.68086350369</c:v>
                </c:pt>
                <c:pt idx="9" formatCode="#,##0">
                  <c:v>12807.859672751096</c:v>
                </c:pt>
                <c:pt idx="10" formatCode="#,##0">
                  <c:v>12642.797460505381</c:v>
                </c:pt>
                <c:pt idx="11" formatCode="#,##0">
                  <c:v>12477.511552056834</c:v>
                </c:pt>
                <c:pt idx="12" formatCode="#,##0">
                  <c:v>12312.017457239241</c:v>
                </c:pt>
                <c:pt idx="13" formatCode="#,##0">
                  <c:v>12146.329123585061</c:v>
                </c:pt>
                <c:pt idx="14" formatCode="#,##0">
                  <c:v>11980.459145963221</c:v>
                </c:pt>
                <c:pt idx="15" formatCode="#,##0">
                  <c:v>11814.418941494838</c:v>
                </c:pt>
                <c:pt idx="16" formatCode="#,##0">
                  <c:v>11648.21889651715</c:v>
                </c:pt>
                <c:pt idx="17" formatCode="#,##0">
                  <c:v>11481.868490860192</c:v>
                </c:pt>
                <c:pt idx="18" formatCode="#,##0">
                  <c:v>11315.376403568524</c:v>
                </c:pt>
                <c:pt idx="19" formatCode="#,##0">
                  <c:v>11148.75060334003</c:v>
                </c:pt>
                <c:pt idx="20" formatCode="#,##0">
                  <c:v>10981.998426293541</c:v>
                </c:pt>
                <c:pt idx="21" formatCode="#,##0">
                  <c:v>10815.126643165939</c:v>
                </c:pt>
                <c:pt idx="22" formatCode="#,##0">
                  <c:v>10648.141517640201</c:v>
                </c:pt>
                <c:pt idx="23" formatCode="#,##0">
                  <c:v>10481.048857191716</c:v>
                </c:pt>
                <c:pt idx="24" formatCode="#,##0">
                  <c:v>10313.854057591003</c:v>
                </c:pt>
                <c:pt idx="25" formatCode="#,##0">
                  <c:v>10146.562142002136</c:v>
                </c:pt>
                <c:pt idx="26" formatCode="#,##0">
                  <c:v>9979.1777954562494</c:v>
                </c:pt>
                <c:pt idx="27" formatCode="#,##0">
                  <c:v>9811.7053953501891</c:v>
                </c:pt>
                <c:pt idx="28" formatCode="#,##0">
                  <c:v>9644.1490385152611</c:v>
                </c:pt>
                <c:pt idx="29" formatCode="#,##0">
                  <c:v>9476.5125653149207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822-4BEF-8B59-869582BE11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9402847"/>
        <c:axId val="719407007"/>
      </c:lineChart>
      <c:catAx>
        <c:axId val="719402847"/>
        <c:scaling>
          <c:orientation val="minMax"/>
        </c:scaling>
        <c:delete val="0"/>
        <c:axPos val="b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407007"/>
        <c:crosses val="autoZero"/>
        <c:auto val="1"/>
        <c:lblAlgn val="ctr"/>
        <c:lblOffset val="100"/>
        <c:noMultiLvlLbl val="0"/>
      </c:catAx>
      <c:valAx>
        <c:axId val="719407007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940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SIMPLE</a:t>
            </a:r>
            <a:r>
              <a:rPr lang="en-US" baseline="0"/>
              <a:t> LINEAR REGRESSION</a:t>
            </a:r>
            <a:endParaRPr lang="en-US"/>
          </a:p>
        </c:rich>
      </c:tx>
      <c:layout>
        <c:manualLayout>
          <c:xMode val="edge"/>
          <c:yMode val="edge"/>
          <c:x val="0.40125801666096084"/>
          <c:y val="1.758267057267695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'linear regression'!$D$1</c:f>
              <c:strCache>
                <c:ptCount val="1"/>
                <c:pt idx="0">
                  <c:v>Energy Volume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'linear regression'!$C$2:$C$25</c:f>
              <c:strCache>
                <c:ptCount val="2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  <c:pt idx="18">
                  <c:v>July</c:v>
                </c:pt>
                <c:pt idx="19">
                  <c:v>August</c:v>
                </c:pt>
                <c:pt idx="20">
                  <c:v>September</c:v>
                </c:pt>
                <c:pt idx="21">
                  <c:v>October</c:v>
                </c:pt>
                <c:pt idx="22">
                  <c:v>November</c:v>
                </c:pt>
                <c:pt idx="23">
                  <c:v>December</c:v>
                </c:pt>
              </c:strCache>
            </c:strRef>
          </c:cat>
          <c:val>
            <c:numRef>
              <c:f>'linear regression'!$D$2:$D$25</c:f>
              <c:numCache>
                <c:formatCode>#,##0</c:formatCode>
                <c:ptCount val="24"/>
                <c:pt idx="0">
                  <c:v>14000</c:v>
                </c:pt>
                <c:pt idx="1">
                  <c:v>13500</c:v>
                </c:pt>
                <c:pt idx="2">
                  <c:v>13000</c:v>
                </c:pt>
                <c:pt idx="3">
                  <c:v>13500</c:v>
                </c:pt>
                <c:pt idx="4">
                  <c:v>11000</c:v>
                </c:pt>
                <c:pt idx="5">
                  <c:v>9900</c:v>
                </c:pt>
                <c:pt idx="6">
                  <c:v>8700</c:v>
                </c:pt>
                <c:pt idx="7">
                  <c:v>6500</c:v>
                </c:pt>
                <c:pt idx="8">
                  <c:v>7000</c:v>
                </c:pt>
                <c:pt idx="9">
                  <c:v>7500</c:v>
                </c:pt>
                <c:pt idx="10">
                  <c:v>10000</c:v>
                </c:pt>
                <c:pt idx="11">
                  <c:v>12000</c:v>
                </c:pt>
                <c:pt idx="12">
                  <c:v>16000</c:v>
                </c:pt>
                <c:pt idx="13">
                  <c:v>15500</c:v>
                </c:pt>
                <c:pt idx="14">
                  <c:v>13000</c:v>
                </c:pt>
                <c:pt idx="15">
                  <c:v>13500</c:v>
                </c:pt>
                <c:pt idx="16">
                  <c:v>12000</c:v>
                </c:pt>
                <c:pt idx="17">
                  <c:v>9800</c:v>
                </c:pt>
                <c:pt idx="18">
                  <c:v>6800</c:v>
                </c:pt>
                <c:pt idx="19">
                  <c:v>5000</c:v>
                </c:pt>
                <c:pt idx="20">
                  <c:v>6500</c:v>
                </c:pt>
                <c:pt idx="21">
                  <c:v>8500</c:v>
                </c:pt>
                <c:pt idx="22">
                  <c:v>11000</c:v>
                </c:pt>
                <c:pt idx="23">
                  <c:v>13000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A1C-436B-9219-B7AA5540B26B}"/>
            </c:ext>
          </c:extLst>
        </c:ser>
        <c:ser>
          <c:idx val="1"/>
          <c:order val="1"/>
          <c:tx>
            <c:strRef>
              <c:f>'linear regression'!$E$1</c:f>
              <c:strCache>
                <c:ptCount val="1"/>
                <c:pt idx="0">
                  <c:v>forecast sales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'linear regression'!$C$2:$C$25</c:f>
              <c:strCache>
                <c:ptCount val="2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  <c:pt idx="18">
                  <c:v>July</c:v>
                </c:pt>
                <c:pt idx="19">
                  <c:v>August</c:v>
                </c:pt>
                <c:pt idx="20">
                  <c:v>September</c:v>
                </c:pt>
                <c:pt idx="21">
                  <c:v>October</c:v>
                </c:pt>
                <c:pt idx="22">
                  <c:v>November</c:v>
                </c:pt>
                <c:pt idx="23">
                  <c:v>December</c:v>
                </c:pt>
              </c:strCache>
            </c:strRef>
          </c:cat>
          <c:val>
            <c:numRef>
              <c:f>'linear regression'!$E$2:$E$25</c:f>
              <c:numCache>
                <c:formatCode>#,##0</c:formatCode>
                <c:ptCount val="24"/>
                <c:pt idx="0">
                  <c:v>11992.666666666666</c:v>
                </c:pt>
                <c:pt idx="1">
                  <c:v>11881.710144927536</c:v>
                </c:pt>
                <c:pt idx="2">
                  <c:v>11770.753623188404</c:v>
                </c:pt>
                <c:pt idx="3">
                  <c:v>11659.797101449274</c:v>
                </c:pt>
                <c:pt idx="4">
                  <c:v>11548.840579710144</c:v>
                </c:pt>
                <c:pt idx="5">
                  <c:v>11437.884057971014</c:v>
                </c:pt>
                <c:pt idx="6">
                  <c:v>11326.927536231882</c:v>
                </c:pt>
                <c:pt idx="7">
                  <c:v>11215.971014492752</c:v>
                </c:pt>
                <c:pt idx="8">
                  <c:v>11105.014492753622</c:v>
                </c:pt>
                <c:pt idx="9">
                  <c:v>10994.057971014492</c:v>
                </c:pt>
                <c:pt idx="10">
                  <c:v>10883.10144927536</c:v>
                </c:pt>
                <c:pt idx="11">
                  <c:v>10772.14492753623</c:v>
                </c:pt>
                <c:pt idx="12">
                  <c:v>10661.1884057971</c:v>
                </c:pt>
                <c:pt idx="13">
                  <c:v>10550.23188405797</c:v>
                </c:pt>
                <c:pt idx="14">
                  <c:v>10439.27536231884</c:v>
                </c:pt>
                <c:pt idx="15">
                  <c:v>10328.318840579708</c:v>
                </c:pt>
                <c:pt idx="16">
                  <c:v>10217.362318840578</c:v>
                </c:pt>
                <c:pt idx="17">
                  <c:v>10106.405797101448</c:v>
                </c:pt>
                <c:pt idx="18">
                  <c:v>9995.4492753623163</c:v>
                </c:pt>
                <c:pt idx="19">
                  <c:v>9884.4927536231862</c:v>
                </c:pt>
                <c:pt idx="20">
                  <c:v>9773.5362318840562</c:v>
                </c:pt>
                <c:pt idx="21">
                  <c:v>9662.5797101449261</c:v>
                </c:pt>
                <c:pt idx="22">
                  <c:v>9551.6231884057961</c:v>
                </c:pt>
                <c:pt idx="23">
                  <c:v>9440.6666666666642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A1C-436B-9219-B7AA5540B26B}"/>
            </c:ext>
          </c:extLst>
        </c:ser>
        <c:ser>
          <c:idx val="2"/>
          <c:order val="2"/>
          <c:tx>
            <c:strRef>
              <c:f>'linear regression'!$G$1</c:f>
              <c:strCache>
                <c:ptCount val="1"/>
                <c:pt idx="0">
                  <c:v>LT*Seasonalty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'linear regression'!$C$2:$C$25</c:f>
              <c:strCache>
                <c:ptCount val="24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  <c:pt idx="12">
                  <c:v>January</c:v>
                </c:pt>
                <c:pt idx="13">
                  <c:v>February</c:v>
                </c:pt>
                <c:pt idx="14">
                  <c:v>March</c:v>
                </c:pt>
                <c:pt idx="15">
                  <c:v>April</c:v>
                </c:pt>
                <c:pt idx="16">
                  <c:v>May</c:v>
                </c:pt>
                <c:pt idx="17">
                  <c:v>June</c:v>
                </c:pt>
                <c:pt idx="18">
                  <c:v>July</c:v>
                </c:pt>
                <c:pt idx="19">
                  <c:v>August</c:v>
                </c:pt>
                <c:pt idx="20">
                  <c:v>September</c:v>
                </c:pt>
                <c:pt idx="21">
                  <c:v>October</c:v>
                </c:pt>
                <c:pt idx="22">
                  <c:v>November</c:v>
                </c:pt>
                <c:pt idx="23">
                  <c:v>December</c:v>
                </c:pt>
              </c:strCache>
            </c:strRef>
          </c:cat>
          <c:val>
            <c:numRef>
              <c:f>'linear regression'!$G$2:$G$25</c:f>
              <c:numCache>
                <c:formatCode>#,##0</c:formatCode>
                <c:ptCount val="24"/>
                <c:pt idx="0">
                  <c:v>16786.003110419904</c:v>
                </c:pt>
                <c:pt idx="1">
                  <c:v>16076.341875718439</c:v>
                </c:pt>
                <c:pt idx="2">
                  <c:v>14278.674690648455</c:v>
                </c:pt>
                <c:pt idx="3">
                  <c:v>14688.08032997498</c:v>
                </c:pt>
                <c:pt idx="4">
                  <c:v>12393.001555209954</c:v>
                </c:pt>
                <c:pt idx="5">
                  <c:v>10512.89187909933</c:v>
                </c:pt>
                <c:pt idx="6">
                  <c:v>8191.3239569950629</c:v>
                </c:pt>
                <c:pt idx="7">
                  <c:v>6017.9004665629864</c:v>
                </c:pt>
                <c:pt idx="8">
                  <c:v>6994.6047738183779</c:v>
                </c:pt>
                <c:pt idx="9">
                  <c:v>8207.0728243965114</c:v>
                </c:pt>
                <c:pt idx="10">
                  <c:v>10663.06984921225</c:v>
                </c:pt>
                <c:pt idx="11">
                  <c:v>12564.710257623907</c:v>
                </c:pt>
                <c:pt idx="12">
                  <c:v>14922.347690851306</c:v>
                </c:pt>
                <c:pt idx="13">
                  <c:v>14274.808303468793</c:v>
                </c:pt>
                <c:pt idx="14">
                  <c:v>12663.50666035567</c:v>
                </c:pt>
                <c:pt idx="15">
                  <c:v>13010.790452363241</c:v>
                </c:pt>
                <c:pt idx="16">
                  <c:v>10964.199066874027</c:v>
                </c:pt>
                <c:pt idx="17">
                  <c:v>9289.0914869159496</c:v>
                </c:pt>
                <c:pt idx="18">
                  <c:v>7228.4353235512872</c:v>
                </c:pt>
                <c:pt idx="19">
                  <c:v>5303.499222395023</c:v>
                </c:pt>
                <c:pt idx="20">
                  <c:v>6155.9598350125079</c:v>
                </c:pt>
                <c:pt idx="21">
                  <c:v>7213.1232672932574</c:v>
                </c:pt>
                <c:pt idx="22">
                  <c:v>9358.5110555142328</c:v>
                </c:pt>
                <c:pt idx="23">
                  <c:v>11011.664074650074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A1C-436B-9219-B7AA5540B2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9812543"/>
        <c:axId val="1449815455"/>
      </c:lineChart>
      <c:catAx>
        <c:axId val="1449812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15455"/>
        <c:crosses val="autoZero"/>
        <c:auto val="1"/>
        <c:lblAlgn val="ctr"/>
        <c:lblOffset val="100"/>
        <c:noMultiLvlLbl val="0"/>
      </c:catAx>
      <c:valAx>
        <c:axId val="1449815455"/>
        <c:scaling>
          <c:orientation val="minMax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9812543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ACCURACY</a:t>
            </a:r>
            <a:r>
              <a:rPr lang="en-US" baseline="0"/>
              <a:t> LEVEL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Sheet5!$C$1</c:f>
              <c:strCache>
                <c:ptCount val="1"/>
                <c:pt idx="0">
                  <c:v>MAD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Sheet5!$B$2:$B$6</c:f>
              <c:strCache>
                <c:ptCount val="5"/>
                <c:pt idx="0">
                  <c:v>Naïve</c:v>
                </c:pt>
                <c:pt idx="1">
                  <c:v>3-Months moving</c:v>
                </c:pt>
                <c:pt idx="2">
                  <c:v>Exponential</c:v>
                </c:pt>
                <c:pt idx="3">
                  <c:v>Forecast sheet</c:v>
                </c:pt>
                <c:pt idx="4">
                  <c:v>SIMPLE LINEAR REGRESSION</c:v>
                </c:pt>
              </c:strCache>
            </c:strRef>
          </c:cat>
          <c:val>
            <c:numRef>
              <c:f>Sheet5!$C$2:$C$6</c:f>
              <c:numCache>
                <c:formatCode>#,##0</c:formatCode>
                <c:ptCount val="5"/>
                <c:pt idx="0" formatCode="#,##0.00">
                  <c:v>1652.17</c:v>
                </c:pt>
                <c:pt idx="1">
                  <c:v>2738</c:v>
                </c:pt>
                <c:pt idx="2" formatCode="#,##0.00">
                  <c:v>1926.6</c:v>
                </c:pt>
                <c:pt idx="3">
                  <c:v>2902</c:v>
                </c:pt>
                <c:pt idx="4" formatCode="General">
                  <c:v>976.41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04-4B64-909E-D7A25D866A87}"/>
            </c:ext>
          </c:extLst>
        </c:ser>
        <c:ser>
          <c:idx val="1"/>
          <c:order val="1"/>
          <c:tx>
            <c:strRef>
              <c:f>Sheet5!$D$1</c:f>
              <c:strCache>
                <c:ptCount val="1"/>
                <c:pt idx="0">
                  <c:v>MSE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Sheet5!$B$2:$B$6</c:f>
              <c:strCache>
                <c:ptCount val="5"/>
                <c:pt idx="0">
                  <c:v>Naïve</c:v>
                </c:pt>
                <c:pt idx="1">
                  <c:v>3-Months moving</c:v>
                </c:pt>
                <c:pt idx="2">
                  <c:v>Exponential</c:v>
                </c:pt>
                <c:pt idx="3">
                  <c:v>Forecast sheet</c:v>
                </c:pt>
                <c:pt idx="4">
                  <c:v>SIMPLE LINEAR REGRESSION</c:v>
                </c:pt>
              </c:strCache>
            </c:strRef>
          </c:cat>
          <c:val>
            <c:numRef>
              <c:f>Sheet5!$D$2:$D$6</c:f>
              <c:numCache>
                <c:formatCode>#,##0</c:formatCode>
                <c:ptCount val="5"/>
                <c:pt idx="0" formatCode="#,##0.00">
                  <c:v>3644347.83</c:v>
                </c:pt>
                <c:pt idx="1">
                  <c:v>9055926</c:v>
                </c:pt>
                <c:pt idx="2" formatCode="#,##0.00">
                  <c:v>5254855.2</c:v>
                </c:pt>
                <c:pt idx="3">
                  <c:v>11468510</c:v>
                </c:pt>
                <c:pt idx="4" formatCode="#,##0.00">
                  <c:v>1439943.32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04-4B64-909E-D7A25D866A87}"/>
            </c:ext>
          </c:extLst>
        </c:ser>
        <c:ser>
          <c:idx val="2"/>
          <c:order val="2"/>
          <c:tx>
            <c:strRef>
              <c:f>Sheet5!$E$1</c:f>
              <c:strCache>
                <c:ptCount val="1"/>
                <c:pt idx="0">
                  <c:v>MAPE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Sheet5!$B$2:$B$6</c:f>
              <c:strCache>
                <c:ptCount val="5"/>
                <c:pt idx="0">
                  <c:v>Naïve</c:v>
                </c:pt>
                <c:pt idx="1">
                  <c:v>3-Months moving</c:v>
                </c:pt>
                <c:pt idx="2">
                  <c:v>Exponential</c:v>
                </c:pt>
                <c:pt idx="3">
                  <c:v>Forecast sheet</c:v>
                </c:pt>
                <c:pt idx="4">
                  <c:v>SIMPLE LINEAR REGRESSION</c:v>
                </c:pt>
              </c:strCache>
            </c:strRef>
          </c:cat>
          <c:val>
            <c:numRef>
              <c:f>Sheet5!$E$2:$E$6</c:f>
              <c:numCache>
                <c:formatCode>#,##0</c:formatCode>
                <c:ptCount val="5"/>
                <c:pt idx="0" formatCode="0%">
                  <c:v>0.17</c:v>
                </c:pt>
                <c:pt idx="1">
                  <c:v>0.28999999999999998</c:v>
                </c:pt>
                <c:pt idx="2" formatCode="0%">
                  <c:v>0.2</c:v>
                </c:pt>
                <c:pt idx="3" formatCode="0%">
                  <c:v>0.35</c:v>
                </c:pt>
                <c:pt idx="4" formatCode="0%">
                  <c:v>0.09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E04-4B64-909E-D7A25D866A87}"/>
            </c:ext>
          </c:extLst>
        </c:ser>
        <c:ser>
          <c:idx val="3"/>
          <c:order val="3"/>
          <c:tx>
            <c:strRef>
              <c:f>Sheet5!$F$1</c:f>
              <c:strCache>
                <c:ptCount val="1"/>
                <c:pt idx="0">
                  <c:v>ACCURACY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Sheet5!$B$2:$B$6</c:f>
              <c:strCache>
                <c:ptCount val="5"/>
                <c:pt idx="0">
                  <c:v>Naïve</c:v>
                </c:pt>
                <c:pt idx="1">
                  <c:v>3-Months moving</c:v>
                </c:pt>
                <c:pt idx="2">
                  <c:v>Exponential</c:v>
                </c:pt>
                <c:pt idx="3">
                  <c:v>Forecast sheet</c:v>
                </c:pt>
                <c:pt idx="4">
                  <c:v>SIMPLE LINEAR REGRESSION</c:v>
                </c:pt>
              </c:strCache>
            </c:strRef>
          </c:cat>
          <c:val>
            <c:numRef>
              <c:f>Sheet5!$F$2:$F$6</c:f>
              <c:numCache>
                <c:formatCode>0%</c:formatCode>
                <c:ptCount val="5"/>
                <c:pt idx="0">
                  <c:v>0.83</c:v>
                </c:pt>
                <c:pt idx="1">
                  <c:v>0.71</c:v>
                </c:pt>
                <c:pt idx="2">
                  <c:v>0.8</c:v>
                </c:pt>
                <c:pt idx="3">
                  <c:v>0.65</c:v>
                </c:pt>
                <c:pt idx="4">
                  <c:v>0.91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04-4B64-909E-D7A25D866A87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49424256"/>
        <c:axId val="349428000"/>
      </c:barChart>
      <c:catAx>
        <c:axId val="3494242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9428000"/>
        <c:crosses val="autoZero"/>
        <c:auto val="1"/>
        <c:lblAlgn val="ctr"/>
        <c:lblOffset val="100"/>
        <c:noMultiLvlLbl val="0"/>
      </c:catAx>
      <c:valAx>
        <c:axId val="349428000"/>
        <c:scaling>
          <c:orientation val="minMax"/>
        </c:scaling>
        <c:delete val="1"/>
        <c:axPos val="b"/>
        <c:numFmt formatCode="#,##0.00" sourceLinked="1"/>
        <c:majorTickMark val="none"/>
        <c:minorTickMark val="none"/>
        <c:tickLblPos val="nextTo"/>
        <c:crossAx val="349424256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19050</xdr:rowOff>
    </xdr:from>
    <xdr:to>
      <xdr:col>7</xdr:col>
      <xdr:colOff>171449</xdr:colOff>
      <xdr:row>11</xdr:row>
      <xdr:rowOff>180975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8E177AA-D444-454A-ABFE-A63327674A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209550"/>
          <a:ext cx="4381499" cy="2066925"/>
        </a:xfrm>
        <a:prstGeom prst="rect">
          <a:avLst/>
        </a:prstGeom>
      </xdr:spPr>
    </xdr:pic>
    <xdr:clientData/>
  </xdr:twoCellAnchor>
  <xdr:twoCellAnchor editAs="oneCell">
    <xdr:from>
      <xdr:col>7</xdr:col>
      <xdr:colOff>228599</xdr:colOff>
      <xdr:row>12</xdr:row>
      <xdr:rowOff>38099</xdr:rowOff>
    </xdr:from>
    <xdr:to>
      <xdr:col>14</xdr:col>
      <xdr:colOff>104775</xdr:colOff>
      <xdr:row>22</xdr:row>
      <xdr:rowOff>47624</xdr:rowOff>
    </xdr:to>
    <xdr:pic>
      <xdr:nvPicPr>
        <xdr:cNvPr id="22" name="Picture 21">
          <a:extLst>
            <a:ext uri="{FF2B5EF4-FFF2-40B4-BE49-F238E27FC236}">
              <a16:creationId xmlns:a16="http://schemas.microsoft.com/office/drawing/2014/main" id="{56E5E877-33FF-49DC-A78B-25DC0590CB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799" y="2324099"/>
          <a:ext cx="4143376" cy="1914525"/>
        </a:xfrm>
        <a:prstGeom prst="rect">
          <a:avLst/>
        </a:prstGeom>
      </xdr:spPr>
    </xdr:pic>
    <xdr:clientData/>
  </xdr:twoCellAnchor>
  <xdr:twoCellAnchor editAs="oneCell">
    <xdr:from>
      <xdr:col>7</xdr:col>
      <xdr:colOff>238124</xdr:colOff>
      <xdr:row>1</xdr:row>
      <xdr:rowOff>28575</xdr:rowOff>
    </xdr:from>
    <xdr:to>
      <xdr:col>14</xdr:col>
      <xdr:colOff>114300</xdr:colOff>
      <xdr:row>12</xdr:row>
      <xdr:rowOff>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AFE2C744-B764-4D9C-B191-D756EDADE3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505324" y="219075"/>
          <a:ext cx="4143376" cy="2066926"/>
        </a:xfrm>
        <a:prstGeom prst="rect">
          <a:avLst/>
        </a:prstGeom>
      </xdr:spPr>
    </xdr:pic>
    <xdr:clientData/>
  </xdr:twoCellAnchor>
  <xdr:twoCellAnchor editAs="oneCell">
    <xdr:from>
      <xdr:col>0</xdr:col>
      <xdr:colOff>57149</xdr:colOff>
      <xdr:row>12</xdr:row>
      <xdr:rowOff>38101</xdr:rowOff>
    </xdr:from>
    <xdr:to>
      <xdr:col>7</xdr:col>
      <xdr:colOff>171450</xdr:colOff>
      <xdr:row>22</xdr:row>
      <xdr:rowOff>66675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652539A-97E8-42BF-A7CC-36EDA39168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149" y="2324101"/>
          <a:ext cx="4381501" cy="1933574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12</xdr:row>
      <xdr:rowOff>19050</xdr:rowOff>
    </xdr:from>
    <xdr:to>
      <xdr:col>20</xdr:col>
      <xdr:colOff>339802</xdr:colOff>
      <xdr:row>22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886C196-5A61-41AB-9587-9435AA71B9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15375" y="2305050"/>
          <a:ext cx="3816427" cy="1943100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1</xdr:row>
      <xdr:rowOff>38099</xdr:rowOff>
    </xdr:from>
    <xdr:to>
      <xdr:col>20</xdr:col>
      <xdr:colOff>342900</xdr:colOff>
      <xdr:row>11</xdr:row>
      <xdr:rowOff>172262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1517791-D8BF-452C-8CB3-FC6E4F4A70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715375" y="228599"/>
          <a:ext cx="3819525" cy="203916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571499</xdr:colOff>
      <xdr:row>10</xdr:row>
      <xdr:rowOff>85724</xdr:rowOff>
    </xdr:from>
    <xdr:to>
      <xdr:col>17</xdr:col>
      <xdr:colOff>133349</xdr:colOff>
      <xdr:row>23</xdr:row>
      <xdr:rowOff>171449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66AD631-450F-4324-8FA7-F36CD09974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28574</xdr:colOff>
      <xdr:row>10</xdr:row>
      <xdr:rowOff>85726</xdr:rowOff>
    </xdr:from>
    <xdr:to>
      <xdr:col>18</xdr:col>
      <xdr:colOff>457199</xdr:colOff>
      <xdr:row>24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09B4501-B593-42A1-830A-100BBD71C4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600074</xdr:colOff>
      <xdr:row>10</xdr:row>
      <xdr:rowOff>57149</xdr:rowOff>
    </xdr:from>
    <xdr:to>
      <xdr:col>18</xdr:col>
      <xdr:colOff>838199</xdr:colOff>
      <xdr:row>21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4F1E901-9568-4FFA-9FE1-727A9C80BE4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800099</xdr:colOff>
      <xdr:row>7</xdr:row>
      <xdr:rowOff>9525</xdr:rowOff>
    </xdr:from>
    <xdr:to>
      <xdr:col>10</xdr:col>
      <xdr:colOff>581024</xdr:colOff>
      <xdr:row>20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D101E0-3366-4DF7-ADF3-991E67FDD0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495299</xdr:colOff>
      <xdr:row>2</xdr:row>
      <xdr:rowOff>171450</xdr:rowOff>
    </xdr:from>
    <xdr:to>
      <xdr:col>14</xdr:col>
      <xdr:colOff>581025</xdr:colOff>
      <xdr:row>19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E94F094-551E-47B0-BB72-35BFA91D35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511969</xdr:colOff>
      <xdr:row>16</xdr:row>
      <xdr:rowOff>47624</xdr:rowOff>
    </xdr:from>
    <xdr:to>
      <xdr:col>25</xdr:col>
      <xdr:colOff>381000</xdr:colOff>
      <xdr:row>29</xdr:row>
      <xdr:rowOff>83344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01A3635-92D7-42D4-BBA7-51B36E57AEB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600074</xdr:colOff>
      <xdr:row>2</xdr:row>
      <xdr:rowOff>161924</xdr:rowOff>
    </xdr:from>
    <xdr:to>
      <xdr:col>14</xdr:col>
      <xdr:colOff>138111</xdr:colOff>
      <xdr:row>15</xdr:row>
      <xdr:rowOff>114305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46EA63A-F093-43EE-8CF4-B4A3187EC5B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13C8ED-0E8A-4E9A-BBDD-46F81E17B74E}" name="Table1" displayName="Table1" ref="A1:E31" totalsRowShown="0">
  <autoFilter ref="A1:E31" xr:uid="{2113C8ED-0E8A-4E9A-BBDD-46F81E17B74E}"/>
  <tableColumns count="5">
    <tableColumn id="1" xr3:uid="{71EB41E5-7A32-4901-9389-CCF96B15B0CB}" name="Period"/>
    <tableColumn id="2" xr3:uid="{9420F08E-A8DD-4BD6-BB83-5728081EF900}" name="Energy Volume"/>
    <tableColumn id="3" xr3:uid="{DE522EC1-0D90-4A6F-8193-4A2AB155AC02}" name="Forecast(Energy Volume)">
      <calculatedColumnFormula>_xlfn.FORECAST.ETS(A2,$B$2:$B$25,$A$2:$A$25,1,1)</calculatedColumnFormula>
    </tableColumn>
    <tableColumn id="4" xr3:uid="{D2923732-CEEB-4431-AA06-CE0F5578443D}" name="Lower Confidence Bound(Energy Volume)" dataDxfId="4">
      <calculatedColumnFormula>C2-_xlfn.FORECAST.ETS.CONFINT(A2,$B$2:$B$25,$A$2:$A$25,0.95,1,1)</calculatedColumnFormula>
    </tableColumn>
    <tableColumn id="5" xr3:uid="{649D6CF6-F3D4-4CA1-A521-898E3F8030A3}" name="Upper Confidence Bound(Energy Volume)" dataDxfId="3">
      <calculatedColumnFormula>C2+_xlfn.FORECAST.ETS.CONFINT(A2,$B$2:$B$25,$A$2:$A$25,0.95,1,1)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CEEFEB4-0622-472E-A169-E849797F1ED5}" name="Table3" displayName="Table3" ref="A1:E31" totalsRowShown="0">
  <autoFilter ref="A1:E31" xr:uid="{2CEEFEB4-0622-472E-A169-E849797F1ED5}"/>
  <tableColumns count="5">
    <tableColumn id="1" xr3:uid="{5B3FD68D-1B5B-4FC6-B31C-686962348ADE}" name="Period"/>
    <tableColumn id="2" xr3:uid="{5AA8B067-7A69-4219-B0F6-E60F2276D7D7}" name="Energy Volume"/>
    <tableColumn id="3" xr3:uid="{4440FF94-A08A-40B3-B6A6-EED850B6F152}" name="Forecast(Energy Volume)" dataDxfId="2">
      <calculatedColumnFormula>_xlfn.FORECAST.ETS(A2,$B$2:$B$5,$A$2:$A$5,1,1)</calculatedColumnFormula>
    </tableColumn>
    <tableColumn id="4" xr3:uid="{7B50D9E6-0CAF-4B0B-8C6D-4F9C99C68024}" name="Lower Confidence Bound(Energy Volume)" dataDxfId="1">
      <calculatedColumnFormula>C2-_xlfn.FORECAST.ETS.CONFINT(A2,$B$2:$B$5,$A$2:$A$5,0.85,1,1)</calculatedColumnFormula>
    </tableColumn>
    <tableColumn id="5" xr3:uid="{76568567-BB89-4BC5-9003-3E22BE1C6097}" name="Upper Confidence Bound(Energy Volume)" dataDxfId="0">
      <calculatedColumnFormula>C2+_xlfn.FORECAST.ETS.CONFINT(A2,$B$2:$B$5,$A$2:$A$5,0.85,1,1)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A97B7-F2BD-48C2-AAF5-B0420117E4BB}">
  <dimension ref="A1"/>
  <sheetViews>
    <sheetView zoomScaleNormal="100" workbookViewId="0">
      <selection activeCell="L26" sqref="L26"/>
    </sheetView>
  </sheetViews>
  <sheetFormatPr defaultRowHeight="15" x14ac:dyDescent="0.25"/>
  <cols>
    <col min="1" max="16384" width="9.140625" style="18"/>
  </cols>
  <sheetData>
    <row r="1" spans="1:1" x14ac:dyDescent="0.25">
      <c r="A1" s="19" t="s">
        <v>43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D13E-CD87-4BB7-9282-93E57221C711}">
  <dimension ref="A1:Q25"/>
  <sheetViews>
    <sheetView workbookViewId="0">
      <selection activeCell="R23" sqref="R23"/>
    </sheetView>
  </sheetViews>
  <sheetFormatPr defaultRowHeight="15" x14ac:dyDescent="0.25"/>
  <cols>
    <col min="2" max="2" width="9.85546875" style="2" bestFit="1" customWidth="1"/>
    <col min="3" max="3" width="13.42578125" bestFit="1" customWidth="1"/>
    <col min="6" max="6" width="9.5703125" bestFit="1" customWidth="1"/>
    <col min="7" max="7" width="14.28515625" bestFit="1" customWidth="1"/>
    <col min="17" max="17" width="20.42578125" bestFit="1" customWidth="1"/>
  </cols>
  <sheetData>
    <row r="1" spans="1:17" x14ac:dyDescent="0.25">
      <c r="A1" s="8" t="s">
        <v>0</v>
      </c>
      <c r="B1" s="9" t="s">
        <v>1</v>
      </c>
      <c r="C1" s="8" t="s">
        <v>14</v>
      </c>
      <c r="D1" s="8" t="s">
        <v>28</v>
      </c>
      <c r="E1" s="8" t="s">
        <v>15</v>
      </c>
      <c r="F1" s="8" t="s">
        <v>16</v>
      </c>
      <c r="G1" s="8" t="s">
        <v>17</v>
      </c>
      <c r="H1" s="8" t="s">
        <v>18</v>
      </c>
      <c r="I1" s="8"/>
    </row>
    <row r="2" spans="1:17" x14ac:dyDescent="0.25">
      <c r="A2">
        <v>2020</v>
      </c>
      <c r="B2" s="2" t="s">
        <v>2</v>
      </c>
      <c r="C2" s="1">
        <v>14000</v>
      </c>
      <c r="L2" s="8" t="s">
        <v>19</v>
      </c>
      <c r="M2" s="8"/>
    </row>
    <row r="3" spans="1:17" x14ac:dyDescent="0.25">
      <c r="A3">
        <v>2020</v>
      </c>
      <c r="B3" s="2" t="s">
        <v>3</v>
      </c>
      <c r="C3" s="1">
        <v>13500</v>
      </c>
      <c r="D3" s="3">
        <v>14000</v>
      </c>
      <c r="E3" s="4">
        <f>(C3-D3)</f>
        <v>-500</v>
      </c>
      <c r="F3" s="7">
        <f>ABS(E3)</f>
        <v>500</v>
      </c>
      <c r="G3" s="7">
        <f>F3^2</f>
        <v>250000</v>
      </c>
      <c r="H3" s="5">
        <f>(F3/C3)</f>
        <v>3.7037037037037035E-2</v>
      </c>
      <c r="L3" t="s">
        <v>20</v>
      </c>
      <c r="M3" t="s">
        <v>21</v>
      </c>
      <c r="Q3" s="7">
        <f>AVERAGE(F3:F25)</f>
        <v>1652.1739130434783</v>
      </c>
    </row>
    <row r="4" spans="1:17" x14ac:dyDescent="0.25">
      <c r="A4">
        <v>2020</v>
      </c>
      <c r="B4" s="2" t="s">
        <v>4</v>
      </c>
      <c r="C4" s="1">
        <v>13000</v>
      </c>
      <c r="D4" s="3">
        <v>13500</v>
      </c>
      <c r="E4" s="4">
        <f>(C4-D4)</f>
        <v>-500</v>
      </c>
      <c r="F4" s="7">
        <f>ABS(E4)</f>
        <v>500</v>
      </c>
      <c r="G4" s="7">
        <f>F4^2</f>
        <v>250000</v>
      </c>
      <c r="H4" s="5">
        <f>(F4/C4)</f>
        <v>3.8461538461538464E-2</v>
      </c>
      <c r="L4" t="s">
        <v>22</v>
      </c>
      <c r="M4" t="s">
        <v>23</v>
      </c>
      <c r="Q4" s="7">
        <f>AVERAGE(G3:G25)</f>
        <v>3644347.8260869565</v>
      </c>
    </row>
    <row r="5" spans="1:17" x14ac:dyDescent="0.25">
      <c r="A5">
        <v>2020</v>
      </c>
      <c r="B5" s="2" t="s">
        <v>5</v>
      </c>
      <c r="C5" s="1">
        <v>13500</v>
      </c>
      <c r="D5" s="3">
        <v>13000</v>
      </c>
      <c r="E5" s="4">
        <f t="shared" ref="E5:E25" si="0">(C5-D5)</f>
        <v>500</v>
      </c>
      <c r="F5" s="7">
        <f t="shared" ref="F5:F25" si="1">ABS(E5)</f>
        <v>500</v>
      </c>
      <c r="G5" s="7">
        <f t="shared" ref="G5:G25" si="2">F5^2</f>
        <v>250000</v>
      </c>
      <c r="H5" s="5">
        <f t="shared" ref="H5:H25" si="3">(F5/C5)</f>
        <v>3.7037037037037035E-2</v>
      </c>
      <c r="L5" t="s">
        <v>24</v>
      </c>
      <c r="M5" t="s">
        <v>25</v>
      </c>
      <c r="Q5" s="6">
        <f>AVERAGE(H3:H25)</f>
        <v>0.17354457471862106</v>
      </c>
    </row>
    <row r="6" spans="1:17" x14ac:dyDescent="0.25">
      <c r="A6">
        <v>2020</v>
      </c>
      <c r="B6" s="2" t="s">
        <v>6</v>
      </c>
      <c r="C6" s="1">
        <v>11000</v>
      </c>
      <c r="D6" s="3">
        <v>13500</v>
      </c>
      <c r="E6" s="4">
        <f t="shared" si="0"/>
        <v>-2500</v>
      </c>
      <c r="F6" s="7">
        <f t="shared" si="1"/>
        <v>2500</v>
      </c>
      <c r="G6" s="7">
        <f t="shared" si="2"/>
        <v>6250000</v>
      </c>
      <c r="H6" s="5">
        <f t="shared" si="3"/>
        <v>0.22727272727272727</v>
      </c>
    </row>
    <row r="7" spans="1:17" x14ac:dyDescent="0.25">
      <c r="A7">
        <v>2020</v>
      </c>
      <c r="B7" s="2" t="s">
        <v>7</v>
      </c>
      <c r="C7" s="1">
        <v>9900</v>
      </c>
      <c r="D7" s="3">
        <v>11000</v>
      </c>
      <c r="E7" s="4">
        <f t="shared" si="0"/>
        <v>-1100</v>
      </c>
      <c r="F7" s="7">
        <f t="shared" si="1"/>
        <v>1100</v>
      </c>
      <c r="G7" s="7">
        <f t="shared" si="2"/>
        <v>1210000</v>
      </c>
      <c r="H7" s="5">
        <f t="shared" si="3"/>
        <v>0.1111111111111111</v>
      </c>
    </row>
    <row r="8" spans="1:17" x14ac:dyDescent="0.25">
      <c r="A8">
        <v>2020</v>
      </c>
      <c r="B8" s="2" t="s">
        <v>8</v>
      </c>
      <c r="C8" s="1">
        <v>8700</v>
      </c>
      <c r="D8" s="3">
        <v>9900</v>
      </c>
      <c r="E8" s="4">
        <f t="shared" si="0"/>
        <v>-1200</v>
      </c>
      <c r="F8" s="7">
        <f t="shared" si="1"/>
        <v>1200</v>
      </c>
      <c r="G8" s="7">
        <f t="shared" si="2"/>
        <v>1440000</v>
      </c>
      <c r="H8" s="5">
        <f t="shared" si="3"/>
        <v>0.13793103448275862</v>
      </c>
      <c r="M8" t="s">
        <v>26</v>
      </c>
    </row>
    <row r="9" spans="1:17" x14ac:dyDescent="0.25">
      <c r="A9">
        <v>2020</v>
      </c>
      <c r="B9" s="2" t="s">
        <v>9</v>
      </c>
      <c r="C9" s="1">
        <v>6500</v>
      </c>
      <c r="D9" s="3">
        <v>8700</v>
      </c>
      <c r="E9" s="4">
        <f t="shared" si="0"/>
        <v>-2200</v>
      </c>
      <c r="F9" s="7">
        <f t="shared" si="1"/>
        <v>2200</v>
      </c>
      <c r="G9" s="7">
        <f t="shared" si="2"/>
        <v>4840000</v>
      </c>
      <c r="H9" s="5">
        <f t="shared" si="3"/>
        <v>0.33846153846153848</v>
      </c>
      <c r="M9" t="s">
        <v>27</v>
      </c>
      <c r="Q9" s="5">
        <f>100%-Q5</f>
        <v>0.82645542528137894</v>
      </c>
    </row>
    <row r="10" spans="1:17" x14ac:dyDescent="0.25">
      <c r="A10">
        <v>2020</v>
      </c>
      <c r="B10" s="2" t="s">
        <v>10</v>
      </c>
      <c r="C10" s="1">
        <v>7000</v>
      </c>
      <c r="D10" s="3">
        <v>6500</v>
      </c>
      <c r="E10" s="4">
        <f t="shared" si="0"/>
        <v>500</v>
      </c>
      <c r="F10" s="7">
        <f t="shared" si="1"/>
        <v>500</v>
      </c>
      <c r="G10" s="7">
        <f t="shared" si="2"/>
        <v>250000</v>
      </c>
      <c r="H10" s="5">
        <f t="shared" si="3"/>
        <v>7.1428571428571425E-2</v>
      </c>
    </row>
    <row r="11" spans="1:17" x14ac:dyDescent="0.25">
      <c r="A11">
        <v>2020</v>
      </c>
      <c r="B11" s="2" t="s">
        <v>11</v>
      </c>
      <c r="C11" s="1">
        <v>7500</v>
      </c>
      <c r="D11" s="3">
        <v>7000</v>
      </c>
      <c r="E11" s="4">
        <f t="shared" si="0"/>
        <v>500</v>
      </c>
      <c r="F11" s="7">
        <f t="shared" si="1"/>
        <v>500</v>
      </c>
      <c r="G11" s="7">
        <f t="shared" si="2"/>
        <v>250000</v>
      </c>
      <c r="H11" s="5">
        <f t="shared" si="3"/>
        <v>6.6666666666666666E-2</v>
      </c>
    </row>
    <row r="12" spans="1:17" x14ac:dyDescent="0.25">
      <c r="A12">
        <v>2020</v>
      </c>
      <c r="B12" s="2" t="s">
        <v>12</v>
      </c>
      <c r="C12" s="1">
        <v>10000</v>
      </c>
      <c r="D12" s="3">
        <v>7500</v>
      </c>
      <c r="E12" s="4">
        <f t="shared" si="0"/>
        <v>2500</v>
      </c>
      <c r="F12" s="7">
        <f t="shared" si="1"/>
        <v>2500</v>
      </c>
      <c r="G12" s="7">
        <f t="shared" si="2"/>
        <v>6250000</v>
      </c>
      <c r="H12" s="5">
        <f t="shared" si="3"/>
        <v>0.25</v>
      </c>
    </row>
    <row r="13" spans="1:17" x14ac:dyDescent="0.25">
      <c r="A13">
        <v>2020</v>
      </c>
      <c r="B13" s="2" t="s">
        <v>13</v>
      </c>
      <c r="C13" s="1">
        <v>12000</v>
      </c>
      <c r="D13" s="3">
        <v>10000</v>
      </c>
      <c r="E13" s="4">
        <f t="shared" si="0"/>
        <v>2000</v>
      </c>
      <c r="F13" s="7">
        <f t="shared" si="1"/>
        <v>2000</v>
      </c>
      <c r="G13" s="7">
        <f t="shared" si="2"/>
        <v>4000000</v>
      </c>
      <c r="H13" s="5">
        <f t="shared" si="3"/>
        <v>0.16666666666666666</v>
      </c>
    </row>
    <row r="14" spans="1:17" x14ac:dyDescent="0.25">
      <c r="A14">
        <v>2021</v>
      </c>
      <c r="B14" s="2" t="s">
        <v>2</v>
      </c>
      <c r="C14" s="1">
        <v>16000</v>
      </c>
      <c r="D14" s="3">
        <v>12000</v>
      </c>
      <c r="E14" s="4">
        <f t="shared" si="0"/>
        <v>4000</v>
      </c>
      <c r="F14" s="7">
        <f t="shared" si="1"/>
        <v>4000</v>
      </c>
      <c r="G14" s="7">
        <f t="shared" si="2"/>
        <v>16000000</v>
      </c>
      <c r="H14" s="5">
        <f t="shared" si="3"/>
        <v>0.25</v>
      </c>
    </row>
    <row r="15" spans="1:17" x14ac:dyDescent="0.25">
      <c r="A15">
        <v>2021</v>
      </c>
      <c r="B15" s="2" t="s">
        <v>3</v>
      </c>
      <c r="C15" s="1">
        <v>15500</v>
      </c>
      <c r="D15" s="3">
        <v>16000</v>
      </c>
      <c r="E15" s="4">
        <f t="shared" si="0"/>
        <v>-500</v>
      </c>
      <c r="F15" s="7">
        <f t="shared" si="1"/>
        <v>500</v>
      </c>
      <c r="G15" s="7">
        <f t="shared" si="2"/>
        <v>250000</v>
      </c>
      <c r="H15" s="5">
        <f t="shared" si="3"/>
        <v>3.2258064516129031E-2</v>
      </c>
    </row>
    <row r="16" spans="1:17" x14ac:dyDescent="0.25">
      <c r="A16">
        <v>2021</v>
      </c>
      <c r="B16" s="2" t="s">
        <v>4</v>
      </c>
      <c r="C16" s="1">
        <v>13000</v>
      </c>
      <c r="D16" s="3">
        <v>15500</v>
      </c>
      <c r="E16" s="4">
        <f t="shared" si="0"/>
        <v>-2500</v>
      </c>
      <c r="F16" s="7">
        <f t="shared" si="1"/>
        <v>2500</v>
      </c>
      <c r="G16" s="7">
        <f t="shared" si="2"/>
        <v>6250000</v>
      </c>
      <c r="H16" s="5">
        <f t="shared" si="3"/>
        <v>0.19230769230769232</v>
      </c>
    </row>
    <row r="17" spans="1:8" x14ac:dyDescent="0.25">
      <c r="A17">
        <v>2021</v>
      </c>
      <c r="B17" s="2" t="s">
        <v>5</v>
      </c>
      <c r="C17" s="1">
        <v>13500</v>
      </c>
      <c r="D17" s="3">
        <v>13000</v>
      </c>
      <c r="E17" s="4">
        <f t="shared" si="0"/>
        <v>500</v>
      </c>
      <c r="F17" s="7">
        <f t="shared" si="1"/>
        <v>500</v>
      </c>
      <c r="G17" s="7">
        <f t="shared" si="2"/>
        <v>250000</v>
      </c>
      <c r="H17" s="5">
        <f t="shared" si="3"/>
        <v>3.7037037037037035E-2</v>
      </c>
    </row>
    <row r="18" spans="1:8" x14ac:dyDescent="0.25">
      <c r="A18">
        <v>2021</v>
      </c>
      <c r="B18" s="2" t="s">
        <v>6</v>
      </c>
      <c r="C18" s="1">
        <v>12000</v>
      </c>
      <c r="D18" s="3">
        <v>13500</v>
      </c>
      <c r="E18" s="4">
        <f t="shared" si="0"/>
        <v>-1500</v>
      </c>
      <c r="F18" s="7">
        <f t="shared" si="1"/>
        <v>1500</v>
      </c>
      <c r="G18" s="7">
        <f t="shared" si="2"/>
        <v>2250000</v>
      </c>
      <c r="H18" s="5">
        <f t="shared" si="3"/>
        <v>0.125</v>
      </c>
    </row>
    <row r="19" spans="1:8" x14ac:dyDescent="0.25">
      <c r="A19">
        <v>2021</v>
      </c>
      <c r="B19" s="2" t="s">
        <v>7</v>
      </c>
      <c r="C19" s="1">
        <v>9800</v>
      </c>
      <c r="D19" s="3">
        <v>12000</v>
      </c>
      <c r="E19" s="4">
        <f t="shared" si="0"/>
        <v>-2200</v>
      </c>
      <c r="F19" s="7">
        <f t="shared" si="1"/>
        <v>2200</v>
      </c>
      <c r="G19" s="7">
        <f t="shared" si="2"/>
        <v>4840000</v>
      </c>
      <c r="H19" s="5">
        <f t="shared" si="3"/>
        <v>0.22448979591836735</v>
      </c>
    </row>
    <row r="20" spans="1:8" x14ac:dyDescent="0.25">
      <c r="A20">
        <v>2021</v>
      </c>
      <c r="B20" s="2" t="s">
        <v>8</v>
      </c>
      <c r="C20" s="1">
        <v>6800</v>
      </c>
      <c r="D20" s="3">
        <v>9800</v>
      </c>
      <c r="E20" s="4">
        <f t="shared" si="0"/>
        <v>-3000</v>
      </c>
      <c r="F20" s="7">
        <f t="shared" si="1"/>
        <v>3000</v>
      </c>
      <c r="G20" s="7">
        <f t="shared" si="2"/>
        <v>9000000</v>
      </c>
      <c r="H20" s="5">
        <f t="shared" si="3"/>
        <v>0.44117647058823528</v>
      </c>
    </row>
    <row r="21" spans="1:8" x14ac:dyDescent="0.25">
      <c r="A21">
        <v>2021</v>
      </c>
      <c r="B21" s="2" t="s">
        <v>9</v>
      </c>
      <c r="C21" s="1">
        <v>5000</v>
      </c>
      <c r="D21" s="3">
        <v>6800</v>
      </c>
      <c r="E21" s="4">
        <f t="shared" si="0"/>
        <v>-1800</v>
      </c>
      <c r="F21" s="7">
        <f t="shared" si="1"/>
        <v>1800</v>
      </c>
      <c r="G21" s="7">
        <f t="shared" si="2"/>
        <v>3240000</v>
      </c>
      <c r="H21" s="5">
        <f t="shared" si="3"/>
        <v>0.36</v>
      </c>
    </row>
    <row r="22" spans="1:8" x14ac:dyDescent="0.25">
      <c r="A22">
        <v>2021</v>
      </c>
      <c r="B22" s="2" t="s">
        <v>10</v>
      </c>
      <c r="C22" s="1">
        <v>6500</v>
      </c>
      <c r="D22" s="3">
        <v>5000</v>
      </c>
      <c r="E22" s="4">
        <f t="shared" si="0"/>
        <v>1500</v>
      </c>
      <c r="F22" s="7">
        <f t="shared" si="1"/>
        <v>1500</v>
      </c>
      <c r="G22" s="7">
        <f t="shared" si="2"/>
        <v>2250000</v>
      </c>
      <c r="H22" s="5">
        <f t="shared" si="3"/>
        <v>0.23076923076923078</v>
      </c>
    </row>
    <row r="23" spans="1:8" x14ac:dyDescent="0.25">
      <c r="A23">
        <v>2021</v>
      </c>
      <c r="B23" s="2" t="s">
        <v>11</v>
      </c>
      <c r="C23" s="1">
        <v>8500</v>
      </c>
      <c r="D23" s="3">
        <v>6500</v>
      </c>
      <c r="E23" s="4">
        <f t="shared" si="0"/>
        <v>2000</v>
      </c>
      <c r="F23" s="7">
        <f t="shared" si="1"/>
        <v>2000</v>
      </c>
      <c r="G23" s="7">
        <f t="shared" si="2"/>
        <v>4000000</v>
      </c>
      <c r="H23" s="5">
        <f t="shared" si="3"/>
        <v>0.23529411764705882</v>
      </c>
    </row>
    <row r="24" spans="1:8" x14ac:dyDescent="0.25">
      <c r="A24">
        <v>2021</v>
      </c>
      <c r="B24" s="2" t="s">
        <v>12</v>
      </c>
      <c r="C24" s="1">
        <v>11000</v>
      </c>
      <c r="D24" s="3">
        <v>8500</v>
      </c>
      <c r="E24" s="4">
        <f t="shared" si="0"/>
        <v>2500</v>
      </c>
      <c r="F24" s="7">
        <f t="shared" si="1"/>
        <v>2500</v>
      </c>
      <c r="G24" s="7">
        <f t="shared" si="2"/>
        <v>6250000</v>
      </c>
      <c r="H24" s="5">
        <f t="shared" si="3"/>
        <v>0.22727272727272727</v>
      </c>
    </row>
    <row r="25" spans="1:8" x14ac:dyDescent="0.25">
      <c r="A25">
        <v>2021</v>
      </c>
      <c r="B25" s="2" t="s">
        <v>13</v>
      </c>
      <c r="C25" s="1">
        <v>13000</v>
      </c>
      <c r="D25" s="3">
        <v>11000</v>
      </c>
      <c r="E25" s="4">
        <f t="shared" si="0"/>
        <v>2000</v>
      </c>
      <c r="F25" s="7">
        <f t="shared" si="1"/>
        <v>2000</v>
      </c>
      <c r="G25" s="7">
        <f t="shared" si="2"/>
        <v>4000000</v>
      </c>
      <c r="H25" s="5">
        <f t="shared" si="3"/>
        <v>0.15384615384615385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0DDA0-543C-4161-845C-8369FD5882FB}">
  <dimension ref="A1:R25"/>
  <sheetViews>
    <sheetView workbookViewId="0">
      <selection activeCell="L4" sqref="L4"/>
    </sheetView>
  </sheetViews>
  <sheetFormatPr defaultRowHeight="15" x14ac:dyDescent="0.25"/>
  <cols>
    <col min="6" max="7" width="9.28515625" bestFit="1" customWidth="1"/>
    <col min="8" max="8" width="10.140625" bestFit="1" customWidth="1"/>
    <col min="19" max="19" width="20.42578125" bestFit="1" customWidth="1"/>
  </cols>
  <sheetData>
    <row r="1" spans="1:18" x14ac:dyDescent="0.25">
      <c r="A1" s="8" t="s">
        <v>0</v>
      </c>
      <c r="B1" s="8" t="s">
        <v>1</v>
      </c>
      <c r="C1" s="8" t="s">
        <v>14</v>
      </c>
      <c r="D1" s="8"/>
      <c r="E1" s="8" t="s">
        <v>28</v>
      </c>
      <c r="F1" s="8" t="s">
        <v>15</v>
      </c>
      <c r="G1" s="8" t="s">
        <v>16</v>
      </c>
      <c r="H1" s="8" t="s">
        <v>29</v>
      </c>
      <c r="I1" s="8" t="s">
        <v>18</v>
      </c>
      <c r="J1" s="8"/>
      <c r="K1" s="8"/>
      <c r="L1" s="8"/>
      <c r="M1" s="8" t="s">
        <v>19</v>
      </c>
      <c r="N1" s="8"/>
    </row>
    <row r="2" spans="1:18" x14ac:dyDescent="0.25">
      <c r="A2">
        <v>2020</v>
      </c>
      <c r="B2" t="s">
        <v>2</v>
      </c>
      <c r="C2" s="3">
        <v>14000</v>
      </c>
      <c r="M2" t="s">
        <v>20</v>
      </c>
      <c r="N2" t="s">
        <v>21</v>
      </c>
      <c r="R2" s="3">
        <f>AVERAGE(G5:G25)</f>
        <v>2738.0952380952385</v>
      </c>
    </row>
    <row r="3" spans="1:18" x14ac:dyDescent="0.25">
      <c r="A3">
        <v>2020</v>
      </c>
      <c r="B3" t="s">
        <v>3</v>
      </c>
      <c r="C3" s="3">
        <v>13500</v>
      </c>
      <c r="M3" t="s">
        <v>22</v>
      </c>
      <c r="N3" t="s">
        <v>23</v>
      </c>
      <c r="R3" s="3">
        <f>AVERAGE(H5:H25)</f>
        <v>9955925.9259259254</v>
      </c>
    </row>
    <row r="4" spans="1:18" x14ac:dyDescent="0.25">
      <c r="A4">
        <v>2020</v>
      </c>
      <c r="B4" t="s">
        <v>4</v>
      </c>
      <c r="C4" s="3">
        <v>13000</v>
      </c>
      <c r="M4" t="s">
        <v>24</v>
      </c>
      <c r="N4" t="s">
        <v>25</v>
      </c>
      <c r="R4" s="6">
        <f>AVERAGE(I5:I25)</f>
        <v>0.29293568654683266</v>
      </c>
    </row>
    <row r="5" spans="1:18" x14ac:dyDescent="0.25">
      <c r="A5">
        <v>2020</v>
      </c>
      <c r="B5" t="s">
        <v>5</v>
      </c>
      <c r="C5" s="3">
        <v>13500</v>
      </c>
      <c r="E5" s="3">
        <f t="shared" ref="E5:E25" si="0">AVERAGE(C2:C4)</f>
        <v>13500</v>
      </c>
      <c r="F5" s="3">
        <f t="shared" ref="F5:F25" si="1">(C5-E5)</f>
        <v>0</v>
      </c>
      <c r="G5" s="3">
        <f>ABS(F5)</f>
        <v>0</v>
      </c>
      <c r="H5" s="3">
        <f>G5^2</f>
        <v>0</v>
      </c>
      <c r="I5" s="5">
        <f t="shared" ref="I5:I25" si="2">(G5/C5)</f>
        <v>0</v>
      </c>
    </row>
    <row r="6" spans="1:18" x14ac:dyDescent="0.25">
      <c r="A6">
        <v>2020</v>
      </c>
      <c r="B6" t="s">
        <v>6</v>
      </c>
      <c r="C6" s="3">
        <v>11000</v>
      </c>
      <c r="E6" s="3">
        <f t="shared" si="0"/>
        <v>13333.333333333334</v>
      </c>
      <c r="F6" s="3">
        <f t="shared" si="1"/>
        <v>-2333.3333333333339</v>
      </c>
      <c r="G6" s="3">
        <f t="shared" ref="G6:G25" si="3">ABS(F6)</f>
        <v>2333.3333333333339</v>
      </c>
      <c r="H6" s="3">
        <f t="shared" ref="H6:H25" si="4">G6^2</f>
        <v>5444444.4444444468</v>
      </c>
      <c r="I6" s="5">
        <f t="shared" si="2"/>
        <v>0.21212121212121218</v>
      </c>
    </row>
    <row r="7" spans="1:18" x14ac:dyDescent="0.25">
      <c r="A7">
        <v>2020</v>
      </c>
      <c r="B7" t="s">
        <v>7</v>
      </c>
      <c r="C7" s="3">
        <v>9900</v>
      </c>
      <c r="E7" s="3">
        <f t="shared" si="0"/>
        <v>12500</v>
      </c>
      <c r="F7" s="3">
        <f t="shared" si="1"/>
        <v>-2600</v>
      </c>
      <c r="G7" s="3">
        <f t="shared" si="3"/>
        <v>2600</v>
      </c>
      <c r="H7" s="3">
        <f t="shared" si="4"/>
        <v>6760000</v>
      </c>
      <c r="I7" s="5">
        <f t="shared" si="2"/>
        <v>0.26262626262626265</v>
      </c>
      <c r="N7" t="s">
        <v>26</v>
      </c>
    </row>
    <row r="8" spans="1:18" x14ac:dyDescent="0.25">
      <c r="A8">
        <v>2020</v>
      </c>
      <c r="B8" t="s">
        <v>8</v>
      </c>
      <c r="C8" s="3">
        <v>8700</v>
      </c>
      <c r="E8" s="3">
        <f t="shared" si="0"/>
        <v>11466.666666666666</v>
      </c>
      <c r="F8" s="3">
        <f t="shared" si="1"/>
        <v>-2766.6666666666661</v>
      </c>
      <c r="G8" s="3">
        <f t="shared" si="3"/>
        <v>2766.6666666666661</v>
      </c>
      <c r="H8" s="3">
        <f t="shared" si="4"/>
        <v>7654444.4444444412</v>
      </c>
      <c r="I8" s="5">
        <f t="shared" si="2"/>
        <v>0.31800766283524895</v>
      </c>
      <c r="N8" t="s">
        <v>30</v>
      </c>
      <c r="R8" s="5">
        <f>(100%-R4)</f>
        <v>0.70706431345316734</v>
      </c>
    </row>
    <row r="9" spans="1:18" x14ac:dyDescent="0.25">
      <c r="A9">
        <v>2020</v>
      </c>
      <c r="B9" t="s">
        <v>9</v>
      </c>
      <c r="C9" s="3">
        <v>6500</v>
      </c>
      <c r="E9" s="3">
        <f t="shared" si="0"/>
        <v>9866.6666666666661</v>
      </c>
      <c r="F9" s="3">
        <f t="shared" si="1"/>
        <v>-3366.6666666666661</v>
      </c>
      <c r="G9" s="3">
        <f t="shared" si="3"/>
        <v>3366.6666666666661</v>
      </c>
      <c r="H9" s="3">
        <f t="shared" si="4"/>
        <v>11334444.44444444</v>
      </c>
      <c r="I9" s="5">
        <f t="shared" si="2"/>
        <v>0.51794871794871788</v>
      </c>
    </row>
    <row r="10" spans="1:18" x14ac:dyDescent="0.25">
      <c r="A10">
        <v>2020</v>
      </c>
      <c r="B10" t="s">
        <v>10</v>
      </c>
      <c r="C10" s="3">
        <v>7000</v>
      </c>
      <c r="E10" s="3">
        <f t="shared" si="0"/>
        <v>8366.6666666666661</v>
      </c>
      <c r="F10" s="3">
        <f t="shared" si="1"/>
        <v>-1366.6666666666661</v>
      </c>
      <c r="G10" s="3">
        <f t="shared" si="3"/>
        <v>1366.6666666666661</v>
      </c>
      <c r="H10" s="3">
        <f t="shared" si="4"/>
        <v>1867777.7777777761</v>
      </c>
      <c r="I10" s="5">
        <f t="shared" si="2"/>
        <v>0.19523809523809516</v>
      </c>
    </row>
    <row r="11" spans="1:18" x14ac:dyDescent="0.25">
      <c r="A11">
        <v>2020</v>
      </c>
      <c r="B11" t="s">
        <v>11</v>
      </c>
      <c r="C11" s="3">
        <v>7500</v>
      </c>
      <c r="E11" s="3">
        <f t="shared" si="0"/>
        <v>7400</v>
      </c>
      <c r="F11" s="3">
        <f t="shared" si="1"/>
        <v>100</v>
      </c>
      <c r="G11" s="3">
        <f t="shared" si="3"/>
        <v>100</v>
      </c>
      <c r="H11" s="3">
        <f t="shared" si="4"/>
        <v>10000</v>
      </c>
      <c r="I11" s="5">
        <f t="shared" si="2"/>
        <v>1.3333333333333334E-2</v>
      </c>
    </row>
    <row r="12" spans="1:18" x14ac:dyDescent="0.25">
      <c r="A12">
        <v>2020</v>
      </c>
      <c r="B12" t="s">
        <v>12</v>
      </c>
      <c r="C12" s="3">
        <v>10000</v>
      </c>
      <c r="E12" s="3">
        <f t="shared" si="0"/>
        <v>7000</v>
      </c>
      <c r="F12" s="3">
        <f t="shared" si="1"/>
        <v>3000</v>
      </c>
      <c r="G12" s="3">
        <f t="shared" si="3"/>
        <v>3000</v>
      </c>
      <c r="H12" s="3">
        <f t="shared" si="4"/>
        <v>9000000</v>
      </c>
      <c r="I12" s="5">
        <f t="shared" si="2"/>
        <v>0.3</v>
      </c>
    </row>
    <row r="13" spans="1:18" x14ac:dyDescent="0.25">
      <c r="A13">
        <v>2020</v>
      </c>
      <c r="B13" t="s">
        <v>13</v>
      </c>
      <c r="C13" s="3">
        <v>12000</v>
      </c>
      <c r="E13" s="3">
        <f t="shared" si="0"/>
        <v>8166.666666666667</v>
      </c>
      <c r="F13" s="3">
        <f t="shared" si="1"/>
        <v>3833.333333333333</v>
      </c>
      <c r="G13" s="3">
        <f t="shared" si="3"/>
        <v>3833.333333333333</v>
      </c>
      <c r="H13" s="3">
        <f t="shared" si="4"/>
        <v>14694444.444444442</v>
      </c>
      <c r="I13" s="5">
        <f t="shared" si="2"/>
        <v>0.31944444444444442</v>
      </c>
    </row>
    <row r="14" spans="1:18" x14ac:dyDescent="0.25">
      <c r="A14">
        <v>2021</v>
      </c>
      <c r="B14" t="s">
        <v>2</v>
      </c>
      <c r="C14" s="3">
        <v>16000</v>
      </c>
      <c r="E14" s="3">
        <f t="shared" si="0"/>
        <v>9833.3333333333339</v>
      </c>
      <c r="F14" s="3">
        <f t="shared" si="1"/>
        <v>6166.6666666666661</v>
      </c>
      <c r="G14" s="3">
        <f t="shared" si="3"/>
        <v>6166.6666666666661</v>
      </c>
      <c r="H14" s="3">
        <f t="shared" si="4"/>
        <v>38027777.777777769</v>
      </c>
      <c r="I14" s="5">
        <f t="shared" si="2"/>
        <v>0.38541666666666663</v>
      </c>
    </row>
    <row r="15" spans="1:18" x14ac:dyDescent="0.25">
      <c r="A15">
        <v>2021</v>
      </c>
      <c r="B15" t="s">
        <v>3</v>
      </c>
      <c r="C15" s="3">
        <v>15500</v>
      </c>
      <c r="E15" s="3">
        <f t="shared" si="0"/>
        <v>12666.666666666666</v>
      </c>
      <c r="F15" s="3">
        <f t="shared" si="1"/>
        <v>2833.3333333333339</v>
      </c>
      <c r="G15" s="3">
        <f t="shared" si="3"/>
        <v>2833.3333333333339</v>
      </c>
      <c r="H15" s="3">
        <f t="shared" si="4"/>
        <v>8027777.7777777808</v>
      </c>
      <c r="I15" s="5">
        <f t="shared" si="2"/>
        <v>0.18279569892473121</v>
      </c>
    </row>
    <row r="16" spans="1:18" x14ac:dyDescent="0.25">
      <c r="A16">
        <v>2021</v>
      </c>
      <c r="B16" t="s">
        <v>4</v>
      </c>
      <c r="C16" s="3">
        <v>13000</v>
      </c>
      <c r="E16" s="3">
        <f t="shared" si="0"/>
        <v>14500</v>
      </c>
      <c r="F16" s="3">
        <f t="shared" si="1"/>
        <v>-1500</v>
      </c>
      <c r="G16" s="3">
        <f t="shared" si="3"/>
        <v>1500</v>
      </c>
      <c r="H16" s="3">
        <f t="shared" si="4"/>
        <v>2250000</v>
      </c>
      <c r="I16" s="5">
        <f t="shared" si="2"/>
        <v>0.11538461538461539</v>
      </c>
    </row>
    <row r="17" spans="1:9" x14ac:dyDescent="0.25">
      <c r="A17">
        <v>2021</v>
      </c>
      <c r="B17" t="s">
        <v>5</v>
      </c>
      <c r="C17" s="3">
        <v>13500</v>
      </c>
      <c r="E17" s="3">
        <f t="shared" si="0"/>
        <v>14833.333333333334</v>
      </c>
      <c r="F17" s="3">
        <f t="shared" si="1"/>
        <v>-1333.3333333333339</v>
      </c>
      <c r="G17" s="3">
        <f t="shared" si="3"/>
        <v>1333.3333333333339</v>
      </c>
      <c r="H17" s="3">
        <f t="shared" si="4"/>
        <v>1777777.7777777794</v>
      </c>
      <c r="I17" s="5">
        <f t="shared" si="2"/>
        <v>9.8765432098765482E-2</v>
      </c>
    </row>
    <row r="18" spans="1:9" x14ac:dyDescent="0.25">
      <c r="A18">
        <v>2021</v>
      </c>
      <c r="B18" t="s">
        <v>6</v>
      </c>
      <c r="C18" s="3">
        <v>12000</v>
      </c>
      <c r="E18" s="3">
        <f t="shared" si="0"/>
        <v>14000</v>
      </c>
      <c r="F18" s="3">
        <f t="shared" si="1"/>
        <v>-2000</v>
      </c>
      <c r="G18" s="3">
        <f t="shared" si="3"/>
        <v>2000</v>
      </c>
      <c r="H18" s="3">
        <f t="shared" si="4"/>
        <v>4000000</v>
      </c>
      <c r="I18" s="5">
        <f t="shared" si="2"/>
        <v>0.16666666666666666</v>
      </c>
    </row>
    <row r="19" spans="1:9" x14ac:dyDescent="0.25">
      <c r="A19">
        <v>2021</v>
      </c>
      <c r="B19" t="s">
        <v>7</v>
      </c>
      <c r="C19" s="3">
        <v>9800</v>
      </c>
      <c r="E19" s="3">
        <f t="shared" si="0"/>
        <v>12833.333333333334</v>
      </c>
      <c r="F19" s="3">
        <f t="shared" si="1"/>
        <v>-3033.3333333333339</v>
      </c>
      <c r="G19" s="3">
        <f t="shared" si="3"/>
        <v>3033.3333333333339</v>
      </c>
      <c r="H19" s="3">
        <f t="shared" si="4"/>
        <v>9201111.1111111157</v>
      </c>
      <c r="I19" s="5">
        <f t="shared" si="2"/>
        <v>0.30952380952380959</v>
      </c>
    </row>
    <row r="20" spans="1:9" x14ac:dyDescent="0.25">
      <c r="A20">
        <v>2021</v>
      </c>
      <c r="B20" t="s">
        <v>8</v>
      </c>
      <c r="C20" s="3">
        <v>6800</v>
      </c>
      <c r="E20" s="3">
        <f t="shared" si="0"/>
        <v>11766.666666666666</v>
      </c>
      <c r="F20" s="3">
        <f t="shared" si="1"/>
        <v>-4966.6666666666661</v>
      </c>
      <c r="G20" s="3">
        <f t="shared" si="3"/>
        <v>4966.6666666666661</v>
      </c>
      <c r="H20" s="3">
        <f t="shared" si="4"/>
        <v>24667777.777777772</v>
      </c>
      <c r="I20" s="5">
        <f t="shared" si="2"/>
        <v>0.73039215686274506</v>
      </c>
    </row>
    <row r="21" spans="1:9" x14ac:dyDescent="0.25">
      <c r="A21">
        <v>2021</v>
      </c>
      <c r="B21" t="s">
        <v>9</v>
      </c>
      <c r="C21" s="3">
        <v>5000</v>
      </c>
      <c r="E21" s="3">
        <f t="shared" si="0"/>
        <v>9533.3333333333339</v>
      </c>
      <c r="F21" s="3">
        <f t="shared" si="1"/>
        <v>-4533.3333333333339</v>
      </c>
      <c r="G21" s="3">
        <f t="shared" si="3"/>
        <v>4533.3333333333339</v>
      </c>
      <c r="H21" s="3">
        <f t="shared" si="4"/>
        <v>20551111.111111116</v>
      </c>
      <c r="I21" s="5">
        <f t="shared" si="2"/>
        <v>0.90666666666666684</v>
      </c>
    </row>
    <row r="22" spans="1:9" x14ac:dyDescent="0.25">
      <c r="A22">
        <v>2021</v>
      </c>
      <c r="B22" t="s">
        <v>10</v>
      </c>
      <c r="C22" s="3">
        <v>6500</v>
      </c>
      <c r="E22" s="3">
        <f t="shared" si="0"/>
        <v>7200</v>
      </c>
      <c r="F22" s="3">
        <f t="shared" si="1"/>
        <v>-700</v>
      </c>
      <c r="G22" s="3">
        <f t="shared" si="3"/>
        <v>700</v>
      </c>
      <c r="H22" s="3">
        <f t="shared" si="4"/>
        <v>490000</v>
      </c>
      <c r="I22" s="5">
        <f t="shared" si="2"/>
        <v>0.1076923076923077</v>
      </c>
    </row>
    <row r="23" spans="1:9" x14ac:dyDescent="0.25">
      <c r="A23">
        <v>2021</v>
      </c>
      <c r="B23" t="s">
        <v>11</v>
      </c>
      <c r="C23" s="3">
        <v>8500</v>
      </c>
      <c r="E23" s="3">
        <f t="shared" si="0"/>
        <v>6100</v>
      </c>
      <c r="F23" s="3">
        <f t="shared" si="1"/>
        <v>2400</v>
      </c>
      <c r="G23" s="3">
        <f t="shared" si="3"/>
        <v>2400</v>
      </c>
      <c r="H23" s="3">
        <f t="shared" si="4"/>
        <v>5760000</v>
      </c>
      <c r="I23" s="5">
        <f t="shared" si="2"/>
        <v>0.28235294117647058</v>
      </c>
    </row>
    <row r="24" spans="1:9" x14ac:dyDescent="0.25">
      <c r="A24">
        <v>2021</v>
      </c>
      <c r="B24" t="s">
        <v>12</v>
      </c>
      <c r="C24" s="3">
        <v>11000</v>
      </c>
      <c r="E24" s="3">
        <f t="shared" si="0"/>
        <v>6666.666666666667</v>
      </c>
      <c r="F24" s="3">
        <f t="shared" si="1"/>
        <v>4333.333333333333</v>
      </c>
      <c r="G24" s="3">
        <f t="shared" si="3"/>
        <v>4333.333333333333</v>
      </c>
      <c r="H24" s="3">
        <f t="shared" si="4"/>
        <v>18777777.777777776</v>
      </c>
      <c r="I24" s="5">
        <f t="shared" si="2"/>
        <v>0.39393939393939392</v>
      </c>
    </row>
    <row r="25" spans="1:9" x14ac:dyDescent="0.25">
      <c r="A25">
        <v>2021</v>
      </c>
      <c r="B25" t="s">
        <v>13</v>
      </c>
      <c r="C25" s="3">
        <v>13000</v>
      </c>
      <c r="E25" s="3">
        <f t="shared" si="0"/>
        <v>8666.6666666666661</v>
      </c>
      <c r="F25" s="3">
        <f t="shared" si="1"/>
        <v>4333.3333333333339</v>
      </c>
      <c r="G25" s="3">
        <f t="shared" si="3"/>
        <v>4333.3333333333339</v>
      </c>
      <c r="H25" s="3">
        <f t="shared" si="4"/>
        <v>18777777.777777784</v>
      </c>
      <c r="I25" s="5">
        <f t="shared" si="2"/>
        <v>0.33333333333333337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E1BB8-49FA-4949-AA27-0C9057ED2736}">
  <dimension ref="A1:S25"/>
  <sheetViews>
    <sheetView topLeftCell="B1" workbookViewId="0">
      <selection activeCell="L13" sqref="L13"/>
    </sheetView>
  </sheetViews>
  <sheetFormatPr defaultRowHeight="15" x14ac:dyDescent="0.25"/>
  <cols>
    <col min="3" max="3" width="10.5703125" bestFit="1" customWidth="1"/>
    <col min="5" max="5" width="10.5703125" bestFit="1" customWidth="1"/>
    <col min="6" max="7" width="9.5703125" bestFit="1" customWidth="1"/>
    <col min="8" max="8" width="14.28515625" bestFit="1" customWidth="1"/>
    <col min="19" max="19" width="20.42578125" bestFit="1" customWidth="1"/>
  </cols>
  <sheetData>
    <row r="1" spans="1:19" x14ac:dyDescent="0.25">
      <c r="A1" t="s">
        <v>0</v>
      </c>
      <c r="B1" s="8" t="s">
        <v>1</v>
      </c>
      <c r="C1" s="8" t="s">
        <v>14</v>
      </c>
      <c r="D1" s="8"/>
      <c r="E1" s="8" t="s">
        <v>28</v>
      </c>
      <c r="F1" s="8" t="s">
        <v>15</v>
      </c>
      <c r="G1" s="8" t="s">
        <v>16</v>
      </c>
      <c r="H1" s="8" t="s">
        <v>17</v>
      </c>
      <c r="I1" s="8" t="s">
        <v>18</v>
      </c>
      <c r="J1" s="8"/>
    </row>
    <row r="2" spans="1:19" x14ac:dyDescent="0.25">
      <c r="A2">
        <v>2020</v>
      </c>
      <c r="B2" t="s">
        <v>2</v>
      </c>
      <c r="C2" s="7">
        <v>14000</v>
      </c>
      <c r="E2" t="e">
        <v>#N/A</v>
      </c>
      <c r="N2" s="8" t="s">
        <v>19</v>
      </c>
      <c r="O2" s="8"/>
    </row>
    <row r="3" spans="1:19" x14ac:dyDescent="0.25">
      <c r="A3">
        <v>2020</v>
      </c>
      <c r="B3" t="s">
        <v>3</v>
      </c>
      <c r="C3" s="7">
        <v>13500</v>
      </c>
      <c r="E3" s="7">
        <f>C2</f>
        <v>14000</v>
      </c>
      <c r="F3" s="7">
        <f>(C3-E3)</f>
        <v>-500</v>
      </c>
      <c r="G3" s="7">
        <f>ABS(F3)</f>
        <v>500</v>
      </c>
      <c r="H3" s="7">
        <f>G3^2</f>
        <v>250000</v>
      </c>
      <c r="I3" s="5">
        <f>(G3/C3)</f>
        <v>3.7037037037037035E-2</v>
      </c>
      <c r="N3" t="s">
        <v>20</v>
      </c>
      <c r="O3" t="s">
        <v>21</v>
      </c>
      <c r="S3" s="7">
        <f>AVERAGE(G3:G25)</f>
        <v>1926.6025989311133</v>
      </c>
    </row>
    <row r="4" spans="1:19" x14ac:dyDescent="0.25">
      <c r="A4">
        <v>2020</v>
      </c>
      <c r="B4" t="s">
        <v>4</v>
      </c>
      <c r="C4" s="7">
        <v>13000</v>
      </c>
      <c r="E4" s="7">
        <f t="shared" ref="E4:E25" si="0">0.7*C3+0.3*E3</f>
        <v>13650</v>
      </c>
      <c r="F4" s="7">
        <f t="shared" ref="F4:F25" si="1">(C4-E4)</f>
        <v>-650</v>
      </c>
      <c r="G4" s="7">
        <f t="shared" ref="G4:G25" si="2">ABS(F4)</f>
        <v>650</v>
      </c>
      <c r="H4" s="7">
        <f t="shared" ref="H4:H25" si="3">G4^2</f>
        <v>422500</v>
      </c>
      <c r="I4" s="5">
        <f t="shared" ref="I4:I25" si="4">(G4/C4)</f>
        <v>0.05</v>
      </c>
      <c r="N4" t="s">
        <v>22</v>
      </c>
      <c r="O4" t="s">
        <v>23</v>
      </c>
      <c r="S4" s="7">
        <f>AVERAGE(H3:H25)</f>
        <v>5254855.1991948579</v>
      </c>
    </row>
    <row r="5" spans="1:19" x14ac:dyDescent="0.25">
      <c r="A5">
        <v>2020</v>
      </c>
      <c r="B5" t="s">
        <v>5</v>
      </c>
      <c r="C5" s="7">
        <v>13500</v>
      </c>
      <c r="E5" s="7">
        <f t="shared" si="0"/>
        <v>13195</v>
      </c>
      <c r="F5" s="7">
        <f t="shared" si="1"/>
        <v>305</v>
      </c>
      <c r="G5" s="7">
        <f t="shared" si="2"/>
        <v>305</v>
      </c>
      <c r="H5" s="7">
        <f t="shared" si="3"/>
        <v>93025</v>
      </c>
      <c r="I5" s="5">
        <f t="shared" si="4"/>
        <v>2.2592592592592591E-2</v>
      </c>
      <c r="N5" t="s">
        <v>24</v>
      </c>
      <c r="O5" t="s">
        <v>25</v>
      </c>
      <c r="S5" s="6">
        <f>AVERAGE(I3:I25)</f>
        <v>0.2037298273654094</v>
      </c>
    </row>
    <row r="6" spans="1:19" x14ac:dyDescent="0.25">
      <c r="A6">
        <v>2020</v>
      </c>
      <c r="B6" t="s">
        <v>6</v>
      </c>
      <c r="C6" s="7">
        <v>11000</v>
      </c>
      <c r="E6" s="7">
        <f t="shared" si="0"/>
        <v>13408.5</v>
      </c>
      <c r="F6" s="7">
        <f t="shared" si="1"/>
        <v>-2408.5</v>
      </c>
      <c r="G6" s="7">
        <f t="shared" si="2"/>
        <v>2408.5</v>
      </c>
      <c r="H6" s="7">
        <f t="shared" si="3"/>
        <v>5800872.25</v>
      </c>
      <c r="I6" s="5">
        <f t="shared" si="4"/>
        <v>0.21895454545454546</v>
      </c>
    </row>
    <row r="7" spans="1:19" x14ac:dyDescent="0.25">
      <c r="A7">
        <v>2020</v>
      </c>
      <c r="B7" t="s">
        <v>7</v>
      </c>
      <c r="C7" s="7">
        <v>9900</v>
      </c>
      <c r="E7" s="7">
        <f t="shared" si="0"/>
        <v>11722.55</v>
      </c>
      <c r="F7" s="7">
        <f t="shared" si="1"/>
        <v>-1822.5499999999993</v>
      </c>
      <c r="G7" s="7">
        <f t="shared" si="2"/>
        <v>1822.5499999999993</v>
      </c>
      <c r="H7" s="7">
        <f t="shared" si="3"/>
        <v>3321688.5024999972</v>
      </c>
      <c r="I7" s="5">
        <f t="shared" si="4"/>
        <v>0.18409595959595954</v>
      </c>
      <c r="O7" t="s">
        <v>26</v>
      </c>
    </row>
    <row r="8" spans="1:19" x14ac:dyDescent="0.25">
      <c r="A8">
        <v>2020</v>
      </c>
      <c r="B8" t="s">
        <v>8</v>
      </c>
      <c r="C8" s="7">
        <v>8700</v>
      </c>
      <c r="E8" s="7">
        <f t="shared" si="0"/>
        <v>10446.764999999999</v>
      </c>
      <c r="F8" s="7">
        <f t="shared" si="1"/>
        <v>-1746.7649999999994</v>
      </c>
      <c r="G8" s="7">
        <f t="shared" si="2"/>
        <v>1746.7649999999994</v>
      </c>
      <c r="H8" s="7">
        <f t="shared" si="3"/>
        <v>3051187.9652249981</v>
      </c>
      <c r="I8" s="5">
        <f t="shared" si="4"/>
        <v>0.20077758620689648</v>
      </c>
      <c r="O8" t="s">
        <v>31</v>
      </c>
      <c r="S8" s="5">
        <f>(100%-S5)</f>
        <v>0.79627017263459066</v>
      </c>
    </row>
    <row r="9" spans="1:19" x14ac:dyDescent="0.25">
      <c r="A9">
        <v>2020</v>
      </c>
      <c r="B9" t="s">
        <v>9</v>
      </c>
      <c r="C9" s="7">
        <v>6500</v>
      </c>
      <c r="E9" s="7">
        <f t="shared" si="0"/>
        <v>9224.0295000000006</v>
      </c>
      <c r="F9" s="7">
        <f t="shared" si="1"/>
        <v>-2724.0295000000006</v>
      </c>
      <c r="G9" s="7">
        <f t="shared" si="2"/>
        <v>2724.0295000000006</v>
      </c>
      <c r="H9" s="7">
        <f t="shared" si="3"/>
        <v>7420336.716870253</v>
      </c>
      <c r="I9" s="5">
        <f t="shared" si="4"/>
        <v>0.4190814615384616</v>
      </c>
    </row>
    <row r="10" spans="1:19" x14ac:dyDescent="0.25">
      <c r="A10">
        <v>2020</v>
      </c>
      <c r="B10" t="s">
        <v>10</v>
      </c>
      <c r="C10" s="7">
        <v>7000</v>
      </c>
      <c r="E10" s="7">
        <f t="shared" si="0"/>
        <v>7317.20885</v>
      </c>
      <c r="F10" s="7">
        <f t="shared" si="1"/>
        <v>-317.20884999999998</v>
      </c>
      <c r="G10" s="7">
        <f t="shared" si="2"/>
        <v>317.20884999999998</v>
      </c>
      <c r="H10" s="7">
        <f t="shared" si="3"/>
        <v>100621.45451832248</v>
      </c>
      <c r="I10" s="5">
        <f t="shared" si="4"/>
        <v>4.5315549999999996E-2</v>
      </c>
    </row>
    <row r="11" spans="1:19" x14ac:dyDescent="0.25">
      <c r="A11">
        <v>2020</v>
      </c>
      <c r="B11" t="s">
        <v>11</v>
      </c>
      <c r="C11" s="7">
        <v>7500</v>
      </c>
      <c r="E11" s="7">
        <f t="shared" si="0"/>
        <v>7095.1626550000001</v>
      </c>
      <c r="F11" s="7">
        <f t="shared" si="1"/>
        <v>404.83734499999991</v>
      </c>
      <c r="G11" s="7">
        <f t="shared" si="2"/>
        <v>404.83734499999991</v>
      </c>
      <c r="H11" s="7">
        <f t="shared" si="3"/>
        <v>163893.27590664895</v>
      </c>
      <c r="I11" s="5">
        <f t="shared" si="4"/>
        <v>5.3978312666666653E-2</v>
      </c>
    </row>
    <row r="12" spans="1:19" x14ac:dyDescent="0.25">
      <c r="A12">
        <v>2020</v>
      </c>
      <c r="B12" t="s">
        <v>12</v>
      </c>
      <c r="C12" s="7">
        <v>10000</v>
      </c>
      <c r="E12" s="7">
        <f t="shared" si="0"/>
        <v>7378.5487964999993</v>
      </c>
      <c r="F12" s="7">
        <f t="shared" si="1"/>
        <v>2621.4512035000007</v>
      </c>
      <c r="G12" s="7">
        <f t="shared" si="2"/>
        <v>2621.4512035000007</v>
      </c>
      <c r="H12" s="7">
        <f t="shared" si="3"/>
        <v>6872006.4123316025</v>
      </c>
      <c r="I12" s="5">
        <f t="shared" si="4"/>
        <v>0.26214512035000009</v>
      </c>
    </row>
    <row r="13" spans="1:19" x14ac:dyDescent="0.25">
      <c r="A13">
        <v>2020</v>
      </c>
      <c r="B13" t="s">
        <v>13</v>
      </c>
      <c r="C13" s="7">
        <v>12000</v>
      </c>
      <c r="E13" s="7">
        <f t="shared" si="0"/>
        <v>9213.5646389499998</v>
      </c>
      <c r="F13" s="7">
        <f t="shared" si="1"/>
        <v>2786.4353610500002</v>
      </c>
      <c r="G13" s="7">
        <f t="shared" si="2"/>
        <v>2786.4353610500002</v>
      </c>
      <c r="H13" s="7">
        <f t="shared" si="3"/>
        <v>7764222.0213098451</v>
      </c>
      <c r="I13" s="5">
        <f t="shared" si="4"/>
        <v>0.23220294675416669</v>
      </c>
    </row>
    <row r="14" spans="1:19" x14ac:dyDescent="0.25">
      <c r="A14">
        <v>2021</v>
      </c>
      <c r="B14" t="s">
        <v>2</v>
      </c>
      <c r="C14" s="7">
        <v>16000</v>
      </c>
      <c r="E14" s="7">
        <f t="shared" si="0"/>
        <v>11164.069391685</v>
      </c>
      <c r="F14" s="7">
        <f t="shared" si="1"/>
        <v>4835.9306083150004</v>
      </c>
      <c r="G14" s="7">
        <f t="shared" si="2"/>
        <v>4835.9306083150004</v>
      </c>
      <c r="H14" s="7">
        <f t="shared" si="3"/>
        <v>23386224.84843789</v>
      </c>
      <c r="I14" s="5">
        <f t="shared" si="4"/>
        <v>0.30224566301968753</v>
      </c>
    </row>
    <row r="15" spans="1:19" x14ac:dyDescent="0.25">
      <c r="A15">
        <v>2021</v>
      </c>
      <c r="B15" t="s">
        <v>3</v>
      </c>
      <c r="C15" s="7">
        <v>15500</v>
      </c>
      <c r="E15" s="7">
        <f t="shared" si="0"/>
        <v>14549.2208175055</v>
      </c>
      <c r="F15" s="7">
        <f t="shared" si="1"/>
        <v>950.77918249449976</v>
      </c>
      <c r="G15" s="7">
        <f t="shared" si="2"/>
        <v>950.77918249449976</v>
      </c>
      <c r="H15" s="7">
        <f t="shared" si="3"/>
        <v>903981.05386490934</v>
      </c>
      <c r="I15" s="5">
        <f t="shared" si="4"/>
        <v>6.1340592418999987E-2</v>
      </c>
    </row>
    <row r="16" spans="1:19" x14ac:dyDescent="0.25">
      <c r="A16">
        <v>2021</v>
      </c>
      <c r="B16" t="s">
        <v>4</v>
      </c>
      <c r="C16" s="7">
        <v>13000</v>
      </c>
      <c r="E16" s="7">
        <f t="shared" si="0"/>
        <v>15214.766245251649</v>
      </c>
      <c r="F16" s="7">
        <f t="shared" si="1"/>
        <v>-2214.7662452516488</v>
      </c>
      <c r="G16" s="7">
        <f t="shared" si="2"/>
        <v>2214.7662452516488</v>
      </c>
      <c r="H16" s="7">
        <f t="shared" si="3"/>
        <v>4905189.5211060867</v>
      </c>
      <c r="I16" s="5">
        <f t="shared" si="4"/>
        <v>0.17036663425012682</v>
      </c>
    </row>
    <row r="17" spans="1:9" x14ac:dyDescent="0.25">
      <c r="A17">
        <v>2021</v>
      </c>
      <c r="B17" t="s">
        <v>5</v>
      </c>
      <c r="C17" s="7">
        <v>13500</v>
      </c>
      <c r="E17" s="7">
        <f t="shared" si="0"/>
        <v>13664.429873575495</v>
      </c>
      <c r="F17" s="7">
        <f t="shared" si="1"/>
        <v>-164.42987357549464</v>
      </c>
      <c r="G17" s="7">
        <f t="shared" si="2"/>
        <v>164.42987357549464</v>
      </c>
      <c r="H17" s="7">
        <f t="shared" si="3"/>
        <v>27037.183324053149</v>
      </c>
      <c r="I17" s="5">
        <f t="shared" si="4"/>
        <v>1.2179990635221825E-2</v>
      </c>
    </row>
    <row r="18" spans="1:9" x14ac:dyDescent="0.25">
      <c r="A18">
        <v>2021</v>
      </c>
      <c r="B18" t="s">
        <v>6</v>
      </c>
      <c r="C18" s="7">
        <v>12000</v>
      </c>
      <c r="E18" s="7">
        <f t="shared" si="0"/>
        <v>13549.328962072648</v>
      </c>
      <c r="F18" s="7">
        <f t="shared" si="1"/>
        <v>-1549.3289620726482</v>
      </c>
      <c r="G18" s="7">
        <f t="shared" si="2"/>
        <v>1549.3289620726482</v>
      </c>
      <c r="H18" s="7">
        <f t="shared" si="3"/>
        <v>2400420.2327171094</v>
      </c>
      <c r="I18" s="5">
        <f t="shared" si="4"/>
        <v>0.12911074683938736</v>
      </c>
    </row>
    <row r="19" spans="1:9" x14ac:dyDescent="0.25">
      <c r="A19">
        <v>2021</v>
      </c>
      <c r="B19" t="s">
        <v>7</v>
      </c>
      <c r="C19" s="7">
        <v>9800</v>
      </c>
      <c r="E19" s="7">
        <f t="shared" si="0"/>
        <v>12464.798688621795</v>
      </c>
      <c r="F19" s="7">
        <f t="shared" si="1"/>
        <v>-2664.798688621795</v>
      </c>
      <c r="G19" s="7">
        <f t="shared" si="2"/>
        <v>2664.798688621795</v>
      </c>
      <c r="H19" s="7">
        <f t="shared" si="3"/>
        <v>7101152.0508804386</v>
      </c>
      <c r="I19" s="5">
        <f t="shared" si="4"/>
        <v>0.27191823353283623</v>
      </c>
    </row>
    <row r="20" spans="1:9" x14ac:dyDescent="0.25">
      <c r="A20">
        <v>2021</v>
      </c>
      <c r="B20" t="s">
        <v>8</v>
      </c>
      <c r="C20" s="7">
        <v>6800</v>
      </c>
      <c r="E20" s="7">
        <f t="shared" si="0"/>
        <v>10599.439606586539</v>
      </c>
      <c r="F20" s="7">
        <f t="shared" si="1"/>
        <v>-3799.4396065865385</v>
      </c>
      <c r="G20" s="7">
        <f t="shared" si="2"/>
        <v>3799.4396065865385</v>
      </c>
      <c r="H20" s="7">
        <f t="shared" si="3"/>
        <v>14435741.32409847</v>
      </c>
      <c r="I20" s="5">
        <f t="shared" si="4"/>
        <v>0.55874111861566744</v>
      </c>
    </row>
    <row r="21" spans="1:9" x14ac:dyDescent="0.25">
      <c r="A21">
        <v>2021</v>
      </c>
      <c r="B21" t="s">
        <v>9</v>
      </c>
      <c r="C21" s="7">
        <v>5000</v>
      </c>
      <c r="E21" s="7">
        <f t="shared" si="0"/>
        <v>7939.8318819759616</v>
      </c>
      <c r="F21" s="7">
        <f t="shared" si="1"/>
        <v>-2939.8318819759616</v>
      </c>
      <c r="G21" s="7">
        <f t="shared" si="2"/>
        <v>2939.8318819759616</v>
      </c>
      <c r="H21" s="7">
        <f t="shared" si="3"/>
        <v>8642611.4942823239</v>
      </c>
      <c r="I21" s="5">
        <f t="shared" si="4"/>
        <v>0.58796637639519234</v>
      </c>
    </row>
    <row r="22" spans="1:9" x14ac:dyDescent="0.25">
      <c r="A22">
        <v>2021</v>
      </c>
      <c r="B22" t="s">
        <v>10</v>
      </c>
      <c r="C22" s="7">
        <v>6500</v>
      </c>
      <c r="E22" s="7">
        <f t="shared" si="0"/>
        <v>5881.9495645927882</v>
      </c>
      <c r="F22" s="7">
        <f t="shared" si="1"/>
        <v>618.05043540721181</v>
      </c>
      <c r="G22" s="7">
        <f t="shared" si="2"/>
        <v>618.05043540721181</v>
      </c>
      <c r="H22" s="7">
        <f t="shared" si="3"/>
        <v>381986.34070704412</v>
      </c>
      <c r="I22" s="5">
        <f t="shared" si="4"/>
        <v>9.5084682370340276E-2</v>
      </c>
    </row>
    <row r="23" spans="1:9" x14ac:dyDescent="0.25">
      <c r="A23">
        <v>2021</v>
      </c>
      <c r="B23" t="s">
        <v>11</v>
      </c>
      <c r="C23" s="7">
        <v>8500</v>
      </c>
      <c r="E23" s="7">
        <f t="shared" si="0"/>
        <v>6314.5848693778362</v>
      </c>
      <c r="F23" s="7">
        <f t="shared" si="1"/>
        <v>2185.4151306221638</v>
      </c>
      <c r="G23" s="7">
        <f t="shared" si="2"/>
        <v>2185.4151306221638</v>
      </c>
      <c r="H23" s="7">
        <f t="shared" si="3"/>
        <v>4776039.2931522895</v>
      </c>
      <c r="I23" s="5">
        <f t="shared" si="4"/>
        <v>0.25710766242613692</v>
      </c>
    </row>
    <row r="24" spans="1:9" x14ac:dyDescent="0.25">
      <c r="A24">
        <v>2021</v>
      </c>
      <c r="B24" t="s">
        <v>12</v>
      </c>
      <c r="C24" s="7">
        <v>11000</v>
      </c>
      <c r="E24" s="7">
        <f t="shared" si="0"/>
        <v>7844.3754608133513</v>
      </c>
      <c r="F24" s="7">
        <f t="shared" si="1"/>
        <v>3155.6245391866487</v>
      </c>
      <c r="G24" s="7">
        <f t="shared" si="2"/>
        <v>3155.6245391866487</v>
      </c>
      <c r="H24" s="7">
        <f t="shared" si="3"/>
        <v>9957966.2323169485</v>
      </c>
      <c r="I24" s="5">
        <f t="shared" si="4"/>
        <v>0.28687495810787716</v>
      </c>
    </row>
    <row r="25" spans="1:9" x14ac:dyDescent="0.25">
      <c r="A25">
        <v>2021</v>
      </c>
      <c r="B25" t="s">
        <v>13</v>
      </c>
      <c r="C25" s="7">
        <v>13000</v>
      </c>
      <c r="E25" s="7">
        <f t="shared" si="0"/>
        <v>10053.312638244004</v>
      </c>
      <c r="F25" s="7">
        <f t="shared" si="1"/>
        <v>2946.6873617559959</v>
      </c>
      <c r="G25" s="7">
        <f t="shared" si="2"/>
        <v>2946.6873617559959</v>
      </c>
      <c r="H25" s="7">
        <f t="shared" si="3"/>
        <v>8682966.4079325106</v>
      </c>
      <c r="I25" s="5">
        <f t="shared" si="4"/>
        <v>0.22666825859661507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A89C4-344C-4223-81BC-A79D8BC7FCF8}">
  <dimension ref="A1:E31"/>
  <sheetViews>
    <sheetView topLeftCell="A7" workbookViewId="0">
      <selection activeCell="F21" sqref="F21"/>
    </sheetView>
  </sheetViews>
  <sheetFormatPr defaultRowHeight="15" x14ac:dyDescent="0.25"/>
  <cols>
    <col min="2" max="2" width="16.5703125" customWidth="1"/>
    <col min="3" max="3" width="25.42578125" customWidth="1"/>
    <col min="4" max="4" width="40.140625" customWidth="1"/>
    <col min="5" max="5" width="40.28515625" customWidth="1"/>
  </cols>
  <sheetData>
    <row r="1" spans="1:5" x14ac:dyDescent="0.25">
      <c r="A1" t="s">
        <v>32</v>
      </c>
      <c r="B1" t="s">
        <v>14</v>
      </c>
      <c r="C1" t="s">
        <v>33</v>
      </c>
      <c r="D1" t="s">
        <v>34</v>
      </c>
      <c r="E1" t="s">
        <v>35</v>
      </c>
    </row>
    <row r="2" spans="1:5" x14ac:dyDescent="0.25">
      <c r="A2">
        <v>1</v>
      </c>
      <c r="B2">
        <v>14000</v>
      </c>
    </row>
    <row r="3" spans="1:5" x14ac:dyDescent="0.25">
      <c r="A3">
        <v>2</v>
      </c>
      <c r="B3">
        <v>13500</v>
      </c>
    </row>
    <row r="4" spans="1:5" x14ac:dyDescent="0.25">
      <c r="A4">
        <v>3</v>
      </c>
      <c r="B4">
        <v>13000</v>
      </c>
    </row>
    <row r="5" spans="1:5" x14ac:dyDescent="0.25">
      <c r="A5">
        <v>4</v>
      </c>
      <c r="B5">
        <v>13500</v>
      </c>
    </row>
    <row r="6" spans="1:5" x14ac:dyDescent="0.25">
      <c r="A6">
        <v>5</v>
      </c>
      <c r="B6">
        <v>11000</v>
      </c>
    </row>
    <row r="7" spans="1:5" x14ac:dyDescent="0.25">
      <c r="A7">
        <v>6</v>
      </c>
      <c r="B7">
        <v>9900</v>
      </c>
    </row>
    <row r="8" spans="1:5" x14ac:dyDescent="0.25">
      <c r="A8">
        <v>7</v>
      </c>
      <c r="B8">
        <v>8700</v>
      </c>
    </row>
    <row r="9" spans="1:5" x14ac:dyDescent="0.25">
      <c r="A9">
        <v>8</v>
      </c>
      <c r="B9">
        <v>6500</v>
      </c>
    </row>
    <row r="10" spans="1:5" x14ac:dyDescent="0.25">
      <c r="A10">
        <v>9</v>
      </c>
      <c r="B10" s="7">
        <v>7000</v>
      </c>
    </row>
    <row r="11" spans="1:5" x14ac:dyDescent="0.25">
      <c r="A11">
        <v>10</v>
      </c>
      <c r="B11" s="7">
        <v>7500</v>
      </c>
    </row>
    <row r="12" spans="1:5" x14ac:dyDescent="0.25">
      <c r="A12">
        <v>11</v>
      </c>
      <c r="B12" s="7">
        <v>10000</v>
      </c>
    </row>
    <row r="13" spans="1:5" x14ac:dyDescent="0.25">
      <c r="A13">
        <v>12</v>
      </c>
      <c r="B13" s="7">
        <v>12000</v>
      </c>
    </row>
    <row r="14" spans="1:5" x14ac:dyDescent="0.25">
      <c r="A14">
        <v>13</v>
      </c>
      <c r="B14" s="7">
        <v>16000</v>
      </c>
    </row>
    <row r="15" spans="1:5" x14ac:dyDescent="0.25">
      <c r="A15">
        <v>14</v>
      </c>
      <c r="B15" s="7">
        <v>15500</v>
      </c>
    </row>
    <row r="16" spans="1:5" x14ac:dyDescent="0.25">
      <c r="A16">
        <v>15</v>
      </c>
      <c r="B16" s="7">
        <v>13000</v>
      </c>
    </row>
    <row r="17" spans="1:5" x14ac:dyDescent="0.25">
      <c r="A17">
        <v>16</v>
      </c>
      <c r="B17" s="7">
        <v>13500</v>
      </c>
    </row>
    <row r="18" spans="1:5" x14ac:dyDescent="0.25">
      <c r="A18">
        <v>17</v>
      </c>
      <c r="B18" s="7">
        <v>12000</v>
      </c>
    </row>
    <row r="19" spans="1:5" x14ac:dyDescent="0.25">
      <c r="A19">
        <v>18</v>
      </c>
      <c r="B19" s="7">
        <v>9800</v>
      </c>
    </row>
    <row r="20" spans="1:5" x14ac:dyDescent="0.25">
      <c r="A20">
        <v>19</v>
      </c>
      <c r="B20" s="7">
        <v>6800</v>
      </c>
    </row>
    <row r="21" spans="1:5" x14ac:dyDescent="0.25">
      <c r="A21">
        <v>20</v>
      </c>
      <c r="B21" s="7">
        <v>5000</v>
      </c>
    </row>
    <row r="22" spans="1:5" x14ac:dyDescent="0.25">
      <c r="A22">
        <v>21</v>
      </c>
      <c r="B22" s="7">
        <v>6500</v>
      </c>
    </row>
    <row r="23" spans="1:5" x14ac:dyDescent="0.25">
      <c r="A23">
        <v>22</v>
      </c>
      <c r="B23" s="7">
        <v>8500</v>
      </c>
    </row>
    <row r="24" spans="1:5" x14ac:dyDescent="0.25">
      <c r="A24">
        <v>23</v>
      </c>
      <c r="B24" s="7">
        <v>11000</v>
      </c>
    </row>
    <row r="25" spans="1:5" x14ac:dyDescent="0.25">
      <c r="A25">
        <v>24</v>
      </c>
      <c r="B25" s="7">
        <v>13000</v>
      </c>
      <c r="C25">
        <v>13000</v>
      </c>
      <c r="D25" s="7">
        <v>13000</v>
      </c>
      <c r="E25" s="7">
        <v>13000</v>
      </c>
    </row>
    <row r="26" spans="1:5" x14ac:dyDescent="0.25">
      <c r="A26">
        <v>25</v>
      </c>
      <c r="C26" s="7">
        <f t="shared" ref="C26:C31" si="0">_xlfn.FORECAST.ETS(A26,$B$2:$B$25,$A$2:$A$25,1,1)</f>
        <v>12889.04347826087</v>
      </c>
      <c r="D26" s="7">
        <f t="shared" ref="D26:D31" si="1">C26-_xlfn.FORECAST.ETS.CONFINT(A26,$B$2:$B$25,$A$2:$A$25,0.95,1,1)</f>
        <v>9313.9098880500314</v>
      </c>
      <c r="E26" s="7">
        <f t="shared" ref="E26:E31" si="2">C26+_xlfn.FORECAST.ETS.CONFINT(A26,$B$2:$B$25,$A$2:$A$25,0.95,1,1)</f>
        <v>16464.177068471708</v>
      </c>
    </row>
    <row r="27" spans="1:5" x14ac:dyDescent="0.25">
      <c r="A27">
        <v>26</v>
      </c>
      <c r="C27" s="7">
        <f t="shared" si="0"/>
        <v>12778.08695652174</v>
      </c>
      <c r="D27" s="7">
        <f t="shared" si="1"/>
        <v>7724.6119148388243</v>
      </c>
      <c r="E27" s="7">
        <f t="shared" si="2"/>
        <v>17831.561998204656</v>
      </c>
    </row>
    <row r="28" spans="1:5" x14ac:dyDescent="0.25">
      <c r="A28">
        <v>27</v>
      </c>
      <c r="C28" s="7">
        <f t="shared" si="0"/>
        <v>12667.130434782608</v>
      </c>
      <c r="D28" s="7">
        <f t="shared" si="1"/>
        <v>6476.8808287678394</v>
      </c>
      <c r="E28" s="7">
        <f t="shared" si="2"/>
        <v>18857.380040797376</v>
      </c>
    </row>
    <row r="29" spans="1:5" x14ac:dyDescent="0.25">
      <c r="A29">
        <v>28</v>
      </c>
      <c r="C29" s="7">
        <f t="shared" si="0"/>
        <v>12556.173913043478</v>
      </c>
      <c r="D29" s="7">
        <f t="shared" si="1"/>
        <v>5405.9049450552302</v>
      </c>
      <c r="E29" s="7">
        <f t="shared" si="2"/>
        <v>19706.442881031726</v>
      </c>
    </row>
    <row r="30" spans="1:5" x14ac:dyDescent="0.25">
      <c r="A30">
        <v>29</v>
      </c>
      <c r="C30" s="7">
        <f t="shared" si="0"/>
        <v>12445.217391304348</v>
      </c>
      <c r="D30" s="7">
        <f t="shared" si="1"/>
        <v>4447.7738029130096</v>
      </c>
      <c r="E30" s="7">
        <f t="shared" si="2"/>
        <v>20442.660979695687</v>
      </c>
    </row>
    <row r="31" spans="1:5" x14ac:dyDescent="0.25">
      <c r="A31">
        <v>30</v>
      </c>
      <c r="C31" s="7">
        <f t="shared" si="0"/>
        <v>12334.260869565218</v>
      </c>
      <c r="D31" s="7">
        <f t="shared" si="1"/>
        <v>3569.7022011150839</v>
      </c>
      <c r="E31" s="7">
        <f t="shared" si="2"/>
        <v>21098.819538015352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FB65D-2658-444E-9F0C-22EBEF888FD0}">
  <dimension ref="A1:E31"/>
  <sheetViews>
    <sheetView topLeftCell="E1" workbookViewId="0">
      <selection activeCell="Q6" sqref="Q6"/>
    </sheetView>
  </sheetViews>
  <sheetFormatPr defaultRowHeight="15" x14ac:dyDescent="0.25"/>
  <cols>
    <col min="2" max="2" width="16.5703125" customWidth="1"/>
    <col min="3" max="3" width="25.42578125" customWidth="1"/>
    <col min="4" max="4" width="40.140625" customWidth="1"/>
    <col min="5" max="5" width="40.28515625" customWidth="1"/>
  </cols>
  <sheetData>
    <row r="1" spans="1:5" x14ac:dyDescent="0.25">
      <c r="A1" t="s">
        <v>32</v>
      </c>
      <c r="B1" t="s">
        <v>14</v>
      </c>
      <c r="C1" t="s">
        <v>33</v>
      </c>
      <c r="D1" t="s">
        <v>34</v>
      </c>
      <c r="E1" t="s">
        <v>35</v>
      </c>
    </row>
    <row r="2" spans="1:5" x14ac:dyDescent="0.25">
      <c r="A2">
        <v>1</v>
      </c>
      <c r="B2" s="3">
        <v>14000</v>
      </c>
    </row>
    <row r="3" spans="1:5" x14ac:dyDescent="0.25">
      <c r="A3">
        <v>2</v>
      </c>
      <c r="B3" s="3">
        <v>13500</v>
      </c>
    </row>
    <row r="4" spans="1:5" x14ac:dyDescent="0.25">
      <c r="A4">
        <v>3</v>
      </c>
      <c r="B4" s="3">
        <v>13000</v>
      </c>
    </row>
    <row r="5" spans="1:5" x14ac:dyDescent="0.25">
      <c r="A5">
        <v>4</v>
      </c>
      <c r="B5" s="3">
        <v>13500</v>
      </c>
      <c r="C5" s="3">
        <v>13500</v>
      </c>
      <c r="D5" s="3">
        <v>13500</v>
      </c>
      <c r="E5" s="3">
        <v>13500</v>
      </c>
    </row>
    <row r="6" spans="1:5" x14ac:dyDescent="0.25">
      <c r="A6">
        <v>5</v>
      </c>
      <c r="B6" s="3">
        <v>11000</v>
      </c>
      <c r="C6" s="3">
        <f t="shared" ref="C6:C31" si="0">_xlfn.FORECAST.ETS(A6,$B$2:$B$5,$A$2:$A$5,1,1)</f>
        <v>13127.436955035715</v>
      </c>
      <c r="D6" s="3">
        <f t="shared" ref="D6:D31" si="1">C6-_xlfn.FORECAST.ETS.CONFINT(A6,$B$2:$B$5,$A$2:$A$5,0.85,1,1)</f>
        <v>12625.74795095005</v>
      </c>
      <c r="E6" s="3">
        <f t="shared" ref="E6:E31" si="2">C6+_xlfn.FORECAST.ETS.CONFINT(A6,$B$2:$B$5,$A$2:$A$5,0.85,1,1)</f>
        <v>13629.12595912138</v>
      </c>
    </row>
    <row r="7" spans="1:5" x14ac:dyDescent="0.25">
      <c r="A7">
        <v>6</v>
      </c>
      <c r="B7" s="3">
        <v>9900</v>
      </c>
      <c r="C7" s="3">
        <f t="shared" si="0"/>
        <v>12948.239740428571</v>
      </c>
      <c r="D7" s="3">
        <f t="shared" si="1"/>
        <v>12430.988645222373</v>
      </c>
      <c r="E7" s="3">
        <f t="shared" si="2"/>
        <v>13465.49083563477</v>
      </c>
    </row>
    <row r="8" spans="1:5" x14ac:dyDescent="0.25">
      <c r="A8">
        <v>7</v>
      </c>
      <c r="B8" s="3">
        <v>8700</v>
      </c>
      <c r="C8" s="3">
        <f t="shared" si="0"/>
        <v>12769.042525821429</v>
      </c>
      <c r="D8" s="3">
        <f t="shared" si="1"/>
        <v>12236.565169338039</v>
      </c>
      <c r="E8" s="3">
        <f t="shared" si="2"/>
        <v>13301.519882304819</v>
      </c>
    </row>
    <row r="9" spans="1:5" x14ac:dyDescent="0.25">
      <c r="A9">
        <v>8</v>
      </c>
      <c r="B9" s="3">
        <v>6500</v>
      </c>
      <c r="C9" s="3">
        <f t="shared" si="0"/>
        <v>12589.845311214285</v>
      </c>
      <c r="D9" s="3">
        <f t="shared" si="1"/>
        <v>12042.44903863768</v>
      </c>
      <c r="E9" s="3">
        <f t="shared" si="2"/>
        <v>13137.24158379089</v>
      </c>
    </row>
    <row r="10" spans="1:5" x14ac:dyDescent="0.25">
      <c r="A10">
        <v>9</v>
      </c>
      <c r="B10" s="3">
        <v>7000</v>
      </c>
      <c r="C10" s="3">
        <f t="shared" si="0"/>
        <v>12410.648096607143</v>
      </c>
      <c r="D10" s="3">
        <f t="shared" si="1"/>
        <v>11848.615329710596</v>
      </c>
      <c r="E10" s="3">
        <f t="shared" si="2"/>
        <v>12972.68086350369</v>
      </c>
    </row>
    <row r="11" spans="1:5" x14ac:dyDescent="0.25">
      <c r="A11">
        <v>10</v>
      </c>
      <c r="B11" s="3">
        <v>7500</v>
      </c>
      <c r="C11" s="3">
        <f t="shared" si="0"/>
        <v>12231.450881999999</v>
      </c>
      <c r="D11" s="3">
        <f t="shared" si="1"/>
        <v>11655.042091248903</v>
      </c>
      <c r="E11" s="3">
        <f t="shared" si="2"/>
        <v>12807.859672751096</v>
      </c>
    </row>
    <row r="12" spans="1:5" x14ac:dyDescent="0.25">
      <c r="A12">
        <v>11</v>
      </c>
      <c r="B12" s="3">
        <v>10000</v>
      </c>
      <c r="C12" s="3">
        <f t="shared" si="0"/>
        <v>12052.253667392857</v>
      </c>
      <c r="D12" s="3">
        <f t="shared" si="1"/>
        <v>11461.709874280334</v>
      </c>
      <c r="E12" s="3">
        <f t="shared" si="2"/>
        <v>12642.797460505381</v>
      </c>
    </row>
    <row r="13" spans="1:5" x14ac:dyDescent="0.25">
      <c r="A13">
        <v>12</v>
      </c>
      <c r="B13" s="3">
        <v>12000</v>
      </c>
      <c r="C13" s="3">
        <f t="shared" si="0"/>
        <v>11873.056452785713</v>
      </c>
      <c r="D13" s="3">
        <f t="shared" si="1"/>
        <v>11268.601353514592</v>
      </c>
      <c r="E13" s="3">
        <f t="shared" si="2"/>
        <v>12477.511552056834</v>
      </c>
    </row>
    <row r="14" spans="1:5" x14ac:dyDescent="0.25">
      <c r="A14">
        <v>13</v>
      </c>
      <c r="B14" s="3">
        <v>16000</v>
      </c>
      <c r="C14" s="3">
        <f t="shared" si="0"/>
        <v>11693.859238178571</v>
      </c>
      <c r="D14" s="3">
        <f t="shared" si="1"/>
        <v>11075.701019117902</v>
      </c>
      <c r="E14" s="3">
        <f t="shared" si="2"/>
        <v>12312.017457239241</v>
      </c>
    </row>
    <row r="15" spans="1:5" x14ac:dyDescent="0.25">
      <c r="A15">
        <v>14</v>
      </c>
      <c r="B15" s="3">
        <v>15500</v>
      </c>
      <c r="C15" s="3">
        <f t="shared" si="0"/>
        <v>11514.662023571429</v>
      </c>
      <c r="D15" s="3">
        <f t="shared" si="1"/>
        <v>10882.994923557797</v>
      </c>
      <c r="E15" s="3">
        <f t="shared" si="2"/>
        <v>12146.329123585061</v>
      </c>
    </row>
    <row r="16" spans="1:5" x14ac:dyDescent="0.25">
      <c r="A16">
        <v>15</v>
      </c>
      <c r="B16" s="3">
        <v>13000</v>
      </c>
      <c r="C16" s="3">
        <f t="shared" si="0"/>
        <v>11335.464808964285</v>
      </c>
      <c r="D16" s="3">
        <f t="shared" si="1"/>
        <v>10690.470471965349</v>
      </c>
      <c r="E16" s="3">
        <f t="shared" si="2"/>
        <v>11980.459145963221</v>
      </c>
    </row>
    <row r="17" spans="1:5" x14ac:dyDescent="0.25">
      <c r="A17">
        <v>16</v>
      </c>
      <c r="B17" s="3">
        <v>13500</v>
      </c>
      <c r="C17" s="3">
        <f t="shared" si="0"/>
        <v>11156.267594357143</v>
      </c>
      <c r="D17" s="3">
        <f t="shared" si="1"/>
        <v>10498.116247219448</v>
      </c>
      <c r="E17" s="3">
        <f t="shared" si="2"/>
        <v>11814.418941494838</v>
      </c>
    </row>
    <row r="18" spans="1:5" x14ac:dyDescent="0.25">
      <c r="A18">
        <v>17</v>
      </c>
      <c r="B18" s="3">
        <v>12000</v>
      </c>
      <c r="C18" s="3">
        <f t="shared" si="0"/>
        <v>10977.070379749999</v>
      </c>
      <c r="D18" s="3">
        <f t="shared" si="1"/>
        <v>10305.921862982848</v>
      </c>
      <c r="E18" s="3">
        <f t="shared" si="2"/>
        <v>11648.21889651715</v>
      </c>
    </row>
    <row r="19" spans="1:5" x14ac:dyDescent="0.25">
      <c r="A19">
        <v>18</v>
      </c>
      <c r="B19" s="3">
        <v>9800</v>
      </c>
      <c r="C19" s="3">
        <f t="shared" si="0"/>
        <v>10797.873165142857</v>
      </c>
      <c r="D19" s="3">
        <f t="shared" si="1"/>
        <v>10113.877839425522</v>
      </c>
      <c r="E19" s="3">
        <f t="shared" si="2"/>
        <v>11481.868490860192</v>
      </c>
    </row>
    <row r="20" spans="1:5" x14ac:dyDescent="0.25">
      <c r="A20">
        <v>19</v>
      </c>
      <c r="B20" s="3">
        <v>6800</v>
      </c>
      <c r="C20" s="3">
        <f t="shared" si="0"/>
        <v>10618.675950535715</v>
      </c>
      <c r="D20" s="3">
        <f t="shared" si="1"/>
        <v>9921.9754975029064</v>
      </c>
      <c r="E20" s="3">
        <f t="shared" si="2"/>
        <v>11315.376403568524</v>
      </c>
    </row>
    <row r="21" spans="1:5" x14ac:dyDescent="0.25">
      <c r="A21">
        <v>20</v>
      </c>
      <c r="B21" s="3">
        <v>5000</v>
      </c>
      <c r="C21" s="3">
        <f t="shared" si="0"/>
        <v>10439.478735928571</v>
      </c>
      <c r="D21" s="3">
        <f t="shared" si="1"/>
        <v>9730.2068685171125</v>
      </c>
      <c r="E21" s="3">
        <f t="shared" si="2"/>
        <v>11148.75060334003</v>
      </c>
    </row>
    <row r="22" spans="1:5" x14ac:dyDescent="0.25">
      <c r="A22">
        <v>21</v>
      </c>
      <c r="B22" s="3">
        <v>6500</v>
      </c>
      <c r="C22" s="3">
        <f t="shared" si="0"/>
        <v>10260.281521321427</v>
      </c>
      <c r="D22" s="3">
        <f t="shared" si="1"/>
        <v>9538.5646163493129</v>
      </c>
      <c r="E22" s="3">
        <f t="shared" si="2"/>
        <v>10981.998426293541</v>
      </c>
    </row>
    <row r="23" spans="1:5" x14ac:dyDescent="0.25">
      <c r="A23">
        <v>22</v>
      </c>
      <c r="B23" s="3">
        <v>8500</v>
      </c>
      <c r="C23" s="3">
        <f t="shared" si="0"/>
        <v>10081.084306714285</v>
      </c>
      <c r="D23" s="3">
        <f t="shared" si="1"/>
        <v>9347.0419702626314</v>
      </c>
      <c r="E23" s="3">
        <f t="shared" si="2"/>
        <v>10815.126643165939</v>
      </c>
    </row>
    <row r="24" spans="1:5" x14ac:dyDescent="0.25">
      <c r="A24">
        <v>23</v>
      </c>
      <c r="B24" s="3">
        <v>11000</v>
      </c>
      <c r="C24" s="3">
        <f t="shared" si="0"/>
        <v>9901.887092107143</v>
      </c>
      <c r="D24" s="3">
        <f t="shared" si="1"/>
        <v>9155.6326665740853</v>
      </c>
      <c r="E24" s="3">
        <f t="shared" si="2"/>
        <v>10648.141517640201</v>
      </c>
    </row>
    <row r="25" spans="1:5" x14ac:dyDescent="0.25">
      <c r="A25">
        <v>24</v>
      </c>
      <c r="B25" s="3">
        <v>13000</v>
      </c>
      <c r="C25" s="3">
        <f t="shared" si="0"/>
        <v>9722.6898774999991</v>
      </c>
      <c r="D25" s="3">
        <f t="shared" si="1"/>
        <v>8964.3308978082823</v>
      </c>
      <c r="E25" s="3">
        <f t="shared" si="2"/>
        <v>10481.048857191716</v>
      </c>
    </row>
    <row r="26" spans="1:5" x14ac:dyDescent="0.25">
      <c r="A26">
        <v>25</v>
      </c>
      <c r="C26" s="3">
        <f t="shared" si="0"/>
        <v>9543.492662892857</v>
      </c>
      <c r="D26" s="3">
        <f t="shared" si="1"/>
        <v>8773.1312681947111</v>
      </c>
      <c r="E26" s="3">
        <f t="shared" si="2"/>
        <v>10313.854057591003</v>
      </c>
    </row>
    <row r="27" spans="1:5" x14ac:dyDescent="0.25">
      <c r="A27">
        <v>26</v>
      </c>
      <c r="C27" s="3">
        <f t="shared" si="0"/>
        <v>9364.2954482857131</v>
      </c>
      <c r="D27" s="3">
        <f t="shared" si="1"/>
        <v>8582.02875456929</v>
      </c>
      <c r="E27" s="3">
        <f t="shared" si="2"/>
        <v>10146.562142002136</v>
      </c>
    </row>
    <row r="28" spans="1:5" x14ac:dyDescent="0.25">
      <c r="A28">
        <v>27</v>
      </c>
      <c r="C28" s="3">
        <f t="shared" si="0"/>
        <v>9185.098233678571</v>
      </c>
      <c r="D28" s="3">
        <f t="shared" si="1"/>
        <v>8391.0186719008925</v>
      </c>
      <c r="E28" s="3">
        <f t="shared" si="2"/>
        <v>9979.1777954562494</v>
      </c>
    </row>
    <row r="29" spans="1:5" x14ac:dyDescent="0.25">
      <c r="A29">
        <v>28</v>
      </c>
      <c r="C29" s="3">
        <f t="shared" si="0"/>
        <v>9005.9010190714289</v>
      </c>
      <c r="D29" s="3">
        <f t="shared" si="1"/>
        <v>8200.0966427926687</v>
      </c>
      <c r="E29" s="3">
        <f t="shared" si="2"/>
        <v>9811.7053953501891</v>
      </c>
    </row>
    <row r="30" spans="1:5" x14ac:dyDescent="0.25">
      <c r="A30">
        <v>29</v>
      </c>
      <c r="C30" s="3">
        <f t="shared" si="0"/>
        <v>8826.703804464285</v>
      </c>
      <c r="D30" s="3">
        <f t="shared" si="1"/>
        <v>8009.258570413308</v>
      </c>
      <c r="E30" s="3">
        <f t="shared" si="2"/>
        <v>9644.1490385152611</v>
      </c>
    </row>
    <row r="31" spans="1:5" x14ac:dyDescent="0.25">
      <c r="A31">
        <v>30</v>
      </c>
      <c r="C31" s="3">
        <f t="shared" si="0"/>
        <v>8647.5065898571411</v>
      </c>
      <c r="D31" s="3">
        <f t="shared" si="1"/>
        <v>7818.5006143993623</v>
      </c>
      <c r="E31" s="3">
        <f t="shared" si="2"/>
        <v>9476.5125653149207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C6657-96DF-4763-8D4E-FE307F406FA3}">
  <dimension ref="A1:Q31"/>
  <sheetViews>
    <sheetView workbookViewId="0">
      <selection activeCell="L20" sqref="L19:L20"/>
    </sheetView>
  </sheetViews>
  <sheetFormatPr defaultRowHeight="15" x14ac:dyDescent="0.25"/>
  <cols>
    <col min="6" max="7" width="9.28515625" bestFit="1" customWidth="1"/>
    <col min="8" max="8" width="10.140625" bestFit="1" customWidth="1"/>
    <col min="17" max="17" width="20.42578125" bestFit="1" customWidth="1"/>
  </cols>
  <sheetData>
    <row r="1" spans="1:17" x14ac:dyDescent="0.25">
      <c r="A1" s="8" t="s">
        <v>32</v>
      </c>
      <c r="B1" s="8" t="s">
        <v>0</v>
      </c>
      <c r="C1" s="8" t="s">
        <v>1</v>
      </c>
      <c r="D1" s="8" t="s">
        <v>14</v>
      </c>
      <c r="E1" s="8" t="str">
        <f>' naive approa'!D1</f>
        <v>forecast sales</v>
      </c>
      <c r="F1" t="str">
        <f>' naive approa'!E1</f>
        <v>error/dev</v>
      </c>
      <c r="G1" t="str">
        <f>' naive approa'!F1</f>
        <v>abs error</v>
      </c>
      <c r="H1" t="str">
        <f>' naive approa'!G1</f>
        <v>abs sqd error</v>
      </c>
      <c r="I1" t="str">
        <f>' naive approa'!H1</f>
        <v>abs percent error</v>
      </c>
    </row>
    <row r="2" spans="1:17" x14ac:dyDescent="0.25">
      <c r="A2">
        <v>1</v>
      </c>
      <c r="B2">
        <v>2020</v>
      </c>
      <c r="C2" t="s">
        <v>2</v>
      </c>
      <c r="D2" s="3">
        <v>14000</v>
      </c>
    </row>
    <row r="3" spans="1:17" x14ac:dyDescent="0.25">
      <c r="A3">
        <v>2</v>
      </c>
      <c r="B3">
        <v>2020</v>
      </c>
      <c r="C3" t="s">
        <v>3</v>
      </c>
      <c r="D3" s="3">
        <v>13500</v>
      </c>
      <c r="L3" t="s">
        <v>19</v>
      </c>
    </row>
    <row r="4" spans="1:17" x14ac:dyDescent="0.25">
      <c r="A4">
        <v>3</v>
      </c>
      <c r="B4">
        <v>2020</v>
      </c>
      <c r="C4" t="s">
        <v>4</v>
      </c>
      <c r="D4" s="3">
        <v>13000</v>
      </c>
      <c r="L4" t="s">
        <v>20</v>
      </c>
      <c r="M4" t="s">
        <v>21</v>
      </c>
      <c r="Q4" s="3">
        <f>AVERAGE(_xlfn.ANCHORARRAY(G5))</f>
        <v>2902.4453995680269</v>
      </c>
    </row>
    <row r="5" spans="1:17" x14ac:dyDescent="0.25">
      <c r="A5">
        <v>4</v>
      </c>
      <c r="B5">
        <v>2020</v>
      </c>
      <c r="C5" t="s">
        <v>5</v>
      </c>
      <c r="D5" s="3">
        <v>13500</v>
      </c>
      <c r="E5" s="3">
        <v>13500</v>
      </c>
      <c r="F5" s="3">
        <f>E5-D5</f>
        <v>0</v>
      </c>
      <c r="G5" s="3" cm="1">
        <f t="array" ref="G5:G25">ABS(F5:F25)</f>
        <v>0</v>
      </c>
      <c r="H5" s="3">
        <f>G5^2</f>
        <v>0</v>
      </c>
      <c r="I5" s="5">
        <f>G5/D5</f>
        <v>0</v>
      </c>
      <c r="L5" t="s">
        <v>22</v>
      </c>
      <c r="M5" t="s">
        <v>23</v>
      </c>
      <c r="Q5" s="3">
        <f>AVERAGE(H5:H25)</f>
        <v>11468510.080659686</v>
      </c>
    </row>
    <row r="6" spans="1:17" x14ac:dyDescent="0.25">
      <c r="A6">
        <v>5</v>
      </c>
      <c r="B6">
        <v>2020</v>
      </c>
      <c r="C6" t="s">
        <v>6</v>
      </c>
      <c r="D6" s="3">
        <v>11000</v>
      </c>
      <c r="E6" s="3">
        <v>13127.436955035715</v>
      </c>
      <c r="F6" s="3">
        <f t="shared" ref="F6:F25" si="0">E6-D6</f>
        <v>2127.4369550357151</v>
      </c>
      <c r="G6" s="3">
        <v>2127.4369550357151</v>
      </c>
      <c r="H6" s="3">
        <f t="shared" ref="H6:H25" si="1">G6^2</f>
        <v>4525987.9976516347</v>
      </c>
      <c r="I6" s="5">
        <f t="shared" ref="I6:I25" si="2">G6/D6</f>
        <v>0.19340335954870136</v>
      </c>
      <c r="L6" t="s">
        <v>24</v>
      </c>
      <c r="M6" t="s">
        <v>25</v>
      </c>
      <c r="Q6" s="6">
        <f>AVERAGE(I5:I25)</f>
        <v>0.34792412067560796</v>
      </c>
    </row>
    <row r="7" spans="1:17" x14ac:dyDescent="0.25">
      <c r="A7">
        <v>6</v>
      </c>
      <c r="B7">
        <v>2020</v>
      </c>
      <c r="C7" t="s">
        <v>7</v>
      </c>
      <c r="D7" s="3">
        <v>9900</v>
      </c>
      <c r="E7" s="3">
        <v>12948.239740428571</v>
      </c>
      <c r="F7" s="3">
        <f t="shared" si="0"/>
        <v>3048.2397404285712</v>
      </c>
      <c r="G7" s="3">
        <v>3048.2397404285712</v>
      </c>
      <c r="H7" s="3">
        <f t="shared" si="1"/>
        <v>9291765.5151280425</v>
      </c>
      <c r="I7" s="5">
        <f t="shared" si="2"/>
        <v>0.30790300408369403</v>
      </c>
    </row>
    <row r="8" spans="1:17" x14ac:dyDescent="0.25">
      <c r="A8">
        <v>7</v>
      </c>
      <c r="B8">
        <v>2020</v>
      </c>
      <c r="C8" t="s">
        <v>8</v>
      </c>
      <c r="D8" s="3">
        <v>8700</v>
      </c>
      <c r="E8" s="3">
        <v>12769.042525821429</v>
      </c>
      <c r="F8" s="3">
        <f t="shared" si="0"/>
        <v>4069.0425258214291</v>
      </c>
      <c r="G8" s="3">
        <v>4069.0425258214291</v>
      </c>
      <c r="H8" s="3">
        <f t="shared" si="1"/>
        <v>16557107.076943235</v>
      </c>
      <c r="I8" s="5">
        <f t="shared" si="2"/>
        <v>0.46770603745073897</v>
      </c>
    </row>
    <row r="9" spans="1:17" x14ac:dyDescent="0.25">
      <c r="A9">
        <v>8</v>
      </c>
      <c r="B9">
        <v>2020</v>
      </c>
      <c r="C9" t="s">
        <v>9</v>
      </c>
      <c r="D9" s="3">
        <v>6500</v>
      </c>
      <c r="E9" s="3">
        <v>12589.845311214285</v>
      </c>
      <c r="F9" s="3">
        <f t="shared" si="0"/>
        <v>6089.8453112142852</v>
      </c>
      <c r="G9" s="3">
        <v>6089.8453112142852</v>
      </c>
      <c r="H9" s="3">
        <f t="shared" si="1"/>
        <v>37086215.914518617</v>
      </c>
      <c r="I9" s="5">
        <f t="shared" si="2"/>
        <v>0.93689927864835154</v>
      </c>
      <c r="M9" t="s">
        <v>26</v>
      </c>
      <c r="Q9" s="6"/>
    </row>
    <row r="10" spans="1:17" x14ac:dyDescent="0.25">
      <c r="A10">
        <v>9</v>
      </c>
      <c r="B10">
        <v>2020</v>
      </c>
      <c r="C10" t="s">
        <v>10</v>
      </c>
      <c r="D10" s="3">
        <v>7000</v>
      </c>
      <c r="E10" s="3">
        <v>12410.648096607143</v>
      </c>
      <c r="F10" s="3">
        <f t="shared" si="0"/>
        <v>5410.6480966071431</v>
      </c>
      <c r="G10" s="3">
        <v>5410.6480966071431</v>
      </c>
      <c r="H10" s="3">
        <f t="shared" si="1"/>
        <v>29275112.8253185</v>
      </c>
      <c r="I10" s="5">
        <f t="shared" si="2"/>
        <v>0.77294972808673468</v>
      </c>
      <c r="M10" t="s">
        <v>46</v>
      </c>
      <c r="Q10" s="6">
        <f>100%-Q6</f>
        <v>0.65207587932439204</v>
      </c>
    </row>
    <row r="11" spans="1:17" x14ac:dyDescent="0.25">
      <c r="A11">
        <v>10</v>
      </c>
      <c r="B11">
        <v>2020</v>
      </c>
      <c r="C11" t="s">
        <v>11</v>
      </c>
      <c r="D11" s="3">
        <v>7500</v>
      </c>
      <c r="E11" s="3">
        <v>12231.450881999999</v>
      </c>
      <c r="F11" s="3">
        <f t="shared" si="0"/>
        <v>4731.4508819999992</v>
      </c>
      <c r="G11" s="3">
        <v>4731.4508819999992</v>
      </c>
      <c r="H11" s="3">
        <f t="shared" si="1"/>
        <v>22386627.44877857</v>
      </c>
      <c r="I11" s="5">
        <f t="shared" si="2"/>
        <v>0.63086011759999994</v>
      </c>
    </row>
    <row r="12" spans="1:17" x14ac:dyDescent="0.25">
      <c r="A12">
        <v>11</v>
      </c>
      <c r="B12">
        <v>2020</v>
      </c>
      <c r="C12" t="s">
        <v>12</v>
      </c>
      <c r="D12" s="3">
        <v>10000</v>
      </c>
      <c r="E12" s="3">
        <v>12052.253667392857</v>
      </c>
      <c r="F12" s="3">
        <f t="shared" si="0"/>
        <v>2052.2536673928571</v>
      </c>
      <c r="G12" s="3">
        <v>2052.2536673928571</v>
      </c>
      <c r="H12" s="3">
        <f t="shared" si="1"/>
        <v>4211745.1153274318</v>
      </c>
      <c r="I12" s="5">
        <f t="shared" si="2"/>
        <v>0.20522536673928571</v>
      </c>
    </row>
    <row r="13" spans="1:17" x14ac:dyDescent="0.25">
      <c r="A13">
        <v>12</v>
      </c>
      <c r="B13">
        <v>2020</v>
      </c>
      <c r="C13" t="s">
        <v>13</v>
      </c>
      <c r="D13" s="3">
        <v>12000</v>
      </c>
      <c r="E13" s="3">
        <v>11873.056452785713</v>
      </c>
      <c r="F13" s="3">
        <f t="shared" si="0"/>
        <v>-126.94354721428681</v>
      </c>
      <c r="G13" s="3">
        <v>126.94354721428681</v>
      </c>
      <c r="H13" s="3">
        <f t="shared" si="1"/>
        <v>16114.664179345864</v>
      </c>
      <c r="I13" s="5">
        <f t="shared" si="2"/>
        <v>1.0578628934523901E-2</v>
      </c>
    </row>
    <row r="14" spans="1:17" x14ac:dyDescent="0.25">
      <c r="A14">
        <v>13</v>
      </c>
      <c r="B14">
        <v>2021</v>
      </c>
      <c r="C14" t="s">
        <v>2</v>
      </c>
      <c r="D14" s="3">
        <v>16000</v>
      </c>
      <c r="E14" s="3">
        <v>11693.859238178571</v>
      </c>
      <c r="F14" s="3">
        <f t="shared" si="0"/>
        <v>-4306.1407618214289</v>
      </c>
      <c r="G14" s="3">
        <v>4306.1407618214289</v>
      </c>
      <c r="H14" s="3">
        <f t="shared" si="1"/>
        <v>18542848.260620035</v>
      </c>
      <c r="I14" s="5">
        <f t="shared" si="2"/>
        <v>0.26913379761383932</v>
      </c>
    </row>
    <row r="15" spans="1:17" x14ac:dyDescent="0.25">
      <c r="A15">
        <v>14</v>
      </c>
      <c r="B15">
        <v>2021</v>
      </c>
      <c r="C15" t="s">
        <v>3</v>
      </c>
      <c r="D15" s="3">
        <v>15500</v>
      </c>
      <c r="E15" s="3">
        <v>11514.662023571429</v>
      </c>
      <c r="F15" s="3">
        <f t="shared" si="0"/>
        <v>-3985.337976428571</v>
      </c>
      <c r="G15" s="3">
        <v>3985.337976428571</v>
      </c>
      <c r="H15" s="3">
        <f t="shared" si="1"/>
        <v>15882918.786363777</v>
      </c>
      <c r="I15" s="5">
        <f t="shared" si="2"/>
        <v>0.25711857912442393</v>
      </c>
    </row>
    <row r="16" spans="1:17" x14ac:dyDescent="0.25">
      <c r="A16">
        <v>15</v>
      </c>
      <c r="B16">
        <v>2021</v>
      </c>
      <c r="C16" t="s">
        <v>4</v>
      </c>
      <c r="D16" s="3">
        <v>13000</v>
      </c>
      <c r="E16" s="3">
        <v>11335.464808964285</v>
      </c>
      <c r="F16" s="3">
        <f t="shared" si="0"/>
        <v>-1664.5351910357149</v>
      </c>
      <c r="G16" s="3">
        <v>1664.5351910357149</v>
      </c>
      <c r="H16" s="3">
        <f t="shared" si="1"/>
        <v>2770677.4021963039</v>
      </c>
      <c r="I16" s="5">
        <f t="shared" si="2"/>
        <v>0.12804116854120884</v>
      </c>
    </row>
    <row r="17" spans="1:9" x14ac:dyDescent="0.25">
      <c r="A17">
        <v>16</v>
      </c>
      <c r="B17">
        <v>2021</v>
      </c>
      <c r="C17" t="s">
        <v>5</v>
      </c>
      <c r="D17" s="3">
        <v>13500</v>
      </c>
      <c r="E17" s="3">
        <v>11156.267594357143</v>
      </c>
      <c r="F17" s="3">
        <f t="shared" si="0"/>
        <v>-2343.732405642857</v>
      </c>
      <c r="G17" s="3">
        <v>2343.732405642857</v>
      </c>
      <c r="H17" s="3">
        <f t="shared" si="1"/>
        <v>5493081.5892604534</v>
      </c>
      <c r="I17" s="5">
        <f t="shared" si="2"/>
        <v>0.17360980782539681</v>
      </c>
    </row>
    <row r="18" spans="1:9" x14ac:dyDescent="0.25">
      <c r="A18">
        <v>17</v>
      </c>
      <c r="B18">
        <v>2021</v>
      </c>
      <c r="C18" t="s">
        <v>6</v>
      </c>
      <c r="D18" s="3">
        <v>12000</v>
      </c>
      <c r="E18" s="3">
        <v>10977.070379749999</v>
      </c>
      <c r="F18" s="3">
        <f t="shared" si="0"/>
        <v>-1022.9296202500009</v>
      </c>
      <c r="G18" s="3">
        <v>1022.9296202500009</v>
      </c>
      <c r="H18" s="3">
        <f t="shared" si="1"/>
        <v>1046385.007984811</v>
      </c>
      <c r="I18" s="5">
        <f t="shared" si="2"/>
        <v>8.5244135020833403E-2</v>
      </c>
    </row>
    <row r="19" spans="1:9" x14ac:dyDescent="0.25">
      <c r="A19">
        <v>18</v>
      </c>
      <c r="B19">
        <v>2021</v>
      </c>
      <c r="C19" t="s">
        <v>7</v>
      </c>
      <c r="D19" s="3">
        <v>9800</v>
      </c>
      <c r="E19" s="3">
        <v>10797.873165142857</v>
      </c>
      <c r="F19" s="3">
        <f t="shared" si="0"/>
        <v>997.87316514285703</v>
      </c>
      <c r="G19" s="3">
        <v>997.87316514285703</v>
      </c>
      <c r="H19" s="3">
        <f t="shared" si="1"/>
        <v>995750.85371222359</v>
      </c>
      <c r="I19" s="5">
        <f t="shared" si="2"/>
        <v>0.10182379236151602</v>
      </c>
    </row>
    <row r="20" spans="1:9" x14ac:dyDescent="0.25">
      <c r="A20">
        <v>19</v>
      </c>
      <c r="B20">
        <v>2021</v>
      </c>
      <c r="C20" t="s">
        <v>8</v>
      </c>
      <c r="D20" s="3">
        <v>6800</v>
      </c>
      <c r="E20" s="3">
        <v>10618.675950535715</v>
      </c>
      <c r="F20" s="3">
        <f t="shared" si="0"/>
        <v>3818.6759505357149</v>
      </c>
      <c r="G20" s="3">
        <v>3818.6759505357149</v>
      </c>
      <c r="H20" s="3">
        <f t="shared" si="1"/>
        <v>14582286.015199846</v>
      </c>
      <c r="I20" s="5">
        <f t="shared" si="2"/>
        <v>0.56156999272584041</v>
      </c>
    </row>
    <row r="21" spans="1:9" x14ac:dyDescent="0.25">
      <c r="A21">
        <v>20</v>
      </c>
      <c r="B21">
        <v>2021</v>
      </c>
      <c r="C21" t="s">
        <v>9</v>
      </c>
      <c r="D21" s="3">
        <v>5000</v>
      </c>
      <c r="E21" s="3">
        <v>10439.478735928571</v>
      </c>
      <c r="F21" s="3">
        <f t="shared" si="0"/>
        <v>5439.478735928571</v>
      </c>
      <c r="G21" s="3">
        <v>5439.478735928571</v>
      </c>
      <c r="H21" s="3">
        <f t="shared" si="1"/>
        <v>29587928.918619085</v>
      </c>
      <c r="I21" s="5">
        <f t="shared" si="2"/>
        <v>1.0878957471857142</v>
      </c>
    </row>
    <row r="22" spans="1:9" x14ac:dyDescent="0.25">
      <c r="A22">
        <v>21</v>
      </c>
      <c r="B22">
        <v>2021</v>
      </c>
      <c r="C22" t="s">
        <v>10</v>
      </c>
      <c r="D22" s="3">
        <v>6500</v>
      </c>
      <c r="E22" s="3">
        <v>10260.281521321427</v>
      </c>
      <c r="F22" s="3">
        <f t="shared" si="0"/>
        <v>3760.2815213214271</v>
      </c>
      <c r="G22" s="3">
        <v>3760.2815213214271</v>
      </c>
      <c r="H22" s="3">
        <f t="shared" si="1"/>
        <v>14139717.119591387</v>
      </c>
      <c r="I22" s="5">
        <f t="shared" si="2"/>
        <v>0.57850484943406566</v>
      </c>
    </row>
    <row r="23" spans="1:9" x14ac:dyDescent="0.25">
      <c r="A23">
        <v>22</v>
      </c>
      <c r="B23">
        <v>2021</v>
      </c>
      <c r="C23" t="s">
        <v>11</v>
      </c>
      <c r="D23" s="3">
        <v>8500</v>
      </c>
      <c r="E23" s="3">
        <v>10081.084306714285</v>
      </c>
      <c r="F23" s="3">
        <f t="shared" si="0"/>
        <v>1581.084306714285</v>
      </c>
      <c r="G23" s="3">
        <v>1581.084306714285</v>
      </c>
      <c r="H23" s="3">
        <f t="shared" si="1"/>
        <v>2499827.5849381913</v>
      </c>
      <c r="I23" s="5">
        <f t="shared" si="2"/>
        <v>0.1860099184369747</v>
      </c>
    </row>
    <row r="24" spans="1:9" x14ac:dyDescent="0.25">
      <c r="A24">
        <v>23</v>
      </c>
      <c r="B24">
        <v>2021</v>
      </c>
      <c r="C24" t="s">
        <v>12</v>
      </c>
      <c r="D24" s="3">
        <v>11000</v>
      </c>
      <c r="E24" s="3">
        <v>9901.887092107143</v>
      </c>
      <c r="F24" s="3">
        <f t="shared" si="0"/>
        <v>-1098.112907892857</v>
      </c>
      <c r="G24" s="3">
        <v>1098.112907892857</v>
      </c>
      <c r="H24" s="3">
        <f t="shared" si="1"/>
        <v>1205851.9584809064</v>
      </c>
      <c r="I24" s="5">
        <f t="shared" si="2"/>
        <v>9.9828446172077909E-2</v>
      </c>
    </row>
    <row r="25" spans="1:9" x14ac:dyDescent="0.25">
      <c r="A25">
        <v>24</v>
      </c>
      <c r="B25">
        <v>2021</v>
      </c>
      <c r="C25" t="s">
        <v>13</v>
      </c>
      <c r="D25" s="3">
        <v>13000</v>
      </c>
      <c r="E25" s="3">
        <v>9722.6898774999991</v>
      </c>
      <c r="F25" s="3">
        <f t="shared" si="0"/>
        <v>-3277.3101225000009</v>
      </c>
      <c r="G25" s="3">
        <v>3277.3101225000009</v>
      </c>
      <c r="H25" s="3">
        <f t="shared" si="1"/>
        <v>10740761.639040971</v>
      </c>
      <c r="I25" s="5">
        <f t="shared" si="2"/>
        <v>0.25210077865384622</v>
      </c>
    </row>
    <row r="26" spans="1:9" x14ac:dyDescent="0.25">
      <c r="A26">
        <v>25</v>
      </c>
      <c r="B26">
        <v>2022</v>
      </c>
      <c r="C26" t="s">
        <v>2</v>
      </c>
      <c r="E26" s="3">
        <v>9543.492662892857</v>
      </c>
      <c r="F26" s="3"/>
      <c r="G26" s="3"/>
    </row>
    <row r="27" spans="1:9" x14ac:dyDescent="0.25">
      <c r="A27">
        <v>26</v>
      </c>
      <c r="B27">
        <v>2022</v>
      </c>
      <c r="C27" t="s">
        <v>3</v>
      </c>
      <c r="E27" s="3">
        <v>9364.2954482857131</v>
      </c>
      <c r="F27" s="3"/>
      <c r="G27" s="3"/>
    </row>
    <row r="28" spans="1:9" x14ac:dyDescent="0.25">
      <c r="A28">
        <v>27</v>
      </c>
      <c r="B28">
        <v>2022</v>
      </c>
      <c r="C28" t="s">
        <v>4</v>
      </c>
      <c r="E28" s="3">
        <v>9185.098233678571</v>
      </c>
      <c r="F28" s="3"/>
      <c r="G28" s="3"/>
    </row>
    <row r="29" spans="1:9" x14ac:dyDescent="0.25">
      <c r="A29">
        <v>28</v>
      </c>
      <c r="B29">
        <v>2022</v>
      </c>
      <c r="C29" t="s">
        <v>5</v>
      </c>
      <c r="E29" s="3">
        <v>9005.9010190714289</v>
      </c>
      <c r="F29" s="3"/>
      <c r="G29" s="3"/>
    </row>
    <row r="30" spans="1:9" x14ac:dyDescent="0.25">
      <c r="A30">
        <v>29</v>
      </c>
      <c r="B30">
        <v>2022</v>
      </c>
      <c r="C30" t="s">
        <v>6</v>
      </c>
      <c r="E30" s="3">
        <v>8826.703804464285</v>
      </c>
      <c r="F30" s="3"/>
      <c r="G30" s="3"/>
    </row>
    <row r="31" spans="1:9" x14ac:dyDescent="0.25">
      <c r="A31">
        <v>30</v>
      </c>
      <c r="B31">
        <v>2022</v>
      </c>
      <c r="C31" t="s">
        <v>7</v>
      </c>
      <c r="E31" s="3">
        <v>8647.5065898571411</v>
      </c>
      <c r="F31" s="3"/>
      <c r="G3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570E5-EA75-40AA-9335-80A2B69F8030}">
  <dimension ref="A1:W33"/>
  <sheetViews>
    <sheetView tabSelected="1" topLeftCell="K5" zoomScale="80" zoomScaleNormal="80" workbookViewId="0">
      <selection activeCell="V12" sqref="V12"/>
    </sheetView>
  </sheetViews>
  <sheetFormatPr defaultRowHeight="15" x14ac:dyDescent="0.25"/>
  <cols>
    <col min="1" max="2" width="9.28515625" bestFit="1" customWidth="1"/>
    <col min="4" max="4" width="9.28515625" bestFit="1" customWidth="1"/>
    <col min="5" max="5" width="12.28515625" bestFit="1" customWidth="1"/>
    <col min="6" max="9" width="9.28515625" bestFit="1" customWidth="1"/>
    <col min="10" max="10" width="15.5703125" bestFit="1" customWidth="1"/>
    <col min="11" max="11" width="9.28515625" bestFit="1" customWidth="1"/>
    <col min="14" max="17" width="9.28515625" bestFit="1" customWidth="1"/>
    <col min="21" max="21" width="14.85546875" bestFit="1" customWidth="1"/>
    <col min="22" max="22" width="20.42578125" bestFit="1" customWidth="1"/>
  </cols>
  <sheetData>
    <row r="1" spans="1:22" ht="15.75" x14ac:dyDescent="0.25">
      <c r="A1" s="11" t="s">
        <v>32</v>
      </c>
      <c r="B1" s="11" t="s">
        <v>0</v>
      </c>
      <c r="C1" s="11" t="s">
        <v>1</v>
      </c>
      <c r="D1" s="11" t="s">
        <v>14</v>
      </c>
      <c r="E1" s="11" t="s">
        <v>28</v>
      </c>
      <c r="F1" s="11" t="s">
        <v>39</v>
      </c>
      <c r="G1" s="11" t="s">
        <v>41</v>
      </c>
      <c r="H1" s="11" t="s">
        <v>15</v>
      </c>
      <c r="I1" s="11" t="s">
        <v>16</v>
      </c>
      <c r="J1" s="11" t="s">
        <v>17</v>
      </c>
      <c r="K1" s="11" t="s">
        <v>18</v>
      </c>
      <c r="L1" s="11"/>
      <c r="M1" s="12"/>
      <c r="N1" s="12"/>
      <c r="O1" s="12"/>
      <c r="P1" s="12"/>
      <c r="Q1" s="12"/>
      <c r="R1" s="12"/>
      <c r="S1" s="12"/>
      <c r="T1" s="12"/>
      <c r="U1" s="12"/>
      <c r="V1" s="12"/>
    </row>
    <row r="2" spans="1:22" ht="15.75" x14ac:dyDescent="0.25">
      <c r="A2" s="12">
        <v>1</v>
      </c>
      <c r="B2" s="12">
        <v>2020</v>
      </c>
      <c r="C2" s="12" t="s">
        <v>2</v>
      </c>
      <c r="D2" s="16">
        <v>14000</v>
      </c>
      <c r="E2" s="16">
        <f t="shared" ref="E2:E25" si="0">$Q$4+($T$4*A2)</f>
        <v>11992.666666666666</v>
      </c>
      <c r="F2" s="16">
        <f>VLOOKUP(M9,M8:$P$32,4,FALSE)</f>
        <v>1.3996889580093312</v>
      </c>
      <c r="G2" s="16">
        <f>(E2*F2)</f>
        <v>16786.003110419904</v>
      </c>
      <c r="H2" s="16">
        <f>(D2-G2)</f>
        <v>-2786.0031104199043</v>
      </c>
      <c r="I2" s="16">
        <f>ABS(H2)</f>
        <v>2786.0031104199043</v>
      </c>
      <c r="J2" s="12">
        <f>(I2^2)</f>
        <v>7761813.3312693816</v>
      </c>
      <c r="K2" s="13">
        <f>(I2/D2)</f>
        <v>0.19900022217285029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2" ht="15.75" x14ac:dyDescent="0.25">
      <c r="A3" s="12">
        <v>2</v>
      </c>
      <c r="B3" s="12">
        <v>2020</v>
      </c>
      <c r="C3" s="12" t="s">
        <v>3</v>
      </c>
      <c r="D3" s="16">
        <v>13500</v>
      </c>
      <c r="E3" s="16">
        <f t="shared" si="0"/>
        <v>11881.710144927536</v>
      </c>
      <c r="F3" s="16">
        <f>VLOOKUP(M10,M9:$P$32,4,FALSE)</f>
        <v>1.3530326594090203</v>
      </c>
      <c r="G3" s="16">
        <f t="shared" ref="G3:G25" si="1">(E3*F3)</f>
        <v>16076.341875718439</v>
      </c>
      <c r="H3" s="16">
        <f t="shared" ref="H3:H25" si="2">(D3-G3)</f>
        <v>-2576.341875718439</v>
      </c>
      <c r="I3" s="16">
        <f t="shared" ref="I3:I25" si="3">ABS(H3)</f>
        <v>2576.341875718439</v>
      </c>
      <c r="J3" s="12">
        <f t="shared" ref="J3:J25" si="4">(I3^2)</f>
        <v>6637537.4605804048</v>
      </c>
      <c r="K3" s="13">
        <f t="shared" ref="K3:K25" si="5">(I3/D3)</f>
        <v>0.19084013894210661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</row>
    <row r="4" spans="1:22" ht="15.75" x14ac:dyDescent="0.25">
      <c r="A4" s="12">
        <v>3</v>
      </c>
      <c r="B4" s="12">
        <v>2020</v>
      </c>
      <c r="C4" s="12" t="s">
        <v>4</v>
      </c>
      <c r="D4" s="16">
        <v>13000</v>
      </c>
      <c r="E4" s="16">
        <f t="shared" si="0"/>
        <v>11770.753623188404</v>
      </c>
      <c r="F4" s="16">
        <f>VLOOKUP(M11,M10:$P$32,4,FALSE)</f>
        <v>1.2130637636080872</v>
      </c>
      <c r="G4" s="16">
        <f t="shared" si="1"/>
        <v>14278.674690648455</v>
      </c>
      <c r="H4" s="16">
        <f t="shared" si="2"/>
        <v>-1278.674690648455</v>
      </c>
      <c r="I4" s="16">
        <f t="shared" si="3"/>
        <v>1278.674690648455</v>
      </c>
      <c r="J4" s="12">
        <f t="shared" si="4"/>
        <v>1635008.964504922</v>
      </c>
      <c r="K4" s="13">
        <f t="shared" si="5"/>
        <v>9.835959158834269E-2</v>
      </c>
      <c r="L4" s="12"/>
      <c r="M4" s="12"/>
      <c r="N4" s="12"/>
      <c r="O4" s="12"/>
      <c r="P4" s="12" t="s">
        <v>36</v>
      </c>
      <c r="Q4" s="12">
        <f>INTERCEPT(D2:D25,A2:A25)</f>
        <v>12103.623188405796</v>
      </c>
      <c r="R4" s="12"/>
      <c r="S4" s="12" t="s">
        <v>37</v>
      </c>
      <c r="T4" s="12">
        <f>SLOPE(D2:D25,A2:A25)</f>
        <v>-110.95652173913047</v>
      </c>
      <c r="U4" s="12"/>
      <c r="V4" s="12"/>
    </row>
    <row r="5" spans="1:22" ht="15.75" x14ac:dyDescent="0.25">
      <c r="A5" s="12">
        <v>4</v>
      </c>
      <c r="B5" s="12">
        <v>2020</v>
      </c>
      <c r="C5" s="12" t="s">
        <v>5</v>
      </c>
      <c r="D5" s="16">
        <v>13500</v>
      </c>
      <c r="E5" s="16">
        <f t="shared" si="0"/>
        <v>11659.797101449274</v>
      </c>
      <c r="F5" s="16">
        <f>VLOOKUP(M12,M11:$P$32,4,FALSE)</f>
        <v>1.2597200622083982</v>
      </c>
      <c r="G5" s="16">
        <f t="shared" si="1"/>
        <v>14688.08032997498</v>
      </c>
      <c r="H5" s="16">
        <f t="shared" si="2"/>
        <v>-1188.0803299749805</v>
      </c>
      <c r="I5" s="16">
        <f t="shared" si="3"/>
        <v>1188.0803299749805</v>
      </c>
      <c r="J5" s="12">
        <f t="shared" si="4"/>
        <v>1411534.8704734584</v>
      </c>
      <c r="K5" s="13">
        <f t="shared" si="5"/>
        <v>8.8005950368517077E-2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</row>
    <row r="6" spans="1:22" ht="15.75" x14ac:dyDescent="0.25">
      <c r="A6" s="12">
        <v>5</v>
      </c>
      <c r="B6" s="12">
        <v>2020</v>
      </c>
      <c r="C6" s="12" t="s">
        <v>6</v>
      </c>
      <c r="D6" s="16">
        <v>11000</v>
      </c>
      <c r="E6" s="16">
        <f t="shared" si="0"/>
        <v>11548.840579710144</v>
      </c>
      <c r="F6" s="16">
        <f>VLOOKUP(M13,M12:$P$32,4,FALSE)</f>
        <v>1.0730948678071541</v>
      </c>
      <c r="G6" s="16">
        <f t="shared" si="1"/>
        <v>12393.001555209954</v>
      </c>
      <c r="H6" s="16">
        <f t="shared" si="2"/>
        <v>-1393.0015552099539</v>
      </c>
      <c r="I6" s="16">
        <f t="shared" si="3"/>
        <v>1393.0015552099539</v>
      </c>
      <c r="J6" s="12">
        <f t="shared" si="4"/>
        <v>1940453.3328173503</v>
      </c>
      <c r="K6" s="13">
        <f t="shared" si="5"/>
        <v>0.12663650501908671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</row>
    <row r="7" spans="1:22" ht="15.75" x14ac:dyDescent="0.25">
      <c r="A7" s="12">
        <v>6</v>
      </c>
      <c r="B7" s="12">
        <v>2020</v>
      </c>
      <c r="C7" s="12" t="s">
        <v>7</v>
      </c>
      <c r="D7" s="16">
        <v>9900</v>
      </c>
      <c r="E7" s="16">
        <f t="shared" si="0"/>
        <v>11437.884057971014</v>
      </c>
      <c r="F7" s="16">
        <f>VLOOKUP(M14,M13:$P$32,4,FALSE)</f>
        <v>0.91912908242612756</v>
      </c>
      <c r="G7" s="16">
        <f t="shared" si="1"/>
        <v>10512.89187909933</v>
      </c>
      <c r="H7" s="16">
        <f t="shared" si="2"/>
        <v>-612.89187909933025</v>
      </c>
      <c r="I7" s="16">
        <f t="shared" si="3"/>
        <v>612.89187909933025</v>
      </c>
      <c r="J7" s="12">
        <f t="shared" si="4"/>
        <v>375636.45546590805</v>
      </c>
      <c r="K7" s="13">
        <f t="shared" si="5"/>
        <v>6.1908270616093962E-2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</row>
    <row r="8" spans="1:22" ht="15.75" x14ac:dyDescent="0.25">
      <c r="A8" s="12">
        <v>7</v>
      </c>
      <c r="B8" s="12">
        <v>2020</v>
      </c>
      <c r="C8" s="12" t="s">
        <v>8</v>
      </c>
      <c r="D8" s="16">
        <v>8700</v>
      </c>
      <c r="E8" s="16">
        <f t="shared" si="0"/>
        <v>11326.927536231882</v>
      </c>
      <c r="F8" s="16">
        <f>VLOOKUP(M15,M14:$P$32,4,FALSE)</f>
        <v>0.72317262830482121</v>
      </c>
      <c r="G8" s="16">
        <f t="shared" si="1"/>
        <v>8191.3239569950629</v>
      </c>
      <c r="H8" s="16">
        <f t="shared" si="2"/>
        <v>508.67604300493713</v>
      </c>
      <c r="I8" s="16">
        <f t="shared" si="3"/>
        <v>508.67604300493713</v>
      </c>
      <c r="J8" s="16">
        <f t="shared" si="4"/>
        <v>258751.31672716065</v>
      </c>
      <c r="K8" s="13">
        <f t="shared" si="5"/>
        <v>5.8468510690222658E-2</v>
      </c>
      <c r="L8" s="12"/>
      <c r="M8" s="11" t="s">
        <v>1</v>
      </c>
      <c r="N8" s="11" t="s">
        <v>38</v>
      </c>
      <c r="O8" s="11" t="s">
        <v>40</v>
      </c>
      <c r="P8" s="11" t="s">
        <v>39</v>
      </c>
      <c r="Q8" s="11"/>
      <c r="R8" s="12"/>
      <c r="S8" s="12"/>
      <c r="T8" s="12"/>
      <c r="U8" s="12"/>
      <c r="V8" s="12"/>
    </row>
    <row r="9" spans="1:22" ht="15.75" x14ac:dyDescent="0.25">
      <c r="A9" s="12">
        <v>8</v>
      </c>
      <c r="B9" s="12">
        <v>2020</v>
      </c>
      <c r="C9" s="12" t="s">
        <v>9</v>
      </c>
      <c r="D9" s="16">
        <v>6500</v>
      </c>
      <c r="E9" s="16">
        <f t="shared" si="0"/>
        <v>11215.971014492752</v>
      </c>
      <c r="F9" s="16">
        <f>VLOOKUP(M16,M15:$P$32,4,FALSE)</f>
        <v>0.53654743390357706</v>
      </c>
      <c r="G9" s="16">
        <f t="shared" si="1"/>
        <v>6017.9004665629864</v>
      </c>
      <c r="H9" s="16">
        <f t="shared" si="2"/>
        <v>482.09953343701363</v>
      </c>
      <c r="I9" s="16">
        <f t="shared" si="3"/>
        <v>482.09953343701363</v>
      </c>
      <c r="J9" s="16">
        <f t="shared" si="4"/>
        <v>232419.96014018622</v>
      </c>
      <c r="K9" s="13">
        <f t="shared" si="5"/>
        <v>7.4169158990309791E-2</v>
      </c>
      <c r="L9" s="12"/>
      <c r="M9" s="12" t="s">
        <v>2</v>
      </c>
      <c r="N9" s="16">
        <f>AVERAGEIF($C$2:$C$25,M9,$D$2:$D$25)</f>
        <v>15000</v>
      </c>
      <c r="O9" s="16">
        <f>AVERAGE($D$2:$D$25)</f>
        <v>10716.666666666666</v>
      </c>
      <c r="P9" s="16">
        <f>N9/O9</f>
        <v>1.3996889580093312</v>
      </c>
      <c r="Q9" s="12"/>
      <c r="R9" s="12"/>
      <c r="S9" s="12"/>
      <c r="T9" s="12" t="s">
        <v>19</v>
      </c>
      <c r="U9" s="12"/>
      <c r="V9" s="12"/>
    </row>
    <row r="10" spans="1:22" ht="15.75" x14ac:dyDescent="0.25">
      <c r="A10" s="12">
        <v>9</v>
      </c>
      <c r="B10" s="12">
        <v>2020</v>
      </c>
      <c r="C10" s="12" t="s">
        <v>10</v>
      </c>
      <c r="D10" s="16">
        <v>7000</v>
      </c>
      <c r="E10" s="16">
        <f t="shared" si="0"/>
        <v>11105.014492753622</v>
      </c>
      <c r="F10" s="16">
        <f>VLOOKUP(M17,M16:$P$32,4,FALSE)</f>
        <v>0.62986003110419908</v>
      </c>
      <c r="G10" s="16">
        <f t="shared" si="1"/>
        <v>6994.6047738183779</v>
      </c>
      <c r="H10" s="16">
        <f t="shared" si="2"/>
        <v>5.3952261816220926</v>
      </c>
      <c r="I10" s="16">
        <f t="shared" si="3"/>
        <v>5.3952261816220926</v>
      </c>
      <c r="J10" s="16">
        <f t="shared" si="4"/>
        <v>29.108465550860505</v>
      </c>
      <c r="K10" s="13">
        <f t="shared" si="5"/>
        <v>7.7074659737458469E-4</v>
      </c>
      <c r="L10" s="12"/>
      <c r="M10" s="12" t="s">
        <v>3</v>
      </c>
      <c r="N10" s="16">
        <f t="shared" ref="N10:N32" si="6">AVERAGEIF($C$2:$C$25,M10,$D$2:$D$25)</f>
        <v>14500</v>
      </c>
      <c r="O10" s="16">
        <f t="shared" ref="O10:O32" si="7">AVERAGE($D$2:$D$25)</f>
        <v>10716.666666666666</v>
      </c>
      <c r="P10" s="16">
        <f t="shared" ref="P10:P32" si="8">N10/O10</f>
        <v>1.3530326594090203</v>
      </c>
      <c r="Q10" s="12"/>
      <c r="R10" s="12"/>
      <c r="S10" s="12"/>
      <c r="T10" s="12" t="s">
        <v>20</v>
      </c>
      <c r="U10" s="17">
        <f>AVERAGE(I2:I25)</f>
        <v>976.41457614893977</v>
      </c>
      <c r="V10" s="12"/>
    </row>
    <row r="11" spans="1:22" ht="15.75" x14ac:dyDescent="0.25">
      <c r="A11" s="12">
        <v>10</v>
      </c>
      <c r="B11" s="12">
        <v>2020</v>
      </c>
      <c r="C11" s="12" t="s">
        <v>11</v>
      </c>
      <c r="D11" s="16">
        <v>7500</v>
      </c>
      <c r="E11" s="16">
        <f t="shared" si="0"/>
        <v>10994.057971014492</v>
      </c>
      <c r="F11" s="16">
        <f>VLOOKUP(M18,M17:$P$32,4,FALSE)</f>
        <v>0.74650077760497668</v>
      </c>
      <c r="G11" s="16">
        <f t="shared" si="1"/>
        <v>8207.0728243965114</v>
      </c>
      <c r="H11" s="16">
        <f t="shared" si="2"/>
        <v>-707.07282439651135</v>
      </c>
      <c r="I11" s="16">
        <f t="shared" si="3"/>
        <v>707.07282439651135</v>
      </c>
      <c r="J11" s="16">
        <f t="shared" si="4"/>
        <v>499951.97900005977</v>
      </c>
      <c r="K11" s="13">
        <f t="shared" si="5"/>
        <v>9.4276376586201513E-2</v>
      </c>
      <c r="L11" s="12"/>
      <c r="M11" s="12" t="s">
        <v>4</v>
      </c>
      <c r="N11" s="16">
        <f t="shared" si="6"/>
        <v>13000</v>
      </c>
      <c r="O11" s="16">
        <f t="shared" si="7"/>
        <v>10716.666666666666</v>
      </c>
      <c r="P11" s="16">
        <f t="shared" si="8"/>
        <v>1.2130637636080872</v>
      </c>
      <c r="Q11" s="12"/>
      <c r="R11" s="12"/>
      <c r="S11" s="12"/>
      <c r="T11" s="12" t="s">
        <v>22</v>
      </c>
      <c r="U11" s="17">
        <f>AVERAGE(J2:J25)</f>
        <v>1439943.3239462879</v>
      </c>
      <c r="V11" s="12"/>
    </row>
    <row r="12" spans="1:22" ht="15.75" x14ac:dyDescent="0.25">
      <c r="A12" s="12">
        <v>11</v>
      </c>
      <c r="B12" s="12">
        <v>2020</v>
      </c>
      <c r="C12" s="12" t="s">
        <v>12</v>
      </c>
      <c r="D12" s="16">
        <v>10000</v>
      </c>
      <c r="E12" s="16">
        <f t="shared" si="0"/>
        <v>10883.10144927536</v>
      </c>
      <c r="F12" s="16">
        <f>VLOOKUP(M19,M18:$P$32,4,FALSE)</f>
        <v>0.97978227060653189</v>
      </c>
      <c r="G12" s="16">
        <f t="shared" si="1"/>
        <v>10663.06984921225</v>
      </c>
      <c r="H12" s="16">
        <f t="shared" si="2"/>
        <v>-663.06984921225012</v>
      </c>
      <c r="I12" s="16">
        <f t="shared" si="3"/>
        <v>663.06984921225012</v>
      </c>
      <c r="J12" s="16">
        <f t="shared" si="4"/>
        <v>439661.62493435614</v>
      </c>
      <c r="K12" s="13">
        <f t="shared" si="5"/>
        <v>6.6306984921225012E-2</v>
      </c>
      <c r="L12" s="12"/>
      <c r="M12" s="12" t="s">
        <v>5</v>
      </c>
      <c r="N12" s="16">
        <f t="shared" si="6"/>
        <v>13500</v>
      </c>
      <c r="O12" s="16">
        <f t="shared" si="7"/>
        <v>10716.666666666666</v>
      </c>
      <c r="P12" s="16">
        <f t="shared" si="8"/>
        <v>1.2597200622083982</v>
      </c>
      <c r="Q12" s="12"/>
      <c r="R12" s="12"/>
      <c r="S12" s="12"/>
      <c r="T12" s="12" t="s">
        <v>24</v>
      </c>
      <c r="U12" s="14">
        <f>AVERAGE(K2:K25)</f>
        <v>8.6790766499118058E-2</v>
      </c>
      <c r="V12" s="12"/>
    </row>
    <row r="13" spans="1:22" ht="15.75" x14ac:dyDescent="0.25">
      <c r="A13" s="12">
        <v>12</v>
      </c>
      <c r="B13" s="12">
        <v>2020</v>
      </c>
      <c r="C13" s="12" t="s">
        <v>13</v>
      </c>
      <c r="D13" s="16">
        <v>12000</v>
      </c>
      <c r="E13" s="16">
        <f t="shared" si="0"/>
        <v>10772.14492753623</v>
      </c>
      <c r="F13" s="16">
        <f>VLOOKUP(M20,M19:$P$32,4,FALSE)</f>
        <v>1.166407465007776</v>
      </c>
      <c r="G13" s="16">
        <f t="shared" si="1"/>
        <v>12564.710257623907</v>
      </c>
      <c r="H13" s="16">
        <f t="shared" si="2"/>
        <v>-564.71025762390673</v>
      </c>
      <c r="I13" s="16">
        <f t="shared" si="3"/>
        <v>564.71025762390673</v>
      </c>
      <c r="J13" s="16">
        <f t="shared" si="4"/>
        <v>318897.6750656591</v>
      </c>
      <c r="K13" s="13">
        <f t="shared" si="5"/>
        <v>4.7059188135325558E-2</v>
      </c>
      <c r="L13" s="12"/>
      <c r="M13" s="12" t="s">
        <v>6</v>
      </c>
      <c r="N13" s="16">
        <f t="shared" si="6"/>
        <v>11500</v>
      </c>
      <c r="O13" s="16">
        <f t="shared" si="7"/>
        <v>10716.666666666666</v>
      </c>
      <c r="P13" s="16">
        <f t="shared" si="8"/>
        <v>1.0730948678071541</v>
      </c>
      <c r="Q13" s="12"/>
      <c r="R13" s="12"/>
      <c r="S13" s="12"/>
      <c r="T13" s="12"/>
      <c r="U13" s="12"/>
      <c r="V13" s="12"/>
    </row>
    <row r="14" spans="1:22" ht="15.75" x14ac:dyDescent="0.25">
      <c r="A14" s="12">
        <v>13</v>
      </c>
      <c r="B14" s="12">
        <v>2021</v>
      </c>
      <c r="C14" s="12" t="s">
        <v>2</v>
      </c>
      <c r="D14" s="16">
        <v>16000</v>
      </c>
      <c r="E14" s="16">
        <f t="shared" si="0"/>
        <v>10661.1884057971</v>
      </c>
      <c r="F14" s="16">
        <f>VLOOKUP(M21,M20:$P$32,4,FALSE)</f>
        <v>1.3996889580093312</v>
      </c>
      <c r="G14" s="16">
        <f t="shared" si="1"/>
        <v>14922.347690851306</v>
      </c>
      <c r="H14" s="16">
        <f t="shared" si="2"/>
        <v>1077.6523091486943</v>
      </c>
      <c r="I14" s="16">
        <f t="shared" si="3"/>
        <v>1077.6523091486943</v>
      </c>
      <c r="J14" s="16">
        <f t="shared" si="4"/>
        <v>1161334.4994135129</v>
      </c>
      <c r="K14" s="13">
        <f t="shared" si="5"/>
        <v>6.7353269321793391E-2</v>
      </c>
      <c r="L14" s="12"/>
      <c r="M14" s="12" t="s">
        <v>7</v>
      </c>
      <c r="N14" s="16">
        <f t="shared" si="6"/>
        <v>9850</v>
      </c>
      <c r="O14" s="16">
        <f t="shared" si="7"/>
        <v>10716.666666666666</v>
      </c>
      <c r="P14" s="16">
        <f t="shared" si="8"/>
        <v>0.91912908242612756</v>
      </c>
      <c r="Q14" s="12"/>
      <c r="R14" s="12"/>
      <c r="S14" s="12"/>
      <c r="T14" s="12" t="s">
        <v>26</v>
      </c>
      <c r="U14" s="12"/>
      <c r="V14" s="12"/>
    </row>
    <row r="15" spans="1:22" ht="15.75" x14ac:dyDescent="0.25">
      <c r="A15" s="12">
        <v>14</v>
      </c>
      <c r="B15" s="12">
        <v>2021</v>
      </c>
      <c r="C15" s="12" t="s">
        <v>3</v>
      </c>
      <c r="D15" s="16">
        <v>15500</v>
      </c>
      <c r="E15" s="16">
        <f t="shared" si="0"/>
        <v>10550.23188405797</v>
      </c>
      <c r="F15" s="16">
        <f>VLOOKUP(M22,M21:$P$32,4,FALSE)</f>
        <v>1.3530326594090203</v>
      </c>
      <c r="G15" s="16">
        <f t="shared" si="1"/>
        <v>14274.808303468793</v>
      </c>
      <c r="H15" s="16">
        <f t="shared" si="2"/>
        <v>1225.1916965312066</v>
      </c>
      <c r="I15" s="16">
        <f t="shared" si="3"/>
        <v>1225.1916965312066</v>
      </c>
      <c r="J15" s="16">
        <f t="shared" si="4"/>
        <v>1501094.6932490163</v>
      </c>
      <c r="K15" s="13">
        <f t="shared" si="5"/>
        <v>7.9044625582658498E-2</v>
      </c>
      <c r="L15" s="12"/>
      <c r="M15" s="12" t="s">
        <v>8</v>
      </c>
      <c r="N15" s="16">
        <f t="shared" si="6"/>
        <v>7750</v>
      </c>
      <c r="O15" s="16">
        <f t="shared" si="7"/>
        <v>10716.666666666666</v>
      </c>
      <c r="P15" s="16">
        <f t="shared" si="8"/>
        <v>0.72317262830482121</v>
      </c>
      <c r="Q15" s="12"/>
      <c r="R15" s="12"/>
      <c r="S15" s="12"/>
      <c r="T15" s="12" t="s">
        <v>42</v>
      </c>
      <c r="U15" s="12"/>
      <c r="V15" s="13">
        <f>(100%-U12)</f>
        <v>0.9132092335008819</v>
      </c>
    </row>
    <row r="16" spans="1:22" ht="15.75" x14ac:dyDescent="0.25">
      <c r="A16" s="12">
        <v>15</v>
      </c>
      <c r="B16" s="12">
        <v>2021</v>
      </c>
      <c r="C16" s="12" t="s">
        <v>4</v>
      </c>
      <c r="D16" s="16">
        <v>13000</v>
      </c>
      <c r="E16" s="16">
        <f t="shared" si="0"/>
        <v>10439.27536231884</v>
      </c>
      <c r="F16" s="16">
        <f>VLOOKUP(M23,M22:$P$32,4,FALSE)</f>
        <v>1.2130637636080872</v>
      </c>
      <c r="G16" s="16">
        <f t="shared" si="1"/>
        <v>12663.50666035567</v>
      </c>
      <c r="H16" s="16">
        <f t="shared" si="2"/>
        <v>336.49333964433026</v>
      </c>
      <c r="I16" s="16">
        <f t="shared" si="3"/>
        <v>336.49333964433026</v>
      </c>
      <c r="J16" s="16">
        <f t="shared" si="4"/>
        <v>113227.76762499461</v>
      </c>
      <c r="K16" s="13">
        <f t="shared" si="5"/>
        <v>2.5884103049563865E-2</v>
      </c>
      <c r="L16" s="12"/>
      <c r="M16" s="12" t="s">
        <v>9</v>
      </c>
      <c r="N16" s="16">
        <f t="shared" si="6"/>
        <v>5750</v>
      </c>
      <c r="O16" s="16">
        <f t="shared" si="7"/>
        <v>10716.666666666666</v>
      </c>
      <c r="P16" s="16">
        <f t="shared" si="8"/>
        <v>0.53654743390357706</v>
      </c>
      <c r="Q16" s="12"/>
      <c r="R16" s="12"/>
      <c r="S16" s="12"/>
      <c r="T16" s="12"/>
      <c r="U16" s="12"/>
      <c r="V16" s="12"/>
    </row>
    <row r="17" spans="1:23" ht="15.75" x14ac:dyDescent="0.25">
      <c r="A17" s="12">
        <v>16</v>
      </c>
      <c r="B17" s="12">
        <v>2021</v>
      </c>
      <c r="C17" s="12" t="s">
        <v>5</v>
      </c>
      <c r="D17" s="16">
        <v>13500</v>
      </c>
      <c r="E17" s="16">
        <f t="shared" si="0"/>
        <v>10328.318840579708</v>
      </c>
      <c r="F17" s="16">
        <f>VLOOKUP(M24,M23:$P$32,4,FALSE)</f>
        <v>1.2597200622083982</v>
      </c>
      <c r="G17" s="16">
        <f t="shared" si="1"/>
        <v>13010.790452363241</v>
      </c>
      <c r="H17" s="16">
        <f t="shared" si="2"/>
        <v>489.20954763675945</v>
      </c>
      <c r="I17" s="16">
        <f t="shared" si="3"/>
        <v>489.20954763675945</v>
      </c>
      <c r="J17" s="16">
        <f t="shared" si="4"/>
        <v>239325.98149896282</v>
      </c>
      <c r="K17" s="13">
        <f t="shared" si="5"/>
        <v>3.6237744269389589E-2</v>
      </c>
      <c r="L17" s="12"/>
      <c r="M17" s="12" t="s">
        <v>10</v>
      </c>
      <c r="N17" s="16">
        <f t="shared" si="6"/>
        <v>6750</v>
      </c>
      <c r="O17" s="16">
        <f t="shared" si="7"/>
        <v>10716.666666666666</v>
      </c>
      <c r="P17" s="16">
        <f t="shared" si="8"/>
        <v>0.62986003110419908</v>
      </c>
      <c r="Q17" s="12"/>
      <c r="R17" s="12"/>
      <c r="S17" s="12"/>
      <c r="T17" s="12"/>
      <c r="U17" s="12"/>
      <c r="V17" s="12"/>
    </row>
    <row r="18" spans="1:23" ht="15.75" x14ac:dyDescent="0.25">
      <c r="A18" s="12">
        <v>17</v>
      </c>
      <c r="B18" s="12">
        <v>2021</v>
      </c>
      <c r="C18" s="12" t="s">
        <v>6</v>
      </c>
      <c r="D18" s="16">
        <v>12000</v>
      </c>
      <c r="E18" s="16">
        <f t="shared" si="0"/>
        <v>10217.362318840578</v>
      </c>
      <c r="F18" s="16">
        <f>VLOOKUP(M25,M24:$P$32,4,FALSE)</f>
        <v>1.0730948678071541</v>
      </c>
      <c r="G18" s="16">
        <f t="shared" si="1"/>
        <v>10964.199066874027</v>
      </c>
      <c r="H18" s="16">
        <f t="shared" si="2"/>
        <v>1035.8009331259727</v>
      </c>
      <c r="I18" s="16">
        <f t="shared" si="3"/>
        <v>1035.8009331259727</v>
      </c>
      <c r="J18" s="16">
        <f t="shared" si="4"/>
        <v>1072883.5730646357</v>
      </c>
      <c r="K18" s="13">
        <f t="shared" si="5"/>
        <v>8.6316744427164388E-2</v>
      </c>
      <c r="L18" s="12"/>
      <c r="M18" s="12" t="s">
        <v>11</v>
      </c>
      <c r="N18" s="16">
        <f t="shared" si="6"/>
        <v>8000</v>
      </c>
      <c r="O18" s="16">
        <f t="shared" si="7"/>
        <v>10716.666666666666</v>
      </c>
      <c r="P18" s="16">
        <f t="shared" si="8"/>
        <v>0.74650077760497668</v>
      </c>
      <c r="Q18" s="12"/>
      <c r="R18" s="12"/>
      <c r="S18" s="12"/>
      <c r="T18" s="12"/>
      <c r="U18" s="12"/>
      <c r="V18" s="12"/>
    </row>
    <row r="19" spans="1:23" ht="15.75" x14ac:dyDescent="0.25">
      <c r="A19" s="12">
        <v>18</v>
      </c>
      <c r="B19" s="12">
        <v>2021</v>
      </c>
      <c r="C19" s="12" t="s">
        <v>7</v>
      </c>
      <c r="D19" s="16">
        <v>9800</v>
      </c>
      <c r="E19" s="16">
        <f t="shared" si="0"/>
        <v>10106.405797101448</v>
      </c>
      <c r="F19" s="16">
        <f>VLOOKUP(M26,M25:$P$32,4,FALSE)</f>
        <v>0.91912908242612756</v>
      </c>
      <c r="G19" s="16">
        <f t="shared" si="1"/>
        <v>9289.0914869159496</v>
      </c>
      <c r="H19" s="16">
        <f t="shared" si="2"/>
        <v>510.90851308405036</v>
      </c>
      <c r="I19" s="16">
        <f t="shared" si="3"/>
        <v>510.90851308405036</v>
      </c>
      <c r="J19" s="16">
        <f t="shared" si="4"/>
        <v>261027.50874175524</v>
      </c>
      <c r="K19" s="13">
        <f t="shared" si="5"/>
        <v>5.2133521743270447E-2</v>
      </c>
      <c r="L19" s="12"/>
      <c r="M19" s="12" t="s">
        <v>12</v>
      </c>
      <c r="N19" s="16">
        <f t="shared" si="6"/>
        <v>10500</v>
      </c>
      <c r="O19" s="16">
        <f t="shared" si="7"/>
        <v>10716.666666666666</v>
      </c>
      <c r="P19" s="16">
        <f t="shared" si="8"/>
        <v>0.97978227060653189</v>
      </c>
      <c r="Q19" s="12"/>
    </row>
    <row r="20" spans="1:23" ht="15.75" x14ac:dyDescent="0.25">
      <c r="A20" s="12">
        <v>19</v>
      </c>
      <c r="B20" s="12">
        <v>2021</v>
      </c>
      <c r="C20" s="12" t="s">
        <v>8</v>
      </c>
      <c r="D20" s="16">
        <v>6800</v>
      </c>
      <c r="E20" s="16">
        <f t="shared" si="0"/>
        <v>9995.4492753623163</v>
      </c>
      <c r="F20" s="16">
        <f>VLOOKUP(M27,M26:$P$32,4,FALSE)</f>
        <v>0.72317262830482121</v>
      </c>
      <c r="G20" s="16">
        <f t="shared" si="1"/>
        <v>7228.4353235512872</v>
      </c>
      <c r="H20" s="16">
        <f t="shared" si="2"/>
        <v>-428.43532355128718</v>
      </c>
      <c r="I20" s="16">
        <f t="shared" si="3"/>
        <v>428.43532355128718</v>
      </c>
      <c r="J20" s="16">
        <f t="shared" si="4"/>
        <v>183556.82646649613</v>
      </c>
      <c r="K20" s="13">
        <f t="shared" si="5"/>
        <v>6.3005194639895179E-2</v>
      </c>
      <c r="L20" s="12"/>
      <c r="M20" s="12" t="s">
        <v>13</v>
      </c>
      <c r="N20" s="16">
        <f t="shared" si="6"/>
        <v>12500</v>
      </c>
      <c r="O20" s="16">
        <f t="shared" si="7"/>
        <v>10716.666666666666</v>
      </c>
      <c r="P20" s="16">
        <f t="shared" si="8"/>
        <v>1.166407465007776</v>
      </c>
      <c r="Q20" s="12"/>
    </row>
    <row r="21" spans="1:23" ht="15.75" x14ac:dyDescent="0.25">
      <c r="A21" s="12">
        <v>20</v>
      </c>
      <c r="B21" s="12">
        <v>2021</v>
      </c>
      <c r="C21" s="12" t="s">
        <v>9</v>
      </c>
      <c r="D21" s="16">
        <v>5000</v>
      </c>
      <c r="E21" s="16">
        <f t="shared" si="0"/>
        <v>9884.4927536231862</v>
      </c>
      <c r="F21" s="16">
        <f>VLOOKUP(M28,M27:$P$32,4,FALSE)</f>
        <v>0.53654743390357706</v>
      </c>
      <c r="G21" s="16">
        <f t="shared" si="1"/>
        <v>5303.499222395023</v>
      </c>
      <c r="H21" s="16">
        <f t="shared" si="2"/>
        <v>-303.49922239502303</v>
      </c>
      <c r="I21" s="16">
        <f t="shared" si="3"/>
        <v>303.49922239502303</v>
      </c>
      <c r="J21" s="16">
        <f t="shared" si="4"/>
        <v>92111.77799438365</v>
      </c>
      <c r="K21" s="13">
        <f t="shared" si="5"/>
        <v>6.0699844479004603E-2</v>
      </c>
      <c r="L21" s="12"/>
      <c r="M21" s="12" t="s">
        <v>2</v>
      </c>
      <c r="N21" s="16">
        <f t="shared" si="6"/>
        <v>15000</v>
      </c>
      <c r="O21" s="16">
        <f t="shared" si="7"/>
        <v>10716.666666666666</v>
      </c>
      <c r="P21" s="16">
        <f t="shared" si="8"/>
        <v>1.3996889580093312</v>
      </c>
      <c r="Q21" s="12"/>
      <c r="S21" s="12"/>
      <c r="T21" s="12"/>
      <c r="U21" s="12"/>
      <c r="V21" s="12"/>
      <c r="W21" s="12"/>
    </row>
    <row r="22" spans="1:23" ht="15.75" x14ac:dyDescent="0.25">
      <c r="A22" s="12">
        <v>21</v>
      </c>
      <c r="B22" s="12">
        <v>2021</v>
      </c>
      <c r="C22" s="12" t="s">
        <v>10</v>
      </c>
      <c r="D22" s="16">
        <v>6500</v>
      </c>
      <c r="E22" s="16">
        <f t="shared" si="0"/>
        <v>9773.5362318840562</v>
      </c>
      <c r="F22" s="16">
        <f>VLOOKUP(M29,M28:$P$32,4,FALSE)</f>
        <v>0.62986003110419908</v>
      </c>
      <c r="G22" s="16">
        <f t="shared" si="1"/>
        <v>6155.9598350125079</v>
      </c>
      <c r="H22" s="16">
        <f t="shared" si="2"/>
        <v>344.04016498749206</v>
      </c>
      <c r="I22" s="16">
        <f t="shared" si="3"/>
        <v>344.04016498749206</v>
      </c>
      <c r="J22" s="16">
        <f t="shared" si="4"/>
        <v>118363.63512462076</v>
      </c>
      <c r="K22" s="13">
        <f t="shared" si="5"/>
        <v>5.2929256151921858E-2</v>
      </c>
      <c r="L22" s="12"/>
      <c r="M22" s="12" t="s">
        <v>3</v>
      </c>
      <c r="N22" s="16">
        <f t="shared" si="6"/>
        <v>14500</v>
      </c>
      <c r="O22" s="16">
        <f t="shared" si="7"/>
        <v>10716.666666666666</v>
      </c>
      <c r="P22" s="16">
        <f t="shared" si="8"/>
        <v>1.3530326594090203</v>
      </c>
      <c r="Q22" s="12"/>
      <c r="S22" s="12"/>
      <c r="T22" s="12"/>
      <c r="U22" s="12"/>
      <c r="V22" s="12"/>
      <c r="W22" s="12"/>
    </row>
    <row r="23" spans="1:23" ht="15.75" x14ac:dyDescent="0.25">
      <c r="A23" s="12">
        <v>22</v>
      </c>
      <c r="B23" s="12">
        <v>2021</v>
      </c>
      <c r="C23" s="12" t="s">
        <v>11</v>
      </c>
      <c r="D23" s="16">
        <v>8500</v>
      </c>
      <c r="E23" s="16">
        <f t="shared" si="0"/>
        <v>9662.5797101449261</v>
      </c>
      <c r="F23" s="16">
        <f>VLOOKUP(M30,M29:$P$32,4,FALSE)</f>
        <v>0.74650077760497668</v>
      </c>
      <c r="G23" s="16">
        <f t="shared" si="1"/>
        <v>7213.1232672932574</v>
      </c>
      <c r="H23" s="16">
        <f t="shared" si="2"/>
        <v>1286.8767327067426</v>
      </c>
      <c r="I23" s="16">
        <f t="shared" si="3"/>
        <v>1286.8767327067426</v>
      </c>
      <c r="J23" s="16">
        <f t="shared" si="4"/>
        <v>1656051.725181981</v>
      </c>
      <c r="K23" s="13">
        <f t="shared" si="5"/>
        <v>0.15139726267138148</v>
      </c>
      <c r="L23" s="12"/>
      <c r="M23" s="12" t="s">
        <v>4</v>
      </c>
      <c r="N23" s="16">
        <f t="shared" si="6"/>
        <v>13000</v>
      </c>
      <c r="O23" s="16">
        <f t="shared" si="7"/>
        <v>10716.666666666666</v>
      </c>
      <c r="P23" s="16">
        <f t="shared" si="8"/>
        <v>1.2130637636080872</v>
      </c>
      <c r="Q23" s="12"/>
      <c r="S23" s="12"/>
      <c r="T23" s="12"/>
      <c r="U23" s="12"/>
      <c r="V23" s="12"/>
      <c r="W23" s="12"/>
    </row>
    <row r="24" spans="1:23" ht="15.75" x14ac:dyDescent="0.25">
      <c r="A24" s="12">
        <v>23</v>
      </c>
      <c r="B24" s="12">
        <v>2021</v>
      </c>
      <c r="C24" s="12" t="s">
        <v>12</v>
      </c>
      <c r="D24" s="16">
        <v>11000</v>
      </c>
      <c r="E24" s="16">
        <f t="shared" si="0"/>
        <v>9551.6231884057961</v>
      </c>
      <c r="F24" s="16">
        <f>VLOOKUP(M31,M30:$P$32,4,FALSE)</f>
        <v>0.97978227060653189</v>
      </c>
      <c r="G24" s="16">
        <f t="shared" si="1"/>
        <v>9358.5110555142328</v>
      </c>
      <c r="H24" s="16">
        <f t="shared" si="2"/>
        <v>1641.4889444857672</v>
      </c>
      <c r="I24" s="16">
        <f t="shared" si="3"/>
        <v>1641.4889444857672</v>
      </c>
      <c r="J24" s="16">
        <f t="shared" si="4"/>
        <v>2694485.9548689979</v>
      </c>
      <c r="K24" s="13">
        <f t="shared" si="5"/>
        <v>0.1492262676805243</v>
      </c>
      <c r="L24" s="12"/>
      <c r="M24" s="12" t="s">
        <v>5</v>
      </c>
      <c r="N24" s="16">
        <f t="shared" si="6"/>
        <v>13500</v>
      </c>
      <c r="O24" s="16">
        <f t="shared" si="7"/>
        <v>10716.666666666666</v>
      </c>
      <c r="P24" s="16">
        <f t="shared" si="8"/>
        <v>1.2597200622083982</v>
      </c>
      <c r="Q24" s="12"/>
      <c r="S24" s="12"/>
      <c r="T24" s="12"/>
      <c r="U24" s="12"/>
      <c r="V24" s="12"/>
      <c r="W24" s="12"/>
    </row>
    <row r="25" spans="1:23" ht="15.75" x14ac:dyDescent="0.25">
      <c r="A25" s="12">
        <v>24</v>
      </c>
      <c r="B25" s="12">
        <v>2021</v>
      </c>
      <c r="C25" s="12" t="s">
        <v>13</v>
      </c>
      <c r="D25" s="16">
        <v>13000</v>
      </c>
      <c r="E25" s="16">
        <f t="shared" si="0"/>
        <v>9440.6666666666642</v>
      </c>
      <c r="F25" s="16">
        <f>VLOOKUP(M32,M31:$P$32,4,FALSE)</f>
        <v>1.166407465007776</v>
      </c>
      <c r="G25" s="16">
        <f t="shared" si="1"/>
        <v>11011.664074650074</v>
      </c>
      <c r="H25" s="16">
        <f t="shared" si="2"/>
        <v>1988.3359253499257</v>
      </c>
      <c r="I25" s="16">
        <f t="shared" si="3"/>
        <v>1988.3359253499257</v>
      </c>
      <c r="J25" s="16">
        <f t="shared" si="4"/>
        <v>3953479.7520371452</v>
      </c>
      <c r="K25" s="13">
        <f t="shared" si="5"/>
        <v>0.15294891733460966</v>
      </c>
      <c r="L25" s="12"/>
      <c r="M25" s="12" t="s">
        <v>6</v>
      </c>
      <c r="N25" s="16">
        <f t="shared" si="6"/>
        <v>11500</v>
      </c>
      <c r="O25" s="16">
        <f t="shared" si="7"/>
        <v>10716.666666666666</v>
      </c>
      <c r="P25" s="16">
        <f t="shared" si="8"/>
        <v>1.0730948678071541</v>
      </c>
      <c r="Q25" s="12"/>
      <c r="S25" s="12"/>
      <c r="T25" s="12"/>
      <c r="U25" s="12"/>
      <c r="V25" s="12"/>
      <c r="W25" s="12"/>
    </row>
    <row r="26" spans="1:23" ht="15.75" x14ac:dyDescent="0.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 t="s">
        <v>7</v>
      </c>
      <c r="N26" s="16">
        <f t="shared" si="6"/>
        <v>9850</v>
      </c>
      <c r="O26" s="16">
        <f t="shared" si="7"/>
        <v>10716.666666666666</v>
      </c>
      <c r="P26" s="16">
        <f t="shared" si="8"/>
        <v>0.91912908242612756</v>
      </c>
      <c r="Q26" s="12"/>
      <c r="S26" s="12"/>
      <c r="T26" s="12"/>
      <c r="U26" s="12"/>
      <c r="V26" s="12"/>
      <c r="W26" s="12"/>
    </row>
    <row r="27" spans="1:23" ht="15.75" x14ac:dyDescent="0.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 t="s">
        <v>8</v>
      </c>
      <c r="N27" s="16">
        <f t="shared" si="6"/>
        <v>7750</v>
      </c>
      <c r="O27" s="16">
        <f t="shared" si="7"/>
        <v>10716.666666666666</v>
      </c>
      <c r="P27" s="16">
        <f t="shared" si="8"/>
        <v>0.72317262830482121</v>
      </c>
      <c r="Q27" s="12"/>
      <c r="S27" s="12"/>
      <c r="T27" s="12"/>
      <c r="U27" s="12"/>
      <c r="V27" s="12"/>
      <c r="W27" s="12"/>
    </row>
    <row r="28" spans="1:23" ht="15.75" x14ac:dyDescent="0.25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 t="s">
        <v>9</v>
      </c>
      <c r="N28" s="16">
        <f t="shared" si="6"/>
        <v>5750</v>
      </c>
      <c r="O28" s="16">
        <f t="shared" si="7"/>
        <v>10716.666666666666</v>
      </c>
      <c r="P28" s="16">
        <f t="shared" si="8"/>
        <v>0.53654743390357706</v>
      </c>
      <c r="Q28" s="12"/>
      <c r="S28" s="12"/>
      <c r="T28" s="12"/>
      <c r="U28" s="12"/>
      <c r="V28" s="12"/>
      <c r="W28" s="12"/>
    </row>
    <row r="29" spans="1:23" ht="15.75" x14ac:dyDescent="0.25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 t="s">
        <v>10</v>
      </c>
      <c r="N29" s="16">
        <f t="shared" si="6"/>
        <v>6750</v>
      </c>
      <c r="O29" s="16">
        <f t="shared" si="7"/>
        <v>10716.666666666666</v>
      </c>
      <c r="P29" s="16">
        <f t="shared" si="8"/>
        <v>0.62986003110419908</v>
      </c>
      <c r="Q29" s="12"/>
      <c r="S29" s="12"/>
      <c r="T29" s="12"/>
      <c r="U29" s="12"/>
      <c r="V29" s="12"/>
      <c r="W29" s="12"/>
    </row>
    <row r="30" spans="1:23" ht="15.75" x14ac:dyDescent="0.2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 t="s">
        <v>11</v>
      </c>
      <c r="N30" s="16">
        <f t="shared" si="6"/>
        <v>8000</v>
      </c>
      <c r="O30" s="16">
        <f t="shared" si="7"/>
        <v>10716.666666666666</v>
      </c>
      <c r="P30" s="16">
        <f t="shared" si="8"/>
        <v>0.74650077760497668</v>
      </c>
      <c r="Q30" s="12"/>
      <c r="R30" s="12"/>
      <c r="S30" s="12"/>
      <c r="T30" s="12"/>
      <c r="U30" s="12"/>
      <c r="V30" s="12"/>
      <c r="W30" s="12"/>
    </row>
    <row r="31" spans="1:23" ht="15.75" x14ac:dyDescent="0.25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 t="s">
        <v>12</v>
      </c>
      <c r="N31" s="16">
        <f t="shared" si="6"/>
        <v>10500</v>
      </c>
      <c r="O31" s="16">
        <f t="shared" si="7"/>
        <v>10716.666666666666</v>
      </c>
      <c r="P31" s="16">
        <f t="shared" si="8"/>
        <v>0.97978227060653189</v>
      </c>
      <c r="Q31" s="12"/>
      <c r="R31" s="12"/>
      <c r="S31" s="12"/>
      <c r="T31" s="15"/>
      <c r="U31" s="12"/>
      <c r="V31" s="12"/>
      <c r="W31" s="12"/>
    </row>
    <row r="32" spans="1:23" ht="15.75" x14ac:dyDescent="0.2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 t="s">
        <v>13</v>
      </c>
      <c r="N32" s="16">
        <f t="shared" si="6"/>
        <v>12500</v>
      </c>
      <c r="O32" s="16">
        <f t="shared" si="7"/>
        <v>10716.666666666666</v>
      </c>
      <c r="P32" s="16">
        <f t="shared" si="8"/>
        <v>1.166407465007776</v>
      </c>
      <c r="Q32" s="12"/>
      <c r="R32" s="12"/>
      <c r="S32" s="12"/>
      <c r="T32" s="12"/>
      <c r="U32" s="12"/>
      <c r="V32" s="12"/>
    </row>
    <row r="33" spans="1:19" ht="21" x14ac:dyDescent="0.3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C9FF-1059-48B9-A41C-E449F73A2A6A}">
  <dimension ref="A1:F6"/>
  <sheetViews>
    <sheetView workbookViewId="0">
      <selection activeCell="Q15" sqref="Q15"/>
    </sheetView>
  </sheetViews>
  <sheetFormatPr defaultRowHeight="15" x14ac:dyDescent="0.25"/>
  <cols>
    <col min="4" max="4" width="11.7109375" bestFit="1" customWidth="1"/>
  </cols>
  <sheetData>
    <row r="1" spans="1:6" x14ac:dyDescent="0.25">
      <c r="A1" t="s">
        <v>44</v>
      </c>
      <c r="B1" t="s">
        <v>45</v>
      </c>
      <c r="C1" t="s">
        <v>20</v>
      </c>
      <c r="D1" t="s">
        <v>22</v>
      </c>
      <c r="E1" t="s">
        <v>24</v>
      </c>
      <c r="F1" t="s">
        <v>52</v>
      </c>
    </row>
    <row r="2" spans="1:6" x14ac:dyDescent="0.25">
      <c r="A2">
        <v>1</v>
      </c>
      <c r="B2" t="s">
        <v>47</v>
      </c>
      <c r="C2" s="20">
        <v>1652.17</v>
      </c>
      <c r="D2" s="20">
        <v>3644347.83</v>
      </c>
      <c r="E2" s="6">
        <v>0.17</v>
      </c>
      <c r="F2" s="6">
        <v>0.83</v>
      </c>
    </row>
    <row r="3" spans="1:6" x14ac:dyDescent="0.25">
      <c r="A3">
        <v>2</v>
      </c>
      <c r="B3" t="s">
        <v>48</v>
      </c>
      <c r="C3" s="3">
        <v>2738</v>
      </c>
      <c r="D3" s="3">
        <v>9055926</v>
      </c>
      <c r="E3" s="3">
        <v>0.28999999999999998</v>
      </c>
      <c r="F3" s="6">
        <v>0.71</v>
      </c>
    </row>
    <row r="4" spans="1:6" x14ac:dyDescent="0.25">
      <c r="A4">
        <v>3</v>
      </c>
      <c r="B4" t="s">
        <v>50</v>
      </c>
      <c r="C4" s="20">
        <v>1926.6</v>
      </c>
      <c r="D4" s="20">
        <v>5254855.2</v>
      </c>
      <c r="E4" s="6">
        <v>0.2</v>
      </c>
      <c r="F4" s="6">
        <v>0.8</v>
      </c>
    </row>
    <row r="5" spans="1:6" x14ac:dyDescent="0.25">
      <c r="A5">
        <v>4</v>
      </c>
      <c r="B5" t="s">
        <v>49</v>
      </c>
      <c r="C5" s="3">
        <v>2902</v>
      </c>
      <c r="D5" s="3">
        <v>11468510</v>
      </c>
      <c r="E5" s="6">
        <v>0.35</v>
      </c>
      <c r="F5" s="6">
        <v>0.65</v>
      </c>
    </row>
    <row r="6" spans="1:6" x14ac:dyDescent="0.25">
      <c r="A6">
        <v>5</v>
      </c>
      <c r="B6" t="s">
        <v>51</v>
      </c>
      <c r="C6">
        <v>976.41</v>
      </c>
      <c r="D6" s="20">
        <v>1439943.32</v>
      </c>
      <c r="E6" s="6">
        <v>0.09</v>
      </c>
      <c r="F6" s="6">
        <v>0.91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Dashboard</vt:lpstr>
      <vt:lpstr> naive approa</vt:lpstr>
      <vt:lpstr>moving average</vt:lpstr>
      <vt:lpstr>exponential</vt:lpstr>
      <vt:lpstr>Sheet6</vt:lpstr>
      <vt:lpstr>Sheet8</vt:lpstr>
      <vt:lpstr>forecast sheet</vt:lpstr>
      <vt:lpstr>linear regression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Efemena Ikpro</dc:creator>
  <cp:lastModifiedBy>dell</cp:lastModifiedBy>
  <dcterms:created xsi:type="dcterms:W3CDTF">2022-10-22T23:13:04Z</dcterms:created>
  <dcterms:modified xsi:type="dcterms:W3CDTF">2022-12-29T01:17:55Z</dcterms:modified>
</cp:coreProperties>
</file>