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mc:AlternateContent xmlns:mc="http://schemas.openxmlformats.org/markup-compatibility/2006">
    <mc:Choice Requires="x15">
      <x15ac:absPath xmlns:x15ac="http://schemas.microsoft.com/office/spreadsheetml/2010/11/ac" url="/Users/andrew/Downloads/"/>
    </mc:Choice>
  </mc:AlternateContent>
  <bookViews>
    <workbookView xWindow="0" yWindow="460" windowWidth="27320" windowHeight="13100"/>
  </bookViews>
  <sheets>
    <sheet name="Data" sheetId="6"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Z83" i="6" l="1"/>
  <c r="DZ82" i="6"/>
  <c r="DZ81" i="6"/>
  <c r="DZ80" i="6"/>
  <c r="DZ79" i="6"/>
  <c r="DZ78" i="6"/>
  <c r="DZ77" i="6"/>
  <c r="DZ76" i="6"/>
  <c r="DZ75" i="6"/>
  <c r="DZ74" i="6"/>
  <c r="DZ73" i="6"/>
  <c r="DZ72" i="6"/>
  <c r="DZ71" i="6"/>
  <c r="DZ70" i="6"/>
  <c r="DZ69" i="6"/>
  <c r="DZ68" i="6"/>
  <c r="DZ67" i="6"/>
  <c r="DZ66" i="6"/>
  <c r="DZ65" i="6"/>
  <c r="DZ64" i="6"/>
  <c r="DZ63" i="6"/>
  <c r="DZ62" i="6"/>
  <c r="DZ61" i="6"/>
  <c r="DZ60" i="6"/>
  <c r="DZ59" i="6"/>
  <c r="DZ58" i="6"/>
  <c r="DZ57" i="6"/>
  <c r="DZ56" i="6"/>
  <c r="DZ55" i="6"/>
  <c r="DZ54" i="6"/>
  <c r="DZ53" i="6"/>
  <c r="DZ52" i="6"/>
  <c r="DZ51" i="6"/>
  <c r="DZ50" i="6"/>
  <c r="DZ49" i="6"/>
  <c r="DZ48" i="6"/>
  <c r="DZ47" i="6"/>
  <c r="DZ46" i="6"/>
  <c r="DZ45" i="6"/>
  <c r="DZ44" i="6"/>
  <c r="DZ43" i="6"/>
  <c r="DZ42" i="6"/>
  <c r="DZ41" i="6"/>
  <c r="DZ40" i="6"/>
  <c r="DZ39" i="6"/>
  <c r="DZ38" i="6"/>
  <c r="DZ37" i="6"/>
  <c r="DZ36" i="6"/>
  <c r="DZ35" i="6"/>
  <c r="DZ34" i="6"/>
  <c r="DZ33" i="6"/>
  <c r="DZ32" i="6"/>
  <c r="DZ31" i="6"/>
  <c r="DZ30" i="6"/>
  <c r="DZ29" i="6"/>
  <c r="DZ28" i="6"/>
  <c r="DZ27" i="6"/>
  <c r="DZ26" i="6"/>
  <c r="DZ25" i="6"/>
  <c r="DZ24" i="6"/>
  <c r="DZ23" i="6"/>
  <c r="DZ22" i="6"/>
  <c r="DZ21" i="6"/>
  <c r="DZ20" i="6"/>
  <c r="DZ19" i="6"/>
  <c r="DZ18" i="6"/>
  <c r="DZ17" i="6"/>
  <c r="DZ16" i="6"/>
  <c r="DZ15" i="6"/>
  <c r="DZ14" i="6"/>
  <c r="DZ13" i="6"/>
  <c r="DZ12" i="6"/>
  <c r="DZ11" i="6"/>
  <c r="DZ10" i="6"/>
  <c r="DZ9" i="6"/>
  <c r="DZ8" i="6"/>
  <c r="DZ7" i="6"/>
  <c r="DZ6" i="6"/>
  <c r="DZ5" i="6"/>
  <c r="DZ4" i="6"/>
  <c r="DZ3" i="6"/>
  <c r="DZ2" i="6"/>
</calcChain>
</file>

<file path=xl/sharedStrings.xml><?xml version="1.0" encoding="utf-8"?>
<sst xmlns="http://schemas.openxmlformats.org/spreadsheetml/2006/main" count="10177" uniqueCount="2017">
  <si>
    <t>Company ID</t>
  </si>
  <si>
    <t>Company Name</t>
  </si>
  <si>
    <t>Company Former Name</t>
  </si>
  <si>
    <t>Company Also Known As</t>
  </si>
  <si>
    <t>PBId</t>
  </si>
  <si>
    <t>Description</t>
  </si>
  <si>
    <t>Primary Industry Sector</t>
  </si>
  <si>
    <t>Primary Industry Group</t>
  </si>
  <si>
    <t>Primary Industry Code</t>
  </si>
  <si>
    <t>All Industries</t>
  </si>
  <si>
    <t>Industry Vertical</t>
  </si>
  <si>
    <t>Company Financing Status</t>
  </si>
  <si>
    <t>Total Raised</t>
  </si>
  <si>
    <t>Business Status</t>
  </si>
  <si>
    <t>Ownership Status</t>
  </si>
  <si>
    <t>Universe</t>
  </si>
  <si>
    <t>Website</t>
  </si>
  <si>
    <t>Employees</t>
  </si>
  <si>
    <t>Exchange</t>
  </si>
  <si>
    <t>Ticker</t>
  </si>
  <si>
    <t>Year Founded</t>
  </si>
  <si>
    <t>Parent Company</t>
  </si>
  <si>
    <t>Daily Updates</t>
  </si>
  <si>
    <t>Weekly Updates</t>
  </si>
  <si>
    <t>Revenue</t>
  </si>
  <si>
    <t>Gross Profit</t>
  </si>
  <si>
    <t>Net Income</t>
  </si>
  <si>
    <t>Enterprise Value</t>
  </si>
  <si>
    <t>EBITDA</t>
  </si>
  <si>
    <t>Fiscal Period</t>
  </si>
  <si>
    <t>Primary Contact PBId</t>
  </si>
  <si>
    <t>Primary Contact</t>
  </si>
  <si>
    <t>Primary Contact Title</t>
  </si>
  <si>
    <t>Primary Contact Email</t>
  </si>
  <si>
    <t>Primary Contact Phone</t>
  </si>
  <si>
    <t>HQ Location</t>
  </si>
  <si>
    <t>HQ Address Line 1</t>
  </si>
  <si>
    <t>HQ Address Line 2</t>
  </si>
  <si>
    <t>HQ City</t>
  </si>
  <si>
    <t>HQ State/Province</t>
  </si>
  <si>
    <t>HQ Post Code</t>
  </si>
  <si>
    <t>HQ Country</t>
  </si>
  <si>
    <t>HQ Phone</t>
  </si>
  <si>
    <t>HQ Fax</t>
  </si>
  <si>
    <t>HQ Email</t>
  </si>
  <si>
    <t>HQ Global Region</t>
  </si>
  <si>
    <t>HQ Global Sub Region</t>
  </si>
  <si>
    <t>Financing Status Note</t>
  </si>
  <si>
    <t>Active Investors</t>
  </si>
  <si>
    <t># Active Investors</t>
  </si>
  <si>
    <t>Acquirers</t>
  </si>
  <si>
    <t>Former Investors</t>
  </si>
  <si>
    <t>Other Investors</t>
  </si>
  <si>
    <t>Active Investors Websites</t>
  </si>
  <si>
    <t>Former Investors Websites</t>
  </si>
  <si>
    <t>Other Investors Websites</t>
  </si>
  <si>
    <t>General Services</t>
  </si>
  <si>
    <t>Services on a Deal</t>
  </si>
  <si>
    <t>First Financing Date</t>
  </si>
  <si>
    <t>First Financing Size</t>
  </si>
  <si>
    <t>First Financing Size Status</t>
  </si>
  <si>
    <t>First Financing Valuation</t>
  </si>
  <si>
    <t>First Financing Valuation Status</t>
  </si>
  <si>
    <t>First Financing Deal Type</t>
  </si>
  <si>
    <t>First Financing Deal Type 2</t>
  </si>
  <si>
    <t>First Financing Deal Type 3</t>
  </si>
  <si>
    <t>First Financing Deal Class</t>
  </si>
  <si>
    <t>First Financing Debt Type</t>
  </si>
  <si>
    <t>First Financing Debt Type 2</t>
  </si>
  <si>
    <t>First Financing Debt Type 3</t>
  </si>
  <si>
    <t>First Financing Status</t>
  </si>
  <si>
    <t>Last Financing Date</t>
  </si>
  <si>
    <t>Last Financing Size</t>
  </si>
  <si>
    <t>Last Financing Size Status</t>
  </si>
  <si>
    <t>Last Financing Valuation</t>
  </si>
  <si>
    <t>Last Financing Valuation Status</t>
  </si>
  <si>
    <t>Last Financing Deal Type</t>
  </si>
  <si>
    <t xml:space="preserve">Last Financing Deal Type 2 </t>
  </si>
  <si>
    <t>Last Financing Deal Type 3</t>
  </si>
  <si>
    <t>Last Financing Deal Class</t>
  </si>
  <si>
    <t>Last Financing Debt Type</t>
  </si>
  <si>
    <t>Last Financing Debt Type 2</t>
  </si>
  <si>
    <t>Last Financing Debt Type 3</t>
  </si>
  <si>
    <t>Last Financing Status</t>
  </si>
  <si>
    <t>Growth Rate</t>
  </si>
  <si>
    <t>Growth Rate Percentile</t>
  </si>
  <si>
    <t>Growth Rate Change</t>
  </si>
  <si>
    <t>Growth Rate % Change</t>
  </si>
  <si>
    <t>Web Growth Rate</t>
  </si>
  <si>
    <t>Web Growth Rate Percentile</t>
  </si>
  <si>
    <t>Social Growth Rate</t>
  </si>
  <si>
    <t>Social Growth Rate Percentile</t>
  </si>
  <si>
    <t>SimilarWeb Growth Rate</t>
  </si>
  <si>
    <t>SimilarWeb Growth Rate Percentile</t>
  </si>
  <si>
    <t>Majestic Growth Rate</t>
  </si>
  <si>
    <t>Majestic Growth Rate Percentile</t>
  </si>
  <si>
    <t>Facebook Growth Rate</t>
  </si>
  <si>
    <t>Facebook Growth Rate Percentile</t>
  </si>
  <si>
    <t>Twitter Growth Rate</t>
  </si>
  <si>
    <t>Twitter Growth Rate Percentile</t>
  </si>
  <si>
    <t>Size Multiple</t>
  </si>
  <si>
    <t>Size Multiple Percentile</t>
  </si>
  <si>
    <t>Size Multiple Change</t>
  </si>
  <si>
    <t>Size Multiple % Change</t>
  </si>
  <si>
    <t>Web Size Multiple</t>
  </si>
  <si>
    <t>Web Size Multiple Percentile</t>
  </si>
  <si>
    <t>Social Size Multiple</t>
  </si>
  <si>
    <t>Social Size Multiple Percentile</t>
  </si>
  <si>
    <t>SimilarWeb Size Multiple</t>
  </si>
  <si>
    <t>SimilarWeb Size Multiple Percentile</t>
  </si>
  <si>
    <t>Majestic Size Multiple</t>
  </si>
  <si>
    <t>Majestic Size Multiple Percentile</t>
  </si>
  <si>
    <t>Facebook Size Multiple</t>
  </si>
  <si>
    <t>Facebook Size Multiple Percentile</t>
  </si>
  <si>
    <t>Twitter Size Multiple</t>
  </si>
  <si>
    <t>Twitter Size Multiple Percentile</t>
  </si>
  <si>
    <t>SimilarWeb Unique Visitors</t>
  </si>
  <si>
    <t>SimilarWeb Unique Visitors Change</t>
  </si>
  <si>
    <t>SimilarWeb Unique Visitors % Change</t>
  </si>
  <si>
    <t>Facebook Likes</t>
  </si>
  <si>
    <t>Facebook Likes Change</t>
  </si>
  <si>
    <t>Facebook Likes % Change</t>
  </si>
  <si>
    <t>Majestic Referring Domains</t>
  </si>
  <si>
    <t>Majestic Referring Domains Change</t>
  </si>
  <si>
    <t>Majestic Referring Domains % Change</t>
  </si>
  <si>
    <t>Twitter Followers</t>
  </si>
  <si>
    <t>Twitter Followers Change</t>
  </si>
  <si>
    <t>Twitter Followers % Change</t>
  </si>
  <si>
    <t>Profile Data Source</t>
  </si>
  <si>
    <t>PitchBook Link</t>
  </si>
  <si>
    <t>© PitchBook Data, Inc. 2017</t>
  </si>
  <si>
    <t>222103-90</t>
  </si>
  <si>
    <t>Truth Bar</t>
  </si>
  <si>
    <t/>
  </si>
  <si>
    <t>Producer and marketer of probiotic snack bars created to offer a healthy alternative to junk food and snacks. The company's all-time snack bars combine micro-nutrients and healthy fats, are low in sugar, high in fiber, gluten free, non-GMO, packed with fiber, prebiotics and probiotics for optimal gut health and are made using all natural food ingredients, dry fruits and organic colors, enabling health cautious customers to find and purchase organic and healthy nutrition bars that not only deliver balanced nutrition but also promotes gut health.</t>
  </si>
  <si>
    <t>Consumer Products and Services (B2C)</t>
  </si>
  <si>
    <t>Consumer Non-Durables</t>
  </si>
  <si>
    <t>Food Products</t>
  </si>
  <si>
    <t>Food Products*; Internet Retail</t>
  </si>
  <si>
    <t>E-Commerce, LOHAS &amp; Wellness</t>
  </si>
  <si>
    <t>Pending Transaction (Angel)</t>
  </si>
  <si>
    <t>Generating Revenue</t>
  </si>
  <si>
    <t>Privately Held (no backing)</t>
  </si>
  <si>
    <t>Other Private Companies</t>
  </si>
  <si>
    <t>www.truthbar.com</t>
  </si>
  <si>
    <r>
      <rPr>
        <b/>
        <sz val="8"/>
        <color rgb="FF26854D"/>
        <rFont val="Arial"/>
      </rPr>
      <t>New Company</t>
    </r>
  </si>
  <si>
    <t>174144-61P</t>
  </si>
  <si>
    <t>Marilynn Martin</t>
  </si>
  <si>
    <t>Chief Executive Officer</t>
  </si>
  <si>
    <t>+1 (888) 886-8959</t>
  </si>
  <si>
    <t>Waltham, MA</t>
  </si>
  <si>
    <t>260 Charles Street</t>
  </si>
  <si>
    <t>Waltham</t>
  </si>
  <si>
    <t>Massachusetts</t>
  </si>
  <si>
    <t>02453</t>
  </si>
  <si>
    <t>United States</t>
  </si>
  <si>
    <t>info@truthbar.com</t>
  </si>
  <si>
    <t>Americas</t>
  </si>
  <si>
    <t>North America</t>
  </si>
  <si>
    <t>The company closed on $510,000 of convertible debt financing from undisclosed investors on November 8, 2017. The company is being actively tracked by PitchBook.</t>
  </si>
  <si>
    <t>Actual</t>
  </si>
  <si>
    <t>Angel (individual)</t>
  </si>
  <si>
    <t>Angel</t>
  </si>
  <si>
    <t>Individual</t>
  </si>
  <si>
    <t>Convertible Debt</t>
  </si>
  <si>
    <t>Announced/In Progress</t>
  </si>
  <si>
    <t>PitchBook Research</t>
  </si>
  <si>
    <t>222112-09</t>
  </si>
  <si>
    <t>Monitored Therapeutics</t>
  </si>
  <si>
    <t>Developer of remote patient management technology designed to provide treatment of respiratory diseases in the home. The company's technology uses a spirometer specifically designed for connected health applications, a telehealth communication hub and customizable cloud-based information portal , enabling users to experience a good and well executed respiratory disease treatment from home.</t>
  </si>
  <si>
    <t>Healthcare</t>
  </si>
  <si>
    <t>Healthcare Devices and Supplies</t>
  </si>
  <si>
    <t>Diagnostic Equipment</t>
  </si>
  <si>
    <t>Diagnostic Equipment*; Monitoring Equipment; Other Healthcare Technology Systems</t>
  </si>
  <si>
    <t>HealthTech, Mobile, SaaS</t>
  </si>
  <si>
    <t>Angel-Backed</t>
  </si>
  <si>
    <t>Privately Held (backing)</t>
  </si>
  <si>
    <t>Pre-venture</t>
  </si>
  <si>
    <t>www.monitoredrx.net</t>
  </si>
  <si>
    <t>174157-75P</t>
  </si>
  <si>
    <t>William Zimlich</t>
  </si>
  <si>
    <t>Co-Founder, President, Chief Executive Officer &amp; Board Member</t>
  </si>
  <si>
    <t>+1 (614) 761-3555</t>
  </si>
  <si>
    <t>Dublin, OH</t>
  </si>
  <si>
    <t>6543 Commerce Pkwy</t>
  </si>
  <si>
    <t>Suite A</t>
  </si>
  <si>
    <t>Dublin</t>
  </si>
  <si>
    <t>Ohio</t>
  </si>
  <si>
    <t>43017</t>
  </si>
  <si>
    <t>info@monitoredrx.com</t>
  </si>
  <si>
    <t>The company raised $105,043 of angel funding from undisclosed investors on November 08, 2017.</t>
  </si>
  <si>
    <t>Completed</t>
  </si>
  <si>
    <t>222113-08</t>
  </si>
  <si>
    <t>Brightstone Diamonds</t>
  </si>
  <si>
    <t>The company is currently operating in Stealth mode.</t>
  </si>
  <si>
    <t>Business Products and Services (B2B)</t>
  </si>
  <si>
    <t>Other Business Products and Services</t>
  </si>
  <si>
    <t>Other Business Products and Services*; Other Consumer Products and Services</t>
  </si>
  <si>
    <t>Stealth</t>
  </si>
  <si>
    <t>174164-95P</t>
  </si>
  <si>
    <t>Patrick Hopf</t>
  </si>
  <si>
    <t>Executive Officer &amp; Board Member</t>
  </si>
  <si>
    <t>+1 (952) 215-2667</t>
  </si>
  <si>
    <t>San Diego, CA</t>
  </si>
  <si>
    <t>14830 Encendido</t>
  </si>
  <si>
    <t>San Diego</t>
  </si>
  <si>
    <t>California</t>
  </si>
  <si>
    <t>92167</t>
  </si>
  <si>
    <t>The company raised $270,000 of angel funding from undisclosed investors on November 8, 2017.</t>
  </si>
  <si>
    <t>222074-29</t>
  </si>
  <si>
    <t>Oleander Medical Technologies</t>
  </si>
  <si>
    <t>OMT</t>
  </si>
  <si>
    <t>Developer of a cancer treatment technology intended to destroy cancer cells without damaging other cells in the body. The company's Targeted Osmotic Lysis technology is a revolutionary treatment for late-stage cancer that does not rely on surgery, chemotherapy or radiation and kills metastatic cancer cells by forcing them to take in sodium ions while blocking the cells from pumping the ions back out, enabling medical researchers to treat cancer naturally, painlessly and cost-effectively unlike radiation and chemotherapy treatments that kill both normal and cancerous tissue resulting in serious damage to the individual being treated.</t>
  </si>
  <si>
    <t>Pharmaceuticals and Biotechnology</t>
  </si>
  <si>
    <t>Other Pharmaceuticals and Biotechnology</t>
  </si>
  <si>
    <t>Other Pharmaceuticals and Biotechnology*; Biotechnology; Drug Discovery</t>
  </si>
  <si>
    <t>Life Sciences, Oncology</t>
  </si>
  <si>
    <t>www.oleandermedicaltechnologies.com</t>
  </si>
  <si>
    <t>174074-23P</t>
  </si>
  <si>
    <t>Dennis Paul</t>
  </si>
  <si>
    <t>Co-Founder, Managing Member &amp; Chief Scientific Officer</t>
  </si>
  <si>
    <t>dpaul@oleandermedicaltechnologies.com</t>
  </si>
  <si>
    <t>+1 (225) 615-8758</t>
  </si>
  <si>
    <t>Baton Rouge, LA</t>
  </si>
  <si>
    <t>Louisiana Emerging Technology Center</t>
  </si>
  <si>
    <t>340 East Parker Center</t>
  </si>
  <si>
    <t>Baton Rouge</t>
  </si>
  <si>
    <t>Louisiana</t>
  </si>
  <si>
    <t>70803</t>
  </si>
  <si>
    <t>+1 (225) 615-8910</t>
  </si>
  <si>
    <t>oleanderhjm@gmail.com</t>
  </si>
  <si>
    <t>The company closed on $300,000 of convertible debt financing from undisclosed investors on November 7, 2017. Previously, the company raised $100,000 of convertible debt financing from undisclosed investors on November 12, 2013. The company is being actively tracked by PitchBook.</t>
  </si>
  <si>
    <t>Debt</t>
  </si>
  <si>
    <t>182186-38</t>
  </si>
  <si>
    <t>Mindset Medical</t>
  </si>
  <si>
    <t>Informed</t>
  </si>
  <si>
    <t>Developer of a patient engagement platform designed to provide patients and physicians with updated and secure health information. The company's cloud based universal patient engagement platform is designed to equip patients and physicians with relevant, updated, secure and health information, enabling them to save an share medical information with anyone as per convenience.</t>
  </si>
  <si>
    <t>Healthcare Technology Systems</t>
  </si>
  <si>
    <t>Other Healthcare Technology Systems</t>
  </si>
  <si>
    <t>Other Healthcare Technology Systems*; Application Software; Social/Platform Software</t>
  </si>
  <si>
    <t>Mobile, SaaS</t>
  </si>
  <si>
    <t>Startup</t>
  </si>
  <si>
    <t>www.mindsetmedical.com</t>
  </si>
  <si>
    <r>
      <rPr>
        <b/>
        <sz val="8"/>
        <color rgb="FF26854D"/>
        <rFont val="Arial"/>
      </rPr>
      <t>Deal</t>
    </r>
    <r>
      <rPr>
        <sz val="7"/>
        <color rgb="FF707070"/>
        <rFont val="Arial"/>
      </rPr>
      <t xml:space="preserve"> NEW  </t>
    </r>
    <r>
      <rPr>
        <sz val="8"/>
        <color rgb="FF000000"/>
        <rFont val="Arial"/>
      </rPr>
      <t>Angel (individual), 2017</t>
    </r>
    <r>
      <rPr>
        <sz val="7"/>
        <color rgb="FF707070"/>
        <rFont val="Arial"/>
      </rPr>
      <t xml:space="preserve"> Completed</t>
    </r>
    <r>
      <rPr>
        <sz val="8"/>
        <color rgb="FF000000"/>
        <rFont val="Arial"/>
      </rPr>
      <t xml:space="preserve">
</t>
    </r>
    <r>
      <rPr>
        <b/>
        <sz val="8"/>
        <color rgb="FF26854D"/>
        <rFont val="Arial"/>
      </rPr>
      <t>People</t>
    </r>
    <r>
      <rPr>
        <sz val="7"/>
        <color rgb="FF707070"/>
        <rFont val="Arial"/>
      </rPr>
      <t xml:space="preserve"> NEW  </t>
    </r>
    <r>
      <rPr>
        <sz val="8"/>
        <color rgb="FF000000"/>
        <rFont val="Arial"/>
      </rPr>
      <t>John Limpic, Vice President, Business Development &amp; Board Member</t>
    </r>
    <r>
      <rPr>
        <sz val="8"/>
        <color rgb="FF000000"/>
        <rFont val="Arial"/>
      </rPr>
      <t xml:space="preserve">
</t>
    </r>
    <r>
      <rPr>
        <b/>
        <sz val="8"/>
        <color rgb="FF26854D"/>
        <rFont val="Arial"/>
      </rPr>
      <t>Promotion</t>
    </r>
    <r>
      <rPr>
        <sz val="7"/>
        <color rgb="FF707070"/>
        <rFont val="Arial"/>
      </rPr>
      <t xml:space="preserve"> NEW  </t>
    </r>
    <r>
      <rPr>
        <sz val="8"/>
        <color rgb="FF000000"/>
        <rFont val="Arial"/>
      </rPr>
      <t>Mark Whitehouse, Chief Operating Officer &amp; Board Member</t>
    </r>
    <r>
      <rPr>
        <sz val="8"/>
        <color rgb="FF000000"/>
        <rFont val="Arial"/>
      </rPr>
      <t xml:space="preserve">
</t>
    </r>
    <r>
      <rPr>
        <b/>
        <sz val="8"/>
        <color rgb="FF26854D"/>
        <rFont val="Arial"/>
      </rPr>
      <t>Ownership Status</t>
    </r>
    <r>
      <rPr>
        <sz val="7"/>
        <color rgb="FF707070"/>
        <rFont val="Arial"/>
      </rPr>
      <t xml:space="preserve"> UPDATE  </t>
    </r>
    <r>
      <rPr>
        <sz val="8"/>
        <color rgb="FF000000"/>
        <rFont val="Arial"/>
      </rPr>
      <t>Privately Held (backing)</t>
    </r>
    <r>
      <rPr>
        <sz val="8"/>
        <color rgb="FF000000"/>
        <rFont val="Arial"/>
      </rPr>
      <t xml:space="preserve">
</t>
    </r>
    <r>
      <rPr>
        <b/>
        <sz val="8"/>
        <color rgb="FF26854D"/>
        <rFont val="Arial"/>
      </rPr>
      <t>Primary Office</t>
    </r>
    <r>
      <rPr>
        <sz val="7"/>
        <color rgb="FF707070"/>
        <rFont val="Arial"/>
      </rPr>
      <t xml:space="preserve"> UPDATE  </t>
    </r>
    <r>
      <rPr>
        <sz val="8"/>
        <color rgb="FF000000"/>
        <rFont val="Arial"/>
      </rPr>
      <t>Scottsdale, AZ</t>
    </r>
    <r>
      <rPr>
        <sz val="8"/>
        <color rgb="FF000000"/>
        <rFont val="Arial"/>
      </rPr>
      <t xml:space="preserve">
</t>
    </r>
    <r>
      <rPr>
        <b/>
        <sz val="8"/>
        <color rgb="FF26854D"/>
        <rFont val="Arial"/>
      </rPr>
      <t>Filing</t>
    </r>
    <r>
      <rPr>
        <sz val="7"/>
        <color rgb="FF707070"/>
        <rFont val="Arial"/>
      </rPr>
      <t xml:space="preserve"> NEW  </t>
    </r>
  </si>
  <si>
    <t>69066-37P</t>
  </si>
  <si>
    <t>Mitchell Foster</t>
  </si>
  <si>
    <t>Chief Executive Officer &amp; Board Member</t>
  </si>
  <si>
    <t>foster@mindsetmedical.com</t>
  </si>
  <si>
    <t>+1 (480) 236-5327</t>
  </si>
  <si>
    <t>Scottsdale, AZ</t>
  </si>
  <si>
    <t>2398 East Camelback Road</t>
  </si>
  <si>
    <t>Suite 1020</t>
  </si>
  <si>
    <t>Scottsdale</t>
  </si>
  <si>
    <t>Arizona</t>
  </si>
  <si>
    <t>85016</t>
  </si>
  <si>
    <t>info@mindsetmedical.com</t>
  </si>
  <si>
    <t>The company raised $275,000 of angel funding from undisclosed investors on November 7, 2017.</t>
  </si>
  <si>
    <t>86876-92</t>
  </si>
  <si>
    <t>Keystone Mobile Partner</t>
  </si>
  <si>
    <t>Keystone Kidney Center</t>
  </si>
  <si>
    <t>Provider of shock wave lithotripsy services. The company operates mobile units which provides a range of urological care services for patients. It also specializes in providing flexible choice of location for physicians and hospitals for performing the treatment.</t>
  </si>
  <si>
    <t>Other Devices and Supplies</t>
  </si>
  <si>
    <t>Other Devices and Supplies*; Clinics/Outpatient Services; Other Healthcare Services</t>
  </si>
  <si>
    <t>Pre-venture, M&amp;A</t>
  </si>
  <si>
    <t>www.keystonekidney.com</t>
  </si>
  <si>
    <r>
      <rPr>
        <b/>
        <sz val="8"/>
        <color rgb="FF26854D"/>
        <rFont val="Arial"/>
      </rPr>
      <t>Filing</t>
    </r>
    <r>
      <rPr>
        <sz val="7"/>
        <color rgb="FF707070"/>
        <rFont val="Arial"/>
      </rPr>
      <t xml:space="preserve"> NEW  </t>
    </r>
  </si>
  <si>
    <t>Willow Grove, PA</t>
  </si>
  <si>
    <t>2701 Blair Mill Road</t>
  </si>
  <si>
    <t>Willow Grove</t>
  </si>
  <si>
    <t>Pennsylvania</t>
  </si>
  <si>
    <t>19090</t>
  </si>
  <si>
    <t>+1 (215) 675-9900</t>
  </si>
  <si>
    <t>+1 (215) 675-4096</t>
  </si>
  <si>
    <t>contact@keystonekidney.com</t>
  </si>
  <si>
    <t>The company raised $190,830 million of angel funding from undisclosed investors on November 7, 2017. It previously raised $308,760 of angel funding from undisclosed investors on November 17, 2015.</t>
  </si>
  <si>
    <t>HealthTronics</t>
  </si>
  <si>
    <t>0.00%</t>
  </si>
  <si>
    <t>32</t>
  </si>
  <si>
    <t>26</t>
  </si>
  <si>
    <t>37</t>
  </si>
  <si>
    <t>14</t>
  </si>
  <si>
    <t>0.14x</t>
  </si>
  <si>
    <t>12</t>
  </si>
  <si>
    <t>0.00x</t>
  </si>
  <si>
    <t>13</t>
  </si>
  <si>
    <t>1</t>
  </si>
  <si>
    <t>0.29x</t>
  </si>
  <si>
    <t>3</t>
  </si>
  <si>
    <t>-10</t>
  </si>
  <si>
    <t>-76.92%</t>
  </si>
  <si>
    <t>10</t>
  </si>
  <si>
    <t>0</t>
  </si>
  <si>
    <t>123935-59</t>
  </si>
  <si>
    <t>Fasetto</t>
  </si>
  <si>
    <t>Provider of a cloud storage and communication device created to store content online. The company's pocket-sized, weatherproof device combines the capabilities of an LTE hotspot with large storage capabilities enabling users to view and share content with others regardless of platform, device or connection type.</t>
  </si>
  <si>
    <t>Information Technology</t>
  </si>
  <si>
    <t>IT Services</t>
  </si>
  <si>
    <t>Other IT Services</t>
  </si>
  <si>
    <t>Other IT Services*; Electronics (B2C); Communication Software</t>
  </si>
  <si>
    <t>Big Data, SaaS</t>
  </si>
  <si>
    <t>www.fasetto.com</t>
  </si>
  <si>
    <r>
      <rPr>
        <b/>
        <sz val="8"/>
        <color rgb="FF26854D"/>
        <rFont val="Arial"/>
      </rPr>
      <t>Deal</t>
    </r>
    <r>
      <rPr>
        <sz val="7"/>
        <color rgb="FF707070"/>
        <rFont val="Arial"/>
      </rPr>
      <t xml:space="preserve"> NEW  </t>
    </r>
    <r>
      <rPr>
        <sz val="8"/>
        <color rgb="FF000000"/>
        <rFont val="Arial"/>
      </rPr>
      <t>Angel (individual), 2017</t>
    </r>
    <r>
      <rPr>
        <sz val="7"/>
        <color rgb="FF707070"/>
        <rFont val="Arial"/>
      </rPr>
      <t xml:space="preserve"> Completed</t>
    </r>
    <r>
      <rPr>
        <sz val="8"/>
        <color rgb="FF000000"/>
        <rFont val="Arial"/>
      </rPr>
      <t xml:space="preserve">
</t>
    </r>
    <r>
      <rPr>
        <b/>
        <sz val="8"/>
        <color rgb="FF26854D"/>
        <rFont val="Arial"/>
      </rPr>
      <t>Filing</t>
    </r>
    <r>
      <rPr>
        <sz val="7"/>
        <color rgb="FF707070"/>
        <rFont val="Arial"/>
      </rPr>
      <t xml:space="preserve"> NEW  </t>
    </r>
  </si>
  <si>
    <t>113718-43P</t>
  </si>
  <si>
    <t>Coy Christmas</t>
  </si>
  <si>
    <t>Chief Executive Officer, Board Member &amp; Co-Founder</t>
  </si>
  <si>
    <t>coy@fasetto.com</t>
  </si>
  <si>
    <t>+1 (715) 718-2464</t>
  </si>
  <si>
    <t>Superior, WI</t>
  </si>
  <si>
    <t>P.O. Box 2036</t>
  </si>
  <si>
    <t>Superior</t>
  </si>
  <si>
    <t>Wisconsin</t>
  </si>
  <si>
    <t>54880</t>
  </si>
  <si>
    <t>info@fasetto.com</t>
  </si>
  <si>
    <t>The company is in the process of raising $3 million of angel funding from undisclosed investors on September 12, 2017. Previously, the company raised $1.65 million of angel funding from undisclosed investors on March 30, 2017. The funding will be used to expand R&amp;D and new markets accelerate growth and production. The company is being actively tracked by PitchBook.</t>
  </si>
  <si>
    <t>RSM US (Accounting), Snell &amp; Wilmer (Legal Advisor)</t>
  </si>
  <si>
    <t>Kickstarter (Lead Manager or Arranger)</t>
  </si>
  <si>
    <t>Product Crowdfunding</t>
  </si>
  <si>
    <t>-6.86%</t>
  </si>
  <si>
    <t>2</t>
  </si>
  <si>
    <t>0.01%</t>
  </si>
  <si>
    <t>0.20%</t>
  </si>
  <si>
    <t>-2.07%</t>
  </si>
  <si>
    <t>2.56%</t>
  </si>
  <si>
    <t>99</t>
  </si>
  <si>
    <t>-4.13%</t>
  </si>
  <si>
    <t>25</t>
  </si>
  <si>
    <t>3.83%</t>
  </si>
  <si>
    <t>1.28%</t>
  </si>
  <si>
    <t>98</t>
  </si>
  <si>
    <t>2.75x</t>
  </si>
  <si>
    <t>69</t>
  </si>
  <si>
    <t>0.05x</t>
  </si>
  <si>
    <t>1.85%</t>
  </si>
  <si>
    <t>1.91x</t>
  </si>
  <si>
    <t>65</t>
  </si>
  <si>
    <t>6.34x</t>
  </si>
  <si>
    <t>79</t>
  </si>
  <si>
    <t>2.02x</t>
  </si>
  <si>
    <t>66</t>
  </si>
  <si>
    <t>1.80x</t>
  </si>
  <si>
    <t>62</t>
  </si>
  <si>
    <t>3.27x</t>
  </si>
  <si>
    <t>9.41x</t>
  </si>
  <si>
    <t>85</t>
  </si>
  <si>
    <t>674</t>
  </si>
  <si>
    <t>-46</t>
  </si>
  <si>
    <t>-6.39%</t>
  </si>
  <si>
    <t>2,589</t>
  </si>
  <si>
    <t>114</t>
  </si>
  <si>
    <t>4.61%</t>
  </si>
  <si>
    <t>63</t>
  </si>
  <si>
    <t>-1</t>
  </si>
  <si>
    <t>-1.56%</t>
  </si>
  <si>
    <t>3,175</t>
  </si>
  <si>
    <t>58</t>
  </si>
  <si>
    <t>1.86%</t>
  </si>
  <si>
    <t>222101-29</t>
  </si>
  <si>
    <t>Downticket</t>
  </si>
  <si>
    <t>Provider of a non-partisan platform designed to empower engagement in down ballot U.S. elections nationwide. The company's non-partisan platform permits citizens to strategizing about election by searching, browsing and identifying candidates nationwide, influence the election by efficiently make political contributions to any campaign and monitor it, to track fundraising, polling and social media for the campaigns theyhave contributed to, enabling citizens to even the political playing field against corporations and special interests and further democratize their democracy.</t>
  </si>
  <si>
    <t>Software</t>
  </si>
  <si>
    <t>Social/Platform Software</t>
  </si>
  <si>
    <t>Social/Platform Software*</t>
  </si>
  <si>
    <t>Mobile</t>
  </si>
  <si>
    <t>Product In Beta Test</t>
  </si>
  <si>
    <t>www.downticket.com</t>
  </si>
  <si>
    <t>174145-78P</t>
  </si>
  <si>
    <t>Nimish Desai</t>
  </si>
  <si>
    <t>President, Chief Executive Officer &amp; Board Member</t>
  </si>
  <si>
    <t>+1 (253) 223-3362</t>
  </si>
  <si>
    <t>Seattle, WA</t>
  </si>
  <si>
    <t>500 Mercer Street</t>
  </si>
  <si>
    <t>Suite C202-110A</t>
  </si>
  <si>
    <t>Seattle</t>
  </si>
  <si>
    <t>Washington</t>
  </si>
  <si>
    <t>98109</t>
  </si>
  <si>
    <t>info@downticket.com</t>
  </si>
  <si>
    <t>The company closed on $100,000 of convertible debt financing from undisclosed investor on November 11, 2017. The company is being actively tracked by PitchBook.</t>
  </si>
  <si>
    <t>65663-20</t>
  </si>
  <si>
    <t>Talent</t>
  </si>
  <si>
    <t>Nova Global</t>
  </si>
  <si>
    <t>Talent Worldwide</t>
  </si>
  <si>
    <t>Provider of an online CV and resume writing platform intended to help professionals achieve their professional goals. The company's CV and resume writing platforms, TopResume and CVNow offers a network of skilled, provide career resource and experienced writers and analytical tools to improve resumes, enabling professional writers to redefine their professional brand and stand out from the crowd during the job search process.</t>
  </si>
  <si>
    <t>Media</t>
  </si>
  <si>
    <t>Information Services (B2C)</t>
  </si>
  <si>
    <t>Information Services (B2C)*; Social/Platform Software</t>
  </si>
  <si>
    <t>www.talentinc.com</t>
  </si>
  <si>
    <r>
      <rPr>
        <b/>
        <sz val="8"/>
        <color rgb="FF26854D"/>
        <rFont val="Arial"/>
      </rPr>
      <t>Deal</t>
    </r>
    <r>
      <rPr>
        <sz val="7"/>
        <color rgb="FF707070"/>
        <rFont val="Arial"/>
      </rPr>
      <t xml:space="preserve"> NEW  </t>
    </r>
    <r>
      <rPr>
        <sz val="8"/>
        <color rgb="FF000000"/>
        <rFont val="Arial"/>
      </rPr>
      <t>Angel (individual), 2017</t>
    </r>
    <r>
      <rPr>
        <sz val="7"/>
        <color rgb="FF707070"/>
        <rFont val="Arial"/>
      </rPr>
      <t xml:space="preserve"> Completed</t>
    </r>
    <r>
      <rPr>
        <sz val="8"/>
        <color rgb="FF000000"/>
        <rFont val="Arial"/>
      </rPr>
      <t xml:space="preserve">
</t>
    </r>
    <r>
      <rPr>
        <b/>
        <sz val="8"/>
        <color rgb="FF26854D"/>
        <rFont val="Arial"/>
      </rPr>
      <t>Promotion</t>
    </r>
    <r>
      <rPr>
        <sz val="7"/>
        <color rgb="FF707070"/>
        <rFont val="Arial"/>
      </rPr>
      <t xml:space="preserve"> NEW  </t>
    </r>
    <r>
      <rPr>
        <sz val="8"/>
        <color rgb="FF000000"/>
        <rFont val="Arial"/>
      </rPr>
      <t>Jeffrey Berger, Co-Founder, Chief Executive Officer &amp; Board Member</t>
    </r>
    <r>
      <rPr>
        <sz val="8"/>
        <color rgb="FF000000"/>
        <rFont val="Arial"/>
      </rPr>
      <t xml:space="preserve">
</t>
    </r>
    <r>
      <rPr>
        <b/>
        <sz val="8"/>
        <color rgb="FF26854D"/>
        <rFont val="Arial"/>
      </rPr>
      <t>Promotion</t>
    </r>
    <r>
      <rPr>
        <sz val="7"/>
        <color rgb="FF707070"/>
        <rFont val="Arial"/>
      </rPr>
      <t xml:space="preserve"> NEW  </t>
    </r>
    <r>
      <rPr>
        <sz val="8"/>
        <color rgb="FF000000"/>
        <rFont val="Arial"/>
      </rPr>
      <t>Patrick Butler, Co-Founder &amp; Chief Product Officer</t>
    </r>
    <r>
      <rPr>
        <sz val="8"/>
        <color rgb="FF000000"/>
        <rFont val="Arial"/>
      </rPr>
      <t xml:space="preserve">
</t>
    </r>
    <r>
      <rPr>
        <b/>
        <sz val="8"/>
        <color rgb="FF26854D"/>
        <rFont val="Arial"/>
      </rPr>
      <t>News</t>
    </r>
    <r>
      <rPr>
        <sz val="7"/>
        <color rgb="FF707070"/>
        <rFont val="Arial"/>
      </rPr>
      <t xml:space="preserve"> NEW  </t>
    </r>
    <r>
      <rPr>
        <sz val="8"/>
        <color rgb="FF000000"/>
        <rFont val="Arial"/>
      </rPr>
      <t xml:space="preserve">
</t>
    </r>
    <r>
      <rPr>
        <b/>
        <sz val="8"/>
        <color rgb="FF26854D"/>
        <rFont val="Arial"/>
      </rPr>
      <t>Filing</t>
    </r>
    <r>
      <rPr>
        <sz val="7"/>
        <color rgb="FF707070"/>
        <rFont val="Arial"/>
      </rPr>
      <t xml:space="preserve"> NEW  </t>
    </r>
  </si>
  <si>
    <t>91041-94P</t>
  </si>
  <si>
    <t>Jeffrey Berger</t>
  </si>
  <si>
    <t>Co-Founder, Chief Executive Officer &amp; Board Member</t>
  </si>
  <si>
    <t>jeff@talentinc.com</t>
  </si>
  <si>
    <t>+1 (646) 930-4759</t>
  </si>
  <si>
    <t>New York, NY</t>
  </si>
  <si>
    <t>113 university Place</t>
  </si>
  <si>
    <t>5th Floor</t>
  </si>
  <si>
    <t>New York</t>
  </si>
  <si>
    <t>10003</t>
  </si>
  <si>
    <t>hello@talentinc.com</t>
  </si>
  <si>
    <t>The company raised $1 million of angel funding from undisclosed investors on November 6, 2017.</t>
  </si>
  <si>
    <t>-1.85%</t>
  </si>
  <si>
    <t>0.15%</t>
  </si>
  <si>
    <t>-4.68%</t>
  </si>
  <si>
    <t>8</t>
  </si>
  <si>
    <t>0.97%</t>
  </si>
  <si>
    <t>96</t>
  </si>
  <si>
    <t>-9.35%</t>
  </si>
  <si>
    <t>15</t>
  </si>
  <si>
    <t>0.67%</t>
  </si>
  <si>
    <t>91</t>
  </si>
  <si>
    <t>1.44x</t>
  </si>
  <si>
    <t>56</t>
  </si>
  <si>
    <t>0.28%</t>
  </si>
  <si>
    <t>0.87x</t>
  </si>
  <si>
    <t>46</t>
  </si>
  <si>
    <t>1.62x</t>
  </si>
  <si>
    <t>61</t>
  </si>
  <si>
    <t>2.43x</t>
  </si>
  <si>
    <t>68</t>
  </si>
  <si>
    <t>0.26x</t>
  </si>
  <si>
    <t>28</t>
  </si>
  <si>
    <t>1.47x</t>
  </si>
  <si>
    <t>57</t>
  </si>
  <si>
    <t>636</t>
  </si>
  <si>
    <t>-268</t>
  </si>
  <si>
    <t>-29.65%</t>
  </si>
  <si>
    <t>212</t>
  </si>
  <si>
    <t>0.95%</t>
  </si>
  <si>
    <t>86</t>
  </si>
  <si>
    <t>-3</t>
  </si>
  <si>
    <t>-3.37%</t>
  </si>
  <si>
    <t>497</t>
  </si>
  <si>
    <t>4</t>
  </si>
  <si>
    <t>0.81%</t>
  </si>
  <si>
    <t>113536-90</t>
  </si>
  <si>
    <t>Sparva Holdings</t>
  </si>
  <si>
    <t>Sparva</t>
  </si>
  <si>
    <t>Developer of a wireless power technology designed to offer users more freedom in using electronic devices. The company's wireless power technology enhances the application of mobile devices, consumer electronics and real estate developments by providing sustained power to devices, enabling users to use any devices more flexibly.</t>
  </si>
  <si>
    <t>Energy</t>
  </si>
  <si>
    <t>Exploration, Production and Refining</t>
  </si>
  <si>
    <t>Energy Refining</t>
  </si>
  <si>
    <t>Energy Refining*; Electric Utilities</t>
  </si>
  <si>
    <t>www.sparva.com</t>
  </si>
  <si>
    <r>
      <rPr>
        <b/>
        <sz val="8"/>
        <color rgb="FF26854D"/>
        <rFont val="Arial"/>
      </rPr>
      <t>Deal</t>
    </r>
    <r>
      <rPr>
        <sz val="7"/>
        <color rgb="FF707070"/>
        <rFont val="Arial"/>
      </rPr>
      <t xml:space="preserve"> NEW  </t>
    </r>
    <r>
      <rPr>
        <sz val="8"/>
        <color rgb="FF000000"/>
        <rFont val="Arial"/>
      </rPr>
      <t>Angel (individual), 2017</t>
    </r>
    <r>
      <rPr>
        <sz val="7"/>
        <color rgb="FF707070"/>
        <rFont val="Arial"/>
      </rPr>
      <t xml:space="preserve"> Completed</t>
    </r>
    <r>
      <rPr>
        <sz val="8"/>
        <color rgb="FF000000"/>
        <rFont val="Arial"/>
      </rPr>
      <t xml:space="preserve">
</t>
    </r>
    <r>
      <rPr>
        <b/>
        <sz val="8"/>
        <color rgb="FF26854D"/>
        <rFont val="Arial"/>
      </rPr>
      <t>People</t>
    </r>
    <r>
      <rPr>
        <sz val="7"/>
        <color rgb="FF707070"/>
        <rFont val="Arial"/>
      </rPr>
      <t xml:space="preserve"> NEW  </t>
    </r>
    <r>
      <rPr>
        <sz val="8"/>
        <color rgb="FF000000"/>
        <rFont val="Arial"/>
      </rPr>
      <t>James Lear, President &amp; Chief Financial Officer</t>
    </r>
    <r>
      <rPr>
        <sz val="8"/>
        <color rgb="FF000000"/>
        <rFont val="Arial"/>
      </rPr>
      <t xml:space="preserve">
</t>
    </r>
    <r>
      <rPr>
        <b/>
        <sz val="8"/>
        <color rgb="FF26854D"/>
        <rFont val="Arial"/>
      </rPr>
      <t>Promotion</t>
    </r>
    <r>
      <rPr>
        <sz val="7"/>
        <color rgb="FF707070"/>
        <rFont val="Arial"/>
      </rPr>
      <t xml:space="preserve"> NEW  </t>
    </r>
    <r>
      <rPr>
        <sz val="8"/>
        <color rgb="FF000000"/>
        <rFont val="Arial"/>
      </rPr>
      <t>Ronald Watson, Founder, Chief Executive Officer &amp; Board Member</t>
    </r>
    <r>
      <rPr>
        <sz val="8"/>
        <color rgb="FF000000"/>
        <rFont val="Arial"/>
      </rPr>
      <t xml:space="preserve">
</t>
    </r>
    <r>
      <rPr>
        <b/>
        <sz val="8"/>
        <color rgb="FF26854D"/>
        <rFont val="Arial"/>
      </rPr>
      <t>Filing</t>
    </r>
    <r>
      <rPr>
        <sz val="7"/>
        <color rgb="FF707070"/>
        <rFont val="Arial"/>
      </rPr>
      <t xml:space="preserve"> NEW  </t>
    </r>
  </si>
  <si>
    <t>FY 2016</t>
  </si>
  <si>
    <t>131209-93P</t>
  </si>
  <si>
    <t>Ronald Watson</t>
  </si>
  <si>
    <t>Founder, Chief Executive Officer &amp; Board Member</t>
  </si>
  <si>
    <t>ronald.watson@sparva.com</t>
  </si>
  <si>
    <t>+1 (334) 470-6680</t>
  </si>
  <si>
    <t>Seminole, FL</t>
  </si>
  <si>
    <t>8200 Seminole Boulevard</t>
  </si>
  <si>
    <t>Seminole</t>
  </si>
  <si>
    <t>Florida</t>
  </si>
  <si>
    <t>33772</t>
  </si>
  <si>
    <t>info@sparva.com</t>
  </si>
  <si>
    <t>The company raised $5,000 of angel funding from an undisclosed investor on November 6, 2017.</t>
  </si>
  <si>
    <t>Bank of America (General Business Banking)</t>
  </si>
  <si>
    <t>23</t>
  </si>
  <si>
    <t>21</t>
  </si>
  <si>
    <t>0.12%</t>
  </si>
  <si>
    <t>0.03x</t>
  </si>
  <si>
    <t>0.07x</t>
  </si>
  <si>
    <t>11</t>
  </si>
  <si>
    <t>0.11x</t>
  </si>
  <si>
    <t>88</t>
  </si>
  <si>
    <t>1.15%</t>
  </si>
  <si>
    <t>182233-90</t>
  </si>
  <si>
    <t>SharkDreams</t>
  </si>
  <si>
    <t>Developer of a digital healthcare device designed to facilitate communication between caregivers and patients. The company's digital healthcare device utilizes software and hardware technology with cloud based data analytics and artificial intelligence capabilities which helps to monitor and motivate patients, maintain compliance and share the progress with doctors, enabling doctors, pharmacists and caregivers to communicate in the most effective, secure, efficient and instant way to assist patients need and thereby improve their health conditions.</t>
  </si>
  <si>
    <t>Monitoring Equipment</t>
  </si>
  <si>
    <t>Monitoring Equipment*; Other Healthcare Technology Systems; Application Software</t>
  </si>
  <si>
    <t>Artificial Intelligence &amp; Machine Learning, HealthTech, SaaS</t>
  </si>
  <si>
    <t>www.sharkdreams.co</t>
  </si>
  <si>
    <t>165169-63P</t>
  </si>
  <si>
    <t>Dharma Nukarapu</t>
  </si>
  <si>
    <t>Founder &amp; Board Member</t>
  </si>
  <si>
    <t>dharma@sharkdreams.co</t>
  </si>
  <si>
    <t>+1 (316) 300-9555</t>
  </si>
  <si>
    <t>Raleigh, NC</t>
  </si>
  <si>
    <t>555 Fayetteville Street</t>
  </si>
  <si>
    <t>Suite 300</t>
  </si>
  <si>
    <t>Raleigh</t>
  </si>
  <si>
    <t>North Carolina</t>
  </si>
  <si>
    <t>27601</t>
  </si>
  <si>
    <t>contact@sharkdreams.co</t>
  </si>
  <si>
    <t>The company raised $850,000 of angel funding from undisclosed investors on June 14, 2017.</t>
  </si>
  <si>
    <t>7</t>
  </si>
  <si>
    <t>0.05%</t>
  </si>
  <si>
    <t>6</t>
  </si>
  <si>
    <t>0.10x</t>
  </si>
  <si>
    <t>5</t>
  </si>
  <si>
    <t>0.04x</t>
  </si>
  <si>
    <t>9</t>
  </si>
  <si>
    <t>39</t>
  </si>
  <si>
    <t>-14</t>
  </si>
  <si>
    <t>-26.42%</t>
  </si>
  <si>
    <t>9.52%</t>
  </si>
  <si>
    <t>222074-83</t>
  </si>
  <si>
    <t>OwnProfile</t>
  </si>
  <si>
    <t>Provider of a platform intended to offer personal information about financial and life enhancing benefits for people. The company is currently operating in Stealth mode.</t>
  </si>
  <si>
    <t>Social/Platform Software*; Information Services (B2C); Other Financial Services</t>
  </si>
  <si>
    <t>www.ownprofile.me</t>
  </si>
  <si>
    <t>174071-80P</t>
  </si>
  <si>
    <t>James Duncan</t>
  </si>
  <si>
    <t>james.duncan@ownprofile.me</t>
  </si>
  <si>
    <t>+1 (302) 426-2482</t>
  </si>
  <si>
    <t>Wilmington, DE</t>
  </si>
  <si>
    <t>1007 North Orange Street</t>
  </si>
  <si>
    <t>4th Floor</t>
  </si>
  <si>
    <t>Wilmington</t>
  </si>
  <si>
    <t>Delaware</t>
  </si>
  <si>
    <t>19801</t>
  </si>
  <si>
    <t>The company closed on $125,000 of convertible debt financing from undisclosed investors on November 6, 2017. The company is being actively tracked by PitchBook.</t>
  </si>
  <si>
    <t>222029-74</t>
  </si>
  <si>
    <t>Merito (Technology)</t>
  </si>
  <si>
    <t>Developer of an automated software application designed to pay gamers for their rent their hardware compute power when it is in idle mode. The company's application specializes in turning any gaming type GPU into a cryptocurrency miner and provides immediate value return in cash without any trading, enabling gamers, computer enthusiasts and gaming cafe owners to earn income passively and receive payouts via PayPal, steam games or gift cards.</t>
  </si>
  <si>
    <t>Financial Software</t>
  </si>
  <si>
    <t>Financial Software*; Other Software</t>
  </si>
  <si>
    <t>FinTech</t>
  </si>
  <si>
    <t>www.getmerito.co</t>
  </si>
  <si>
    <t>173980-81P</t>
  </si>
  <si>
    <t>Evan Neal</t>
  </si>
  <si>
    <t>Founder, Board Member &amp; Chief Executive Officer</t>
  </si>
  <si>
    <t>+1 (919) 636-6628</t>
  </si>
  <si>
    <t>Chapel Hill, NC</t>
  </si>
  <si>
    <t>214 Telluride Trail</t>
  </si>
  <si>
    <t>Chapel Hill</t>
  </si>
  <si>
    <t>27514</t>
  </si>
  <si>
    <t>help@getmerito.co</t>
  </si>
  <si>
    <t>The company raised $100,000 of angel funding from an undisclosed investor on November 6, 2017.</t>
  </si>
  <si>
    <t>178915-60</t>
  </si>
  <si>
    <t>Mendr</t>
  </si>
  <si>
    <t>Developer of a photo editing application designed for on-demand photo editing services. The company's application uses smartphones or tablets to push images to editors that offer changes ranging from simple touch-ups to extreme enhancements or corrections, enabling individuals and small companies to get their photos edited skillfully and efficiently by editors sourced around the globe.</t>
  </si>
  <si>
    <t>Application Software</t>
  </si>
  <si>
    <t>Application Software*; Communication Software; Social/Platform Software</t>
  </si>
  <si>
    <t>www.mendr.com</t>
  </si>
  <si>
    <t>173994-76P</t>
  </si>
  <si>
    <t>Patrick Thibodeau</t>
  </si>
  <si>
    <t>Co-Founder &amp; Chief Operating Officer</t>
  </si>
  <si>
    <t>pat@mendr.com</t>
  </si>
  <si>
    <t>+1 (214) 507-7666</t>
  </si>
  <si>
    <t>Dallas, TX</t>
  </si>
  <si>
    <t>1351 N Buckner Boulevard</t>
  </si>
  <si>
    <t>P.O. Box 181446</t>
  </si>
  <si>
    <t>Dallas</t>
  </si>
  <si>
    <t>Texas</t>
  </si>
  <si>
    <t>75218</t>
  </si>
  <si>
    <t>The company raised $20,000 of angel funding from undisclosed investors on November 06, 2017.</t>
  </si>
  <si>
    <t>-2.11%</t>
  </si>
  <si>
    <t>-0.01%</t>
  </si>
  <si>
    <t>-0.62%</t>
  </si>
  <si>
    <t>-4.89%</t>
  </si>
  <si>
    <t>0.68%</t>
  </si>
  <si>
    <t>93</t>
  </si>
  <si>
    <t>-9.78%</t>
  </si>
  <si>
    <t>1.35%</t>
  </si>
  <si>
    <t>97</t>
  </si>
  <si>
    <t>1.90x</t>
  </si>
  <si>
    <t>0.13%</t>
  </si>
  <si>
    <t>3.32x</t>
  </si>
  <si>
    <t>74</t>
  </si>
  <si>
    <t>0.49x</t>
  </si>
  <si>
    <t>35</t>
  </si>
  <si>
    <t>5.58x</t>
  </si>
  <si>
    <t>81</t>
  </si>
  <si>
    <t>1.06x</t>
  </si>
  <si>
    <t>51</t>
  </si>
  <si>
    <t>0.70x</t>
  </si>
  <si>
    <t>44</t>
  </si>
  <si>
    <t>31</t>
  </si>
  <si>
    <t>2,361</t>
  </si>
  <si>
    <t>-1,307</t>
  </si>
  <si>
    <t>-35.63%</t>
  </si>
  <si>
    <t>565</t>
  </si>
  <si>
    <t>0.18%</t>
  </si>
  <si>
    <t>36</t>
  </si>
  <si>
    <t>2.86%</t>
  </si>
  <si>
    <t>1.05%</t>
  </si>
  <si>
    <t>166034-44</t>
  </si>
  <si>
    <t>Hootboard</t>
  </si>
  <si>
    <t>Developer of a multi-platform bulletin board created to help communities and their members broadcast their message and create a bigger impact. The company's multi-platform bulletin board offers a social bulletin board where one can upload existing files, build posts from scratch or paste links to external sites like YouTube, SurveyMonkey or Slideshare and also distribute corporate communications to remote sites instantly with a clear and consistent message, enabling multi-tenant communities to engage and broadcast communications through screens, Web and mobile devices.</t>
  </si>
  <si>
    <t>Commercial Services</t>
  </si>
  <si>
    <t>Media and Information Services (B2B)</t>
  </si>
  <si>
    <t>Media and Information Services (B2B)*; Social/Platform Software</t>
  </si>
  <si>
    <t>Accelerator/Incubator Backed</t>
  </si>
  <si>
    <t>www.hootboard.com</t>
  </si>
  <si>
    <r>
      <rPr>
        <b/>
        <sz val="8"/>
        <color rgb="FF26854D"/>
        <rFont val="Arial"/>
      </rPr>
      <t>Deal</t>
    </r>
    <r>
      <rPr>
        <sz val="7"/>
        <color rgb="FF707070"/>
        <rFont val="Arial"/>
      </rPr>
      <t xml:space="preserve"> NEW  </t>
    </r>
    <r>
      <rPr>
        <sz val="8"/>
        <color rgb="FF000000"/>
        <rFont val="Arial"/>
      </rPr>
      <t>Angel (individual), 2017</t>
    </r>
    <r>
      <rPr>
        <sz val="7"/>
        <color rgb="FF707070"/>
        <rFont val="Arial"/>
      </rPr>
      <t xml:space="preserve"> Announced/In Progress</t>
    </r>
    <r>
      <rPr>
        <sz val="8"/>
        <color rgb="FF000000"/>
        <rFont val="Arial"/>
      </rPr>
      <t xml:space="preserve">
</t>
    </r>
    <r>
      <rPr>
        <b/>
        <sz val="8"/>
        <color rgb="FF26854D"/>
        <rFont val="Arial"/>
      </rPr>
      <t>Promotion</t>
    </r>
    <r>
      <rPr>
        <sz val="7"/>
        <color rgb="FF707070"/>
        <rFont val="Arial"/>
      </rPr>
      <t xml:space="preserve"> NEW  </t>
    </r>
    <r>
      <rPr>
        <sz val="8"/>
        <color rgb="FF000000"/>
        <rFont val="Arial"/>
      </rPr>
      <t>Tejas Nityanand, Co-Founder &amp; Software Developer</t>
    </r>
    <r>
      <rPr>
        <sz val="8"/>
        <color rgb="FF000000"/>
        <rFont val="Arial"/>
      </rPr>
      <t xml:space="preserve">
</t>
    </r>
    <r>
      <rPr>
        <b/>
        <sz val="8"/>
        <color rgb="FF26854D"/>
        <rFont val="Arial"/>
      </rPr>
      <t>Primary Office</t>
    </r>
    <r>
      <rPr>
        <sz val="7"/>
        <color rgb="FF707070"/>
        <rFont val="Arial"/>
      </rPr>
      <t xml:space="preserve"> UPDATE  </t>
    </r>
    <r>
      <rPr>
        <sz val="8"/>
        <color rgb="FF000000"/>
        <rFont val="Arial"/>
      </rPr>
      <t>Yardley, PA</t>
    </r>
    <r>
      <rPr>
        <sz val="8"/>
        <color rgb="FF000000"/>
        <rFont val="Arial"/>
      </rPr>
      <t xml:space="preserve">
</t>
    </r>
    <r>
      <rPr>
        <b/>
        <sz val="8"/>
        <color rgb="FF26854D"/>
        <rFont val="Arial"/>
      </rPr>
      <t>Filing</t>
    </r>
    <r>
      <rPr>
        <sz val="7"/>
        <color rgb="FF707070"/>
        <rFont val="Arial"/>
      </rPr>
      <t xml:space="preserve"> NEW  </t>
    </r>
  </si>
  <si>
    <t>144220-69P</t>
  </si>
  <si>
    <t>Satyajeet Shahade</t>
  </si>
  <si>
    <t>sshahade@hootboard.com</t>
  </si>
  <si>
    <t>+1 (610) 844-2423</t>
  </si>
  <si>
    <t>Yardley, PA</t>
  </si>
  <si>
    <t>2 Spring Lane</t>
  </si>
  <si>
    <t>Yardley</t>
  </si>
  <si>
    <t>19067</t>
  </si>
  <si>
    <t>The company closed on $30,000 of convertible debt financing from undisclosed investors on June 6, 2017. Previously, the company joined TechLaunch as a part of its BullPen #2 program on March 2, 2017. The company is being actively tracked by PitchBook.</t>
  </si>
  <si>
    <t>Founder.org, TechLaunch</t>
  </si>
  <si>
    <t>Founder.org (www.founder.org), TechLaunch (www.techlaunch.com)</t>
  </si>
  <si>
    <t>Accelerator/Incubator</t>
  </si>
  <si>
    <t>Other</t>
  </si>
  <si>
    <t>-2.22%</t>
  </si>
  <si>
    <t>-0.55%</t>
  </si>
  <si>
    <t>-4.52%</t>
  </si>
  <si>
    <t>0.08%</t>
  </si>
  <si>
    <t>59</t>
  </si>
  <si>
    <t>-8.73%</t>
  </si>
  <si>
    <t>16</t>
  </si>
  <si>
    <t>-0.31%</t>
  </si>
  <si>
    <t>0.07%</t>
  </si>
  <si>
    <t>55</t>
  </si>
  <si>
    <t>0.10%</t>
  </si>
  <si>
    <t>3.36x</t>
  </si>
  <si>
    <t>73</t>
  </si>
  <si>
    <t>0.04%</t>
  </si>
  <si>
    <t>6.21x</t>
  </si>
  <si>
    <t>83</t>
  </si>
  <si>
    <t>0.51x</t>
  </si>
  <si>
    <t>6.76x</t>
  </si>
  <si>
    <t>5.66x</t>
  </si>
  <si>
    <t>80</t>
  </si>
  <si>
    <t>0.24x</t>
  </si>
  <si>
    <t>0.78x</t>
  </si>
  <si>
    <t>2,855</t>
  </si>
  <si>
    <t>-1,567</t>
  </si>
  <si>
    <t>-35.44%</t>
  </si>
  <si>
    <t>193</t>
  </si>
  <si>
    <t>199</t>
  </si>
  <si>
    <t>-0.50%</t>
  </si>
  <si>
    <t>265</t>
  </si>
  <si>
    <t>0.38%</t>
  </si>
  <si>
    <t>222032-71</t>
  </si>
  <si>
    <t>Bouvery</t>
  </si>
  <si>
    <t>Producer of alcoholic beverage intended to provide gluten-free vodka. The company's alcoholic beverage is infused with organic cocoa and natural flavors of a rich chocolate odyssey, enabling customers to enjoy spirit and alcohol made from hand-blended chocolate and vodka.</t>
  </si>
  <si>
    <t>Beverages</t>
  </si>
  <si>
    <t>Beverages*</t>
  </si>
  <si>
    <t>www.bouverycv.com</t>
  </si>
  <si>
    <t>173996-83P</t>
  </si>
  <si>
    <t>Daniel Bouvery</t>
  </si>
  <si>
    <t>Founder</t>
  </si>
  <si>
    <t>danny@bouverycv.com</t>
  </si>
  <si>
    <t>+1 (917) 476-6929</t>
  </si>
  <si>
    <t>NJ</t>
  </si>
  <si>
    <t>113 Tam O Shanter Drive</t>
  </si>
  <si>
    <t>New Jersey</t>
  </si>
  <si>
    <t>07430</t>
  </si>
  <si>
    <t>info@bouverycv.com</t>
  </si>
  <si>
    <t>The company raised $500,000 of angel funding from undisclosed investors on November 6, 2017.</t>
  </si>
  <si>
    <t>222048-46</t>
  </si>
  <si>
    <t>AVA Propulsion</t>
  </si>
  <si>
    <t>Developer of propulsion systems designed to build and customise unmanned aerial vehicles. The company's systems combine a new class of heavy lift, efficient and safe vertical takeoff flying transportation equipment that can lift over 400 pounds of payload, enabling aviation businesses to bring an affordable class of efficient, fast and safer vertical takeoff and landing transportation.</t>
  </si>
  <si>
    <t>Commercial Products</t>
  </si>
  <si>
    <t>Aerospace and Defense</t>
  </si>
  <si>
    <t>Aerospace and Defense*; Other Transportation</t>
  </si>
  <si>
    <t>Manufacturing, Robotics and Drones</t>
  </si>
  <si>
    <t>www.avapropulsion.com</t>
  </si>
  <si>
    <t>174016-00P</t>
  </si>
  <si>
    <t>David Gonzales</t>
  </si>
  <si>
    <t>david@avapropulsion.com</t>
  </si>
  <si>
    <t>+1 (210) 313-4635</t>
  </si>
  <si>
    <t>San Antonio, TX</t>
  </si>
  <si>
    <t>7326 Steeple Drive</t>
  </si>
  <si>
    <t>San Antonio</t>
  </si>
  <si>
    <t>78256</t>
  </si>
  <si>
    <t>contact@avapropulsion.com</t>
  </si>
  <si>
    <t>The company raised $500,000 of angel funding from an undisclosed investor on November 06, 2017. As a part of the transaction, the funding also includes an undisclosed amount of convertible debt financing.</t>
  </si>
  <si>
    <t>62954-47</t>
  </si>
  <si>
    <t>AmideBio</t>
  </si>
  <si>
    <t>Provider of a biotechnology platform technology intended to deliver difficult-to-manufacture peptides cost effectively. The company's biotechnology platform technology,
BioPure develops and commercializes peptide research reagents and clinical products for protein production, biosimilar therapeutic manufacturing and internal research and development of novel biotherapeutics, enabling pharmaceutical and biotech industry to rapidly and economical manufacture peptides of any length with unprecedented purity.</t>
  </si>
  <si>
    <t>Biotechnology</t>
  </si>
  <si>
    <t>Biotechnology*; Social/Platform Software</t>
  </si>
  <si>
    <t>Life Sciences</t>
  </si>
  <si>
    <t>Pre-Clinical Trials</t>
  </si>
  <si>
    <t>www.amidebio.com</t>
  </si>
  <si>
    <r>
      <rPr>
        <b/>
        <sz val="8"/>
        <color rgb="FF26854D"/>
        <rFont val="Arial"/>
      </rPr>
      <t>Deal</t>
    </r>
    <r>
      <rPr>
        <sz val="7"/>
        <color rgb="FF707070"/>
        <rFont val="Arial"/>
      </rPr>
      <t xml:space="preserve"> NEW  </t>
    </r>
    <r>
      <rPr>
        <sz val="8"/>
        <color rgb="FF000000"/>
        <rFont val="Arial"/>
      </rPr>
      <t>Angel (individual), 2017</t>
    </r>
    <r>
      <rPr>
        <sz val="7"/>
        <color rgb="FF707070"/>
        <rFont val="Arial"/>
      </rPr>
      <t xml:space="preserve"> Completed</t>
    </r>
    <r>
      <rPr>
        <sz val="8"/>
        <color rgb="FF000000"/>
        <rFont val="Arial"/>
      </rPr>
      <t xml:space="preserve">
</t>
    </r>
    <r>
      <rPr>
        <b/>
        <sz val="8"/>
        <color rgb="FF26854D"/>
        <rFont val="Arial"/>
      </rPr>
      <t>Promotion</t>
    </r>
    <r>
      <rPr>
        <sz val="7"/>
        <color rgb="FF707070"/>
        <rFont val="Arial"/>
      </rPr>
      <t xml:space="preserve"> NEW  </t>
    </r>
    <r>
      <rPr>
        <sz val="8"/>
        <color rgb="FF000000"/>
        <rFont val="Arial"/>
      </rPr>
      <t>Michael Stowell, Co-Founder, Chief Technology Officer &amp; Board Member</t>
    </r>
    <r>
      <rPr>
        <sz val="8"/>
        <color rgb="FF000000"/>
        <rFont val="Arial"/>
      </rPr>
      <t xml:space="preserve">
</t>
    </r>
    <r>
      <rPr>
        <b/>
        <sz val="8"/>
        <color rgb="FF26854D"/>
        <rFont val="Arial"/>
      </rPr>
      <t>Promotion</t>
    </r>
    <r>
      <rPr>
        <sz val="7"/>
        <color rgb="FF707070"/>
        <rFont val="Arial"/>
      </rPr>
      <t xml:space="preserve"> NEW  </t>
    </r>
    <r>
      <rPr>
        <sz val="8"/>
        <color rgb="FF000000"/>
        <rFont val="Arial"/>
      </rPr>
      <t>Mikhail Plam, Co-founder, President, Chief Executive Officer &amp; Chairman</t>
    </r>
    <r>
      <rPr>
        <sz val="8"/>
        <color rgb="FF000000"/>
        <rFont val="Arial"/>
      </rPr>
      <t xml:space="preserve">
</t>
    </r>
    <r>
      <rPr>
        <b/>
        <sz val="8"/>
        <color rgb="FF26854D"/>
        <rFont val="Arial"/>
      </rPr>
      <t>Filing</t>
    </r>
    <r>
      <rPr>
        <sz val="7"/>
        <color rgb="FF707070"/>
        <rFont val="Arial"/>
      </rPr>
      <t xml:space="preserve"> NEW  </t>
    </r>
  </si>
  <si>
    <t>40667-77P</t>
  </si>
  <si>
    <t>Mikhail Plam</t>
  </si>
  <si>
    <t>Co-founder, President, Chief Executive Officer &amp; Chairman</t>
  </si>
  <si>
    <t>misha.plam@amidebio.com</t>
  </si>
  <si>
    <t>+1 (303) 604-0296</t>
  </si>
  <si>
    <t>Louisville, CO</t>
  </si>
  <si>
    <t>331 South</t>
  </si>
  <si>
    <t>104th Street</t>
  </si>
  <si>
    <t>Louisville</t>
  </si>
  <si>
    <t>Colorado</t>
  </si>
  <si>
    <t>80027</t>
  </si>
  <si>
    <t>info@amidebio.com</t>
  </si>
  <si>
    <t>The company raised $763,517 of angel funding from undisclosed investors on November 6, 2017.</t>
  </si>
  <si>
    <t>National Institutes of Health</t>
  </si>
  <si>
    <t>National Institutes of Health (www.nih.gov)</t>
  </si>
  <si>
    <t>1.60x</t>
  </si>
  <si>
    <t>60</t>
  </si>
  <si>
    <t>21.43%</t>
  </si>
  <si>
    <t>222050-44</t>
  </si>
  <si>
    <t>Puffworks</t>
  </si>
  <si>
    <t>174038-77P</t>
  </si>
  <si>
    <t>Greg Murphy</t>
  </si>
  <si>
    <t>President &amp; Board Member</t>
  </si>
  <si>
    <t>+1 (503) 245-5007</t>
  </si>
  <si>
    <t>Portland, OR</t>
  </si>
  <si>
    <t>5620 SouthWest Menefee Drive</t>
  </si>
  <si>
    <t>Portland</t>
  </si>
  <si>
    <t>Oregon</t>
  </si>
  <si>
    <t>97239</t>
  </si>
  <si>
    <t>The company closed on $470,000 of convertible debt financing from undisclosed investors on November 3, 2017. The company is being actively tracked by PitchBook.</t>
  </si>
  <si>
    <t>121879-09</t>
  </si>
  <si>
    <t>MR3 Health</t>
  </si>
  <si>
    <t>Developer of disease prevention technology designed to treat diabetes at a lower cost. The company's disease prevention technology helps patients and insurers to save lives affected by diabetic neuropathy and lower the costs of healthcare, enabling patients to recover diabetes.</t>
  </si>
  <si>
    <t>Other Healthcare Technology Systems*; Other Healthcare Services</t>
  </si>
  <si>
    <t>HealthTech</t>
  </si>
  <si>
    <t>www.mr3health.com</t>
  </si>
  <si>
    <r>
      <rPr>
        <b/>
        <sz val="8"/>
        <color rgb="FF26854D"/>
        <rFont val="Arial"/>
      </rPr>
      <t>Deal</t>
    </r>
    <r>
      <rPr>
        <sz val="7"/>
        <color rgb="FF707070"/>
        <rFont val="Arial"/>
      </rPr>
      <t xml:space="preserve"> NEW  </t>
    </r>
    <r>
      <rPr>
        <sz val="8"/>
        <color rgb="FF000000"/>
        <rFont val="Arial"/>
      </rPr>
      <t>Angel (individual), 2017</t>
    </r>
    <r>
      <rPr>
        <sz val="7"/>
        <color rgb="FF707070"/>
        <rFont val="Arial"/>
      </rPr>
      <t xml:space="preserve"> Completed</t>
    </r>
    <r>
      <rPr>
        <sz val="8"/>
        <color rgb="FF000000"/>
        <rFont val="Arial"/>
      </rPr>
      <t xml:space="preserve">
</t>
    </r>
    <r>
      <rPr>
        <b/>
        <sz val="8"/>
        <color rgb="FF26854D"/>
        <rFont val="Arial"/>
      </rPr>
      <t>People</t>
    </r>
    <r>
      <rPr>
        <sz val="7"/>
        <color rgb="FF707070"/>
        <rFont val="Arial"/>
      </rPr>
      <t xml:space="preserve"> NEW  </t>
    </r>
    <r>
      <rPr>
        <sz val="8"/>
        <color rgb="FF000000"/>
        <rFont val="Arial"/>
      </rPr>
      <t>Vernon Marett, President &amp; Board Member</t>
    </r>
    <r>
      <rPr>
        <sz val="8"/>
        <color rgb="FF000000"/>
        <rFont val="Arial"/>
      </rPr>
      <t xml:space="preserve">
</t>
    </r>
    <r>
      <rPr>
        <b/>
        <sz val="8"/>
        <color rgb="FF26854D"/>
        <rFont val="Arial"/>
      </rPr>
      <t>Filing</t>
    </r>
    <r>
      <rPr>
        <sz val="7"/>
        <color rgb="FF707070"/>
        <rFont val="Arial"/>
      </rPr>
      <t xml:space="preserve"> NEW  </t>
    </r>
  </si>
  <si>
    <t>109911-34P</t>
  </si>
  <si>
    <t>Vernon Marett</t>
  </si>
  <si>
    <t>v.marett@mr3health.com</t>
  </si>
  <si>
    <t>+1 (210) 562-3128</t>
  </si>
  <si>
    <t>8023 Vantage Drive</t>
  </si>
  <si>
    <t>Suite 560</t>
  </si>
  <si>
    <t>78230</t>
  </si>
  <si>
    <t>info@mr3health.com</t>
  </si>
  <si>
    <t>The company raised $100,000 of angel funding from an undisclosed investor on November 3, 2017.</t>
  </si>
  <si>
    <t>222049-81</t>
  </si>
  <si>
    <t>Longeveron</t>
  </si>
  <si>
    <t>Owner and operator of a life science company intended to develop biological systems for aging and aging-associated diseases. The company's biological systems are developed through the use of Allogeneic Human Mesenchymal Stem Cells, harvested and grown at Miami from adult-donor bone marrow and its research focus areas include alzheimer's disease, aging frailty, metabolic syndrome and gratefully acknowledges the generous support of the National Institutes of Health and the Alzheimer's Association, enabling patients and physicians to be confident that an exceptionally safe and high-quality product is delivered.</t>
  </si>
  <si>
    <t>Healthcare Services</t>
  </si>
  <si>
    <t>Other Healthcare Services</t>
  </si>
  <si>
    <t>Other Healthcare Services*; Other Healthcare</t>
  </si>
  <si>
    <t>www.longeveron.com</t>
  </si>
  <si>
    <t>174035-98P</t>
  </si>
  <si>
    <t>Donald Soffer</t>
  </si>
  <si>
    <t>Co-Founder &amp; Board Member</t>
  </si>
  <si>
    <t>dsoffer@longeveron.com</t>
  </si>
  <si>
    <t>+1 (305) 909-0840</t>
  </si>
  <si>
    <t>Miami, FL</t>
  </si>
  <si>
    <t>1951 NorthWest 7th Avenue</t>
  </si>
  <si>
    <t>Suite 520</t>
  </si>
  <si>
    <t>Miami</t>
  </si>
  <si>
    <t>33136</t>
  </si>
  <si>
    <t>info@longeveron.com</t>
  </si>
  <si>
    <t>The company raised $299,970 of angel funding from an undisclosed investor on November 3, 2017.</t>
  </si>
  <si>
    <t>Maryland Stem Cell Research Fund, U.S. Department of Health and Human Services</t>
  </si>
  <si>
    <t>Maryland Stem Cell Research Fund (www.mscrf.org), U.S. Department of Health and Human Services (hhs.gov)</t>
  </si>
  <si>
    <t>Grant</t>
  </si>
  <si>
    <t>59996-98</t>
  </si>
  <si>
    <t>Innovative Surgical Designs</t>
  </si>
  <si>
    <t>ISD</t>
  </si>
  <si>
    <t>Manufacturer of surgical devices intended to offer spinal instrumentation and implantation devices. The company's spinal fixation system provides all of the instruments and implants needed for thoracolumbar fixation in a compact, sterile kit and also offers two types of NXS Rods, enabling spine surgeons to create positive results in patients that suffer from a variety of spinal disorders.</t>
  </si>
  <si>
    <t>Surgical Devices</t>
  </si>
  <si>
    <t>Surgical Devices*</t>
  </si>
  <si>
    <t>Life Sciences, Manufacturing</t>
  </si>
  <si>
    <t>www.innovativesurgicaldesigns.com</t>
  </si>
  <si>
    <r>
      <rPr>
        <b/>
        <sz val="8"/>
        <color rgb="FF26854D"/>
        <rFont val="Arial"/>
      </rPr>
      <t>Deal</t>
    </r>
    <r>
      <rPr>
        <sz val="7"/>
        <color rgb="FF707070"/>
        <rFont val="Arial"/>
      </rPr>
      <t xml:space="preserve"> NEW  </t>
    </r>
    <r>
      <rPr>
        <sz val="8"/>
        <color rgb="FF000000"/>
        <rFont val="Arial"/>
      </rPr>
      <t>Angel (individual), 2017</t>
    </r>
    <r>
      <rPr>
        <sz val="7"/>
        <color rgb="FF707070"/>
        <rFont val="Arial"/>
      </rPr>
      <t xml:space="preserve"> Completed</t>
    </r>
    <r>
      <rPr>
        <sz val="8"/>
        <color rgb="FF000000"/>
        <rFont val="Arial"/>
      </rPr>
      <t xml:space="preserve">
</t>
    </r>
    <r>
      <rPr>
        <b/>
        <sz val="8"/>
        <color rgb="FF26854D"/>
        <rFont val="Arial"/>
      </rPr>
      <t>People</t>
    </r>
    <r>
      <rPr>
        <sz val="7"/>
        <color rgb="FF707070"/>
        <rFont val="Arial"/>
      </rPr>
      <t xml:space="preserve"> NEW  </t>
    </r>
    <r>
      <rPr>
        <sz val="8"/>
        <color rgb="FF000000"/>
        <rFont val="Arial"/>
      </rPr>
      <t>Mark Bartosh, Chief Executive Officer &amp; Board Member, Corporate</t>
    </r>
    <r>
      <rPr>
        <sz val="8"/>
        <color rgb="FF000000"/>
        <rFont val="Arial"/>
      </rPr>
      <t xml:space="preserve">
</t>
    </r>
    <r>
      <rPr>
        <b/>
        <sz val="8"/>
        <color rgb="FF26854D"/>
        <rFont val="Arial"/>
      </rPr>
      <t>Promotion</t>
    </r>
    <r>
      <rPr>
        <sz val="7"/>
        <color rgb="FF707070"/>
        <rFont val="Arial"/>
      </rPr>
      <t xml:space="preserve"> NEW  </t>
    </r>
    <r>
      <rPr>
        <sz val="8"/>
        <color rgb="FF000000"/>
        <rFont val="Arial"/>
      </rPr>
      <t>Wayne Beams, Chief Operating Officer &amp; Board Member, Corporate</t>
    </r>
    <r>
      <rPr>
        <sz val="8"/>
        <color rgb="FF000000"/>
        <rFont val="Arial"/>
      </rPr>
      <t xml:space="preserve">
</t>
    </r>
    <r>
      <rPr>
        <b/>
        <sz val="8"/>
        <color rgb="FF26854D"/>
        <rFont val="Arial"/>
      </rPr>
      <t>Filing</t>
    </r>
    <r>
      <rPr>
        <sz val="7"/>
        <color rgb="FF707070"/>
        <rFont val="Arial"/>
      </rPr>
      <t xml:space="preserve"> NEW  </t>
    </r>
  </si>
  <si>
    <t>98875-18P</t>
  </si>
  <si>
    <t>Jonathan Rinehart</t>
  </si>
  <si>
    <t>Chief Financial Officer &amp; General Counsel &amp; Secretary</t>
  </si>
  <si>
    <t>jon.rinehart@innovativesd.net</t>
  </si>
  <si>
    <t>+1 (812) 369-4252</t>
  </si>
  <si>
    <t>Bloomington, IN</t>
  </si>
  <si>
    <t>3903 South Walnut Street</t>
  </si>
  <si>
    <t>Suite 10</t>
  </si>
  <si>
    <t>Bloomington</t>
  </si>
  <si>
    <t>Indiana</t>
  </si>
  <si>
    <t>47401</t>
  </si>
  <si>
    <t>+1 (812) 720-9879</t>
  </si>
  <si>
    <t>info@innovativesd.net</t>
  </si>
  <si>
    <t>The company raised $500,000 of angel funding from undisclosed investors on November 3, 2017.</t>
  </si>
  <si>
    <t>222049-09</t>
  </si>
  <si>
    <t>Inglenook Financial</t>
  </si>
  <si>
    <t>Provider of a lending platform intended to offer financing to non-prime homeowners replacing major home components purchased via local contractors. The company's lending platform provides project financing to homeowners by permitting them to leverage the growing equity in their homes by using digital mortgage technology, enabling homeowners to an affordable, fast and convenient home equity loans.</t>
  </si>
  <si>
    <t>Financial Software*; Application Software; Social/Platform Software</t>
  </si>
  <si>
    <t>FinTech, Mobile</t>
  </si>
  <si>
    <t>www.inglenookfinancial.com</t>
  </si>
  <si>
    <t>174034-54P</t>
  </si>
  <si>
    <t>Greg Cobb</t>
  </si>
  <si>
    <t>Chief Executive Officer, President &amp; Board Member</t>
  </si>
  <si>
    <t>gcobb@inglenookfinancial.com</t>
  </si>
  <si>
    <t>+1 (844) 332-5160</t>
  </si>
  <si>
    <t>8687 East Via de Ventura</t>
  </si>
  <si>
    <t>Street 315</t>
  </si>
  <si>
    <t>85258</t>
  </si>
  <si>
    <t>221996-08</t>
  </si>
  <si>
    <t>Emerald Leaf Organics</t>
  </si>
  <si>
    <t>Provider of cannabis cultivation services intended to produce and deliver marijuana-based products for medicinal purposes. The company is currently operating in a Stealth mode.</t>
  </si>
  <si>
    <t>Pharmaceuticals</t>
  </si>
  <si>
    <t>Pharmaceuticals*; Cultivation; Other Agriculture</t>
  </si>
  <si>
    <t>www.elorganics.com</t>
  </si>
  <si>
    <t>173907-46P</t>
  </si>
  <si>
    <t>Alex Joffe</t>
  </si>
  <si>
    <t>Co-Founder, CBDO &amp; Board Member</t>
  </si>
  <si>
    <t>alex@elorganics.com</t>
  </si>
  <si>
    <t>+1 (954) 397-1616</t>
  </si>
  <si>
    <t>Wellesley, MA</t>
  </si>
  <si>
    <t>11 Hayden Place</t>
  </si>
  <si>
    <t>Wellesley</t>
  </si>
  <si>
    <t>02481</t>
  </si>
  <si>
    <t>The company raised $85,000 of angel funding from undisclosed investors on November 3, 2017.</t>
  </si>
  <si>
    <t>221996-35</t>
  </si>
  <si>
    <t>Cool Industries</t>
  </si>
  <si>
    <t>www.cool-industries.com</t>
  </si>
  <si>
    <t>173949-31P</t>
  </si>
  <si>
    <t>Andy Schuster</t>
  </si>
  <si>
    <t>andy@cool-industries.com</t>
  </si>
  <si>
    <t>+1 (801) 745-6816</t>
  </si>
  <si>
    <t>Eden, UT</t>
  </si>
  <si>
    <t>4118 North Wolf Ridge Circle</t>
  </si>
  <si>
    <t>Eden</t>
  </si>
  <si>
    <t>Utah</t>
  </si>
  <si>
    <t>84310</t>
  </si>
  <si>
    <t>The company raised $102,500 of angel funding from undisclosed investors on November 3, 2017.</t>
  </si>
  <si>
    <t>181548-82</t>
  </si>
  <si>
    <t>ConstantDrive</t>
  </si>
  <si>
    <t>Irrovation</t>
  </si>
  <si>
    <t>Developer of pivot irrigation technology designed to reduce downtime, improve efficiency and yield. The company's pivot irrigation technology utilizes a patented method of integrating analog alignment sensors with VFDs to precisely control the output speed of each AC motor in order to maintain string-straight system alignment, eliminating the start stop movement at every center pivot wheel tower enabling growers to achieve faster, more efficient variable speed irrigation thereby leading to increase there yield and improve efficiency.</t>
  </si>
  <si>
    <t>Other Commercial Products</t>
  </si>
  <si>
    <t>Other Commercial Products*; Other Information Technology</t>
  </si>
  <si>
    <t>AgTech, Big Data</t>
  </si>
  <si>
    <t>www.irrovation.com</t>
  </si>
  <si>
    <t>164014-39P</t>
  </si>
  <si>
    <t>Kevin Abts</t>
  </si>
  <si>
    <t>Chief Executive Officer &amp; Manager</t>
  </si>
  <si>
    <t>kevin@irrovation.com</t>
  </si>
  <si>
    <t>+1 (800) 218-5815</t>
  </si>
  <si>
    <t>Denver, CO</t>
  </si>
  <si>
    <t>567 Steele Street</t>
  </si>
  <si>
    <t>Denver</t>
  </si>
  <si>
    <t>80206</t>
  </si>
  <si>
    <t>info@constantdrive.com</t>
  </si>
  <si>
    <t>The company raised $212,500 of angel funding from undisclosed investors on November 3, 2017. The deal also includes an undisclosed amount of convertible debt financing.</t>
  </si>
  <si>
    <t>90213-22</t>
  </si>
  <si>
    <t>Coeurative</t>
  </si>
  <si>
    <t>Operator of a biotechnology company intended to develop curative strategies for the management of cardiovascular diseases related to cellular hypoxia. The company's biotechnology services offers pharmaceutical products that are activated by the level of oxygen in cells and facilitate beneficial responses in the inner lining of the blood vessels in response to cardiovascular diseases associated with oxygen-mediated stresses, enabling doctors to reduce the incidence of myocardial infarction in patients with coronary diseases.</t>
  </si>
  <si>
    <t>Pharmaceuticals*; Biotechnology; Drug Discovery</t>
  </si>
  <si>
    <t>www.coeurative.com</t>
  </si>
  <si>
    <r>
      <rPr>
        <b/>
        <sz val="8"/>
        <color rgb="FF26854D"/>
        <rFont val="Arial"/>
      </rPr>
      <t>Deal</t>
    </r>
    <r>
      <rPr>
        <sz val="7"/>
        <color rgb="FF707070"/>
        <rFont val="Arial"/>
      </rPr>
      <t xml:space="preserve"> NEW  </t>
    </r>
    <r>
      <rPr>
        <sz val="8"/>
        <color rgb="FF000000"/>
        <rFont val="Arial"/>
      </rPr>
      <t>Angel (individual), 2017</t>
    </r>
    <r>
      <rPr>
        <sz val="7"/>
        <color rgb="FF707070"/>
        <rFont val="Arial"/>
      </rPr>
      <t xml:space="preserve"> Completed</t>
    </r>
  </si>
  <si>
    <t>106803-10P</t>
  </si>
  <si>
    <t>John Schmedtje</t>
  </si>
  <si>
    <t>Board Member, Chief Executive Officer &amp; President</t>
  </si>
  <si>
    <t>+1 (540) 443-3911</t>
  </si>
  <si>
    <t>Roanoke, VA</t>
  </si>
  <si>
    <t>201 Mcclanahan Street Southwest</t>
  </si>
  <si>
    <t>Roanoke</t>
  </si>
  <si>
    <t>Virginia</t>
  </si>
  <si>
    <t>24014</t>
  </si>
  <si>
    <t>The company raised $100,000 of angel funding from an undisclosed investor on November 3, 2017, putting the estimated pre-money valuation at $7 million.</t>
  </si>
  <si>
    <t>Estimated</t>
  </si>
  <si>
    <t>221975-20</t>
  </si>
  <si>
    <t>Vantage Point (VR app)</t>
  </si>
  <si>
    <t>Developer of a virtual reality application designed to train people on how to combat sexual assault and harassment in both college and the workplace. The company's application combines scientifically-backed training techniques with a fully-immersive educational platform that use 360 video to train and mentor people on how to detect and stop sexual assault and harassment, enabling users to identify sexual assault and harassment and respond to a victim with empathy by using virtual reality learning techniques and 360 video experiences which are scalable and can be accessed on a PC, tablet, mobile device or via a virtual reality headset.</t>
  </si>
  <si>
    <t>Application Software*; Educational and Training Services (B2C)</t>
  </si>
  <si>
    <t>Mobile, Virtual Reality</t>
  </si>
  <si>
    <t>Corporation</t>
  </si>
  <si>
    <t>www.tryvantagepoint.com</t>
  </si>
  <si>
    <t>173870-11P</t>
  </si>
  <si>
    <t>Morgan Mercer</t>
  </si>
  <si>
    <t>Co-Founder &amp; Chief Executive Officer</t>
  </si>
  <si>
    <t>morgan@tryvantagepoint.com</t>
  </si>
  <si>
    <t>Los Angeles, CA</t>
  </si>
  <si>
    <t>Los Angeles</t>
  </si>
  <si>
    <t>contact@tryvantagepoint.com</t>
  </si>
  <si>
    <t>The company closed on $2,234 of a planned $650,000 of product crowdfunding via Indiegogo on November 2, 2017. The company is being actively tracked by PitchBook.</t>
  </si>
  <si>
    <t>Indiegogo (Lead Manager or Arranger)</t>
  </si>
  <si>
    <t>221974-93</t>
  </si>
  <si>
    <t>Valisure</t>
  </si>
  <si>
    <t>Va-lisure, Vali-sure, Vali_sure</t>
  </si>
  <si>
    <t>Provider of analytical techniques intended to provide customized client needs that have broad applications. The company's analytical services are rapid, cost-effective and high-precision, enabling clients suit to high value processes in the pharmaceutical, agricultural, and biotechnology fields.</t>
  </si>
  <si>
    <t>Consulting Services (B2B)</t>
  </si>
  <si>
    <t>Consulting Services (B2B)*; Business/Productivity Software</t>
  </si>
  <si>
    <t>www.valisure.com</t>
  </si>
  <si>
    <t>141023-35P</t>
  </si>
  <si>
    <t>David Light</t>
  </si>
  <si>
    <t>david.light@valisure.com</t>
  </si>
  <si>
    <t>+1 (203) 202-3405</t>
  </si>
  <si>
    <t>New Haven, CT</t>
  </si>
  <si>
    <t>5 Science Park</t>
  </si>
  <si>
    <t>3rd Floor</t>
  </si>
  <si>
    <t>New Haven</t>
  </si>
  <si>
    <t>Connecticut</t>
  </si>
  <si>
    <t>06511</t>
  </si>
  <si>
    <t>+1 (203) 907-1709</t>
  </si>
  <si>
    <t>info@valisure.com</t>
  </si>
  <si>
    <t>The company raised $170,000 Series A of angel funding from undisclosed investors on November 02, 2017.</t>
  </si>
  <si>
    <t>Capitalization</t>
  </si>
  <si>
    <t>Series A</t>
  </si>
  <si>
    <t>221974-39</t>
  </si>
  <si>
    <t>Sublette GTL</t>
  </si>
  <si>
    <t>Owner and operator of a oil and gas technology company intended to convert wellhead natural gas or coal into either hydrogen or drop-in fuels like diesel. The company's fuel cell type technology include Polymer Electrolyte Membrane Fuel Cell and Solid Oxide Fuel Cell, with each unit producing 16,500 kgs/day with 1,100 mcf of natural gas, enabling diesel and FT fuel markets to introduce flexible innovation for quality and cost advantage in the oil and gas sector.</t>
  </si>
  <si>
    <t>Energy Production</t>
  </si>
  <si>
    <t>Energy Production*; Energy Refining; Gas Utilities</t>
  </si>
  <si>
    <t>CleanTech</t>
  </si>
  <si>
    <t>www.sublettegtl.com</t>
  </si>
  <si>
    <t>173865-79P</t>
  </si>
  <si>
    <t>Hank Scanlon</t>
  </si>
  <si>
    <t>Chief Financial Officer</t>
  </si>
  <si>
    <t>+1 (307) 749-0615</t>
  </si>
  <si>
    <t>Pinedale, WY</t>
  </si>
  <si>
    <t>240 South Maybelle Avenue</t>
  </si>
  <si>
    <t>Pinedale</t>
  </si>
  <si>
    <t>Wyoming</t>
  </si>
  <si>
    <t>82941</t>
  </si>
  <si>
    <t>info@sublettegtl.com</t>
  </si>
  <si>
    <t>The company raised $100,000 of angel funding from undisclosed investors on November 2, 2017.</t>
  </si>
  <si>
    <t>221973-94</t>
  </si>
  <si>
    <t>Sports Virtual Training Systems</t>
  </si>
  <si>
    <t>www.sportsvts.com</t>
  </si>
  <si>
    <t>173865-61P</t>
  </si>
  <si>
    <t>Ted Sundquist</t>
  </si>
  <si>
    <t>President &amp; Chief Executive Officer</t>
  </si>
  <si>
    <t>tsundquist@sportsvts.com</t>
  </si>
  <si>
    <t>+1 (719) 330-0862</t>
  </si>
  <si>
    <t>Parker, CO</t>
  </si>
  <si>
    <t>5314 Fox Sparrow Road</t>
  </si>
  <si>
    <t>Parker</t>
  </si>
  <si>
    <t>80134</t>
  </si>
  <si>
    <t>The company raised $365,000 of angel funding from undisclosed investors on November 02, 2017.</t>
  </si>
  <si>
    <t>221973-40</t>
  </si>
  <si>
    <t>OpenAppointment</t>
  </si>
  <si>
    <t>Developer of a cloud-based mobile application designed to book an open appointment from any service provider. The company's mobile application includes Web software for searching service providers for scheduling meeting based on the timings available for the customers, enabling customers to book an appointment at their convenience and services providers to run their business efficiently and professionally.</t>
  </si>
  <si>
    <t>Application Software*; Other Software; Business/Productivity Software</t>
  </si>
  <si>
    <t>www.openappointment.com</t>
  </si>
  <si>
    <t>173863-63P</t>
  </si>
  <si>
    <t>James Darnell</t>
  </si>
  <si>
    <t>Founder, Chief Executive Officer &amp; Manager</t>
  </si>
  <si>
    <t>james.darnell@openappointment.com</t>
  </si>
  <si>
    <t>+1 (443) 866-5868</t>
  </si>
  <si>
    <t>Baltimore, MD</t>
  </si>
  <si>
    <t>24 Rock Creek Court</t>
  </si>
  <si>
    <t>Baltimore</t>
  </si>
  <si>
    <t>Maryland</t>
  </si>
  <si>
    <t>21234</t>
  </si>
  <si>
    <t>info@openappointment.com</t>
  </si>
  <si>
    <t>The company raised $150,000 of angel funding via EquityNet on November 2, 2017.</t>
  </si>
  <si>
    <t>EquityNet (Lead Manager or Arranger)</t>
  </si>
  <si>
    <t>221971-96</t>
  </si>
  <si>
    <t>First CRP</t>
  </si>
  <si>
    <t>173852-38P</t>
  </si>
  <si>
    <t>Tanitha Ulanowski</t>
  </si>
  <si>
    <t>Manager</t>
  </si>
  <si>
    <t>+1 (214) 799-8676</t>
  </si>
  <si>
    <t>Plano, TX</t>
  </si>
  <si>
    <t>3229 Bloomfield Court</t>
  </si>
  <si>
    <t>Plano</t>
  </si>
  <si>
    <t>75093</t>
  </si>
  <si>
    <t>The company raised $9,500 of angel funding from an undisclosed investor on November 2, 2017.</t>
  </si>
  <si>
    <t>172032-22</t>
  </si>
  <si>
    <t>Cognate</t>
  </si>
  <si>
    <t>Cogname</t>
  </si>
  <si>
    <t>Provider of trademark use recording service intended to monitor trademarks and alert users to potential infringement. The company's trademark use recording service uses blockchain technology to create an immediate, immutable record of trademark rights and uses a machine-learning algorithm to monitor those rights against potential infringement, enabling users to get a fast, easy, and affordable way to protect their trademark rights.</t>
  </si>
  <si>
    <t>Information Services (B2C)*; Other Services (B2C Non-Financial)</t>
  </si>
  <si>
    <t>Artificial Intelligence &amp; Machine Learning, Big Data, FinTech</t>
  </si>
  <si>
    <t>www.cognate.com</t>
  </si>
  <si>
    <t>173826-10P</t>
  </si>
  <si>
    <t>Jess Collen</t>
  </si>
  <si>
    <t>Co-Founder &amp; Advisor</t>
  </si>
  <si>
    <t>jcollen@cognate.com</t>
  </si>
  <si>
    <t>+1 (857) 302-3123</t>
  </si>
  <si>
    <t>Boston, MA</t>
  </si>
  <si>
    <t>55 Court Street</t>
  </si>
  <si>
    <t>Boston</t>
  </si>
  <si>
    <t>02203</t>
  </si>
  <si>
    <t>info@cognate.com</t>
  </si>
  <si>
    <t>The company closed on $200,000 of convertible debt financing from undisclosed investors on November 2, 2017. The company is being actively tracked by PitchBook.</t>
  </si>
  <si>
    <t>Entrepreneurship for All</t>
  </si>
  <si>
    <t>Entrepreneurship for All (eforall.org)</t>
  </si>
  <si>
    <t>-0.19%</t>
  </si>
  <si>
    <t>17.84%</t>
  </si>
  <si>
    <t>-0.75%</t>
  </si>
  <si>
    <t>19</t>
  </si>
  <si>
    <t>0.37%</t>
  </si>
  <si>
    <t>-1.49%</t>
  </si>
  <si>
    <t>0.74%</t>
  </si>
  <si>
    <t>95</t>
  </si>
  <si>
    <t>0.64x</t>
  </si>
  <si>
    <t>38</t>
  </si>
  <si>
    <t>0.09%</t>
  </si>
  <si>
    <t>0.76x</t>
  </si>
  <si>
    <t>0.52x</t>
  </si>
  <si>
    <t>1.33x</t>
  </si>
  <si>
    <t>0.20x</t>
  </si>
  <si>
    <t>20</t>
  </si>
  <si>
    <t>0.94x</t>
  </si>
  <si>
    <t>49</t>
  </si>
  <si>
    <t>435</t>
  </si>
  <si>
    <t>-16</t>
  </si>
  <si>
    <t>-3.55%</t>
  </si>
  <si>
    <t>82</t>
  </si>
  <si>
    <t>1.23%</t>
  </si>
  <si>
    <t>318</t>
  </si>
  <si>
    <t>158063-86</t>
  </si>
  <si>
    <t>CaringCent</t>
  </si>
  <si>
    <t>Developer of a fund raising platform designed to help non-profit organizations raise money for social causes. The company's fund raising platform accepts debit and credit card payments and donations and also connects consumers with non-profits, enabling non-profits to raise funds, donations and awareness to support their mission and projects.</t>
  </si>
  <si>
    <t>Social/Platform Software*; Other Financial Services; Financial Software</t>
  </si>
  <si>
    <t>www.caringcent.com</t>
  </si>
  <si>
    <r>
      <rPr>
        <b/>
        <sz val="8"/>
        <color rgb="FF26854D"/>
        <rFont val="Arial"/>
      </rPr>
      <t>Deal</t>
    </r>
    <r>
      <rPr>
        <sz val="7"/>
        <color rgb="FF707070"/>
        <rFont val="Arial"/>
      </rPr>
      <t xml:space="preserve"> NEW  </t>
    </r>
    <r>
      <rPr>
        <sz val="8"/>
        <color rgb="FF000000"/>
        <rFont val="Arial"/>
      </rPr>
      <t>Angel (individual), 2017</t>
    </r>
    <r>
      <rPr>
        <sz val="7"/>
        <color rgb="FF707070"/>
        <rFont val="Arial"/>
      </rPr>
      <t xml:space="preserve"> Completed</t>
    </r>
    <r>
      <rPr>
        <sz val="8"/>
        <color rgb="FF000000"/>
        <rFont val="Arial"/>
      </rPr>
      <t xml:space="preserve">
</t>
    </r>
    <r>
      <rPr>
        <b/>
        <sz val="8"/>
        <color rgb="FF26854D"/>
        <rFont val="Arial"/>
      </rPr>
      <t>Promotion</t>
    </r>
    <r>
      <rPr>
        <sz val="7"/>
        <color rgb="FF707070"/>
        <rFont val="Arial"/>
      </rPr>
      <t xml:space="preserve"> NEW  </t>
    </r>
    <r>
      <rPr>
        <sz val="8"/>
        <color rgb="FF000000"/>
        <rFont val="Arial"/>
      </rPr>
      <t>James Wills, Co-Founder, President, Chief Executive Officer &amp; Board Member</t>
    </r>
    <r>
      <rPr>
        <sz val="8"/>
        <color rgb="FF000000"/>
        <rFont val="Arial"/>
      </rPr>
      <t xml:space="preserve">
</t>
    </r>
    <r>
      <rPr>
        <b/>
        <sz val="8"/>
        <color rgb="FF26854D"/>
        <rFont val="Arial"/>
      </rPr>
      <t>Promotion</t>
    </r>
    <r>
      <rPr>
        <sz val="7"/>
        <color rgb="FF707070"/>
        <rFont val="Arial"/>
      </rPr>
      <t xml:space="preserve"> NEW  </t>
    </r>
    <r>
      <rPr>
        <sz val="8"/>
        <color rgb="FF000000"/>
        <rFont val="Arial"/>
      </rPr>
      <t>John Hill, Co-Founder, Board Member, Chief Financial Officer &amp; Chief Operating Officer</t>
    </r>
    <r>
      <rPr>
        <sz val="8"/>
        <color rgb="FF000000"/>
        <rFont val="Arial"/>
      </rPr>
      <t xml:space="preserve">
</t>
    </r>
    <r>
      <rPr>
        <b/>
        <sz val="8"/>
        <color rgb="FF26854D"/>
        <rFont val="Arial"/>
      </rPr>
      <t>Ownership Status</t>
    </r>
    <r>
      <rPr>
        <sz val="7"/>
        <color rgb="FF707070"/>
        <rFont val="Arial"/>
      </rPr>
      <t xml:space="preserve"> UPDATE  </t>
    </r>
    <r>
      <rPr>
        <sz val="8"/>
        <color rgb="FF000000"/>
        <rFont val="Arial"/>
      </rPr>
      <t>Privately Held (backing)</t>
    </r>
    <r>
      <rPr>
        <sz val="8"/>
        <color rgb="FF000000"/>
        <rFont val="Arial"/>
      </rPr>
      <t xml:space="preserve">
</t>
    </r>
    <r>
      <rPr>
        <b/>
        <sz val="8"/>
        <color rgb="FF26854D"/>
        <rFont val="Arial"/>
      </rPr>
      <t>Filing</t>
    </r>
    <r>
      <rPr>
        <sz val="7"/>
        <color rgb="FF707070"/>
        <rFont val="Arial"/>
      </rPr>
      <t xml:space="preserve"> NEW  </t>
    </r>
  </si>
  <si>
    <t>134129-08P</t>
  </si>
  <si>
    <t>James Wills</t>
  </si>
  <si>
    <t>jim_wills@caringcent.com</t>
  </si>
  <si>
    <t>+1 (842) 768-6348</t>
  </si>
  <si>
    <t>Albuquerque, NM</t>
  </si>
  <si>
    <t>5308 Cortaderia Place, Northeast</t>
  </si>
  <si>
    <t>Albuquerque</t>
  </si>
  <si>
    <t>New Mexico</t>
  </si>
  <si>
    <t>87111</t>
  </si>
  <si>
    <t>info@caringcent.com</t>
  </si>
  <si>
    <t>The company raised $775,000 of angel funding from undisclosed investors on November 2, 2017. Previously, the company joined 2020 Startups as a part of its Q4 cohort in October 2017.</t>
  </si>
  <si>
    <t>2020 Startups</t>
  </si>
  <si>
    <t>2020 Startups (www.2020startups.nyc)</t>
  </si>
  <si>
    <t>0.35%</t>
  </si>
  <si>
    <t>0.03%</t>
  </si>
  <si>
    <t>8.82%</t>
  </si>
  <si>
    <t>0.70%</t>
  </si>
  <si>
    <t>1.51%</t>
  </si>
  <si>
    <t>-0.10%</t>
  </si>
  <si>
    <t>0.69x</t>
  </si>
  <si>
    <t>0.63%</t>
  </si>
  <si>
    <t>1.14x</t>
  </si>
  <si>
    <t>0.33x</t>
  </si>
  <si>
    <t>1.76x</t>
  </si>
  <si>
    <t>102</t>
  </si>
  <si>
    <t>10.87%</t>
  </si>
  <si>
    <t>416</t>
  </si>
  <si>
    <t>0.24%</t>
  </si>
  <si>
    <t>593</t>
  </si>
  <si>
    <t>0.17%</t>
  </si>
  <si>
    <t>182825-83</t>
  </si>
  <si>
    <t>Swishh</t>
  </si>
  <si>
    <t>Developer of a mobile application designed to instantly connect with new friends. The company's application facilitates users the building of a profile with favorite social media accounts and share it instantly with new friends even offline, enabling users to conveniently share media and contact details with people they meet.</t>
  </si>
  <si>
    <t>www.swishh.us</t>
  </si>
  <si>
    <t>172622-71P</t>
  </si>
  <si>
    <t>Frederic Bidot</t>
  </si>
  <si>
    <t>+1 (415) 650-9076</t>
  </si>
  <si>
    <t>San Francisco, CA</t>
  </si>
  <si>
    <t>1023 Clay Street</t>
  </si>
  <si>
    <t>San Francisco</t>
  </si>
  <si>
    <t>94108</t>
  </si>
  <si>
    <t>team@swishh.us</t>
  </si>
  <si>
    <t>The company raised $50,000 of angel funding from an undisclosed investor on November 1, 2017. The funding also includes an undisclosed amount of convertible debt financing. Previosuly, the company received $50,000 of prize money as a part of Live Sharks Tank Episode 50 from Startups Showcase on August 18, 2017.</t>
  </si>
  <si>
    <t>Startups Showcase</t>
  </si>
  <si>
    <t>Startups Showcase (startupsshowcase.com)</t>
  </si>
  <si>
    <t>0.37x</t>
  </si>
  <si>
    <t>29</t>
  </si>
  <si>
    <t>27</t>
  </si>
  <si>
    <t>116</t>
  </si>
  <si>
    <t>5.45%</t>
  </si>
  <si>
    <t>104</t>
  </si>
  <si>
    <t>826</t>
  </si>
  <si>
    <t>2.61%</t>
  </si>
  <si>
    <t>124928-92</t>
  </si>
  <si>
    <t>ShopHero</t>
  </si>
  <si>
    <t>Provider of an e-commerce platform intended to offer grocery home delivery. The company's platform maintains an exclusive database describing over 1,200,000 products including images and labeling and is monitored around the clock by seasoned IT professionals, enabling supermarket operators in expanding their presence online and successfully engaging their customers digitally.</t>
  </si>
  <si>
    <t>Social/Platform Software*; Internet Retail</t>
  </si>
  <si>
    <t>E-Commerce</t>
  </si>
  <si>
    <t>www.shophero.com</t>
  </si>
  <si>
    <t>60049-54P</t>
  </si>
  <si>
    <t>Matthew Garner</t>
  </si>
  <si>
    <t>matt.garner@shophero.com</t>
  </si>
  <si>
    <t>+1 (801) 690-4201</t>
  </si>
  <si>
    <t>Provo, UT</t>
  </si>
  <si>
    <t>673 North 1890 West</t>
  </si>
  <si>
    <t>Provo</t>
  </si>
  <si>
    <t>84601</t>
  </si>
  <si>
    <t>info@shophero.com</t>
  </si>
  <si>
    <t>The company raised $10,000 of angel funding from an undisclosed investor of November 1, 2017.</t>
  </si>
  <si>
    <t>BoomStartup</t>
  </si>
  <si>
    <t>BoomStartup (www.boomstartup.com)</t>
  </si>
  <si>
    <t>Zions First National Bank (Legal Advisor)</t>
  </si>
  <si>
    <t>84</t>
  </si>
  <si>
    <t>-0.48%</t>
  </si>
  <si>
    <t>0.06%</t>
  </si>
  <si>
    <t>-0.97%</t>
  </si>
  <si>
    <t>34</t>
  </si>
  <si>
    <t>0.58x</t>
  </si>
  <si>
    <t>-0.05%</t>
  </si>
  <si>
    <t>1.37x</t>
  </si>
  <si>
    <t>0.34x</t>
  </si>
  <si>
    <t>2.54x</t>
  </si>
  <si>
    <t>70</t>
  </si>
  <si>
    <t>0.39x</t>
  </si>
  <si>
    <t>783</t>
  </si>
  <si>
    <t>12.18%</t>
  </si>
  <si>
    <t>312</t>
  </si>
  <si>
    <t>1.03%</t>
  </si>
  <si>
    <t>185114-17</t>
  </si>
  <si>
    <t>Pavonis Interactive</t>
  </si>
  <si>
    <t>Long War Studios</t>
  </si>
  <si>
    <t>Operator of a video gaming company intended to design strategy games that challenge the mind while telling great stories. The company's video games focus on adventure and strategy and can be played via single or multi-user platform, enabling gamer's to play video games on computers.</t>
  </si>
  <si>
    <t>Entertainment Software</t>
  </si>
  <si>
    <t>Entertainment Software*; Multimedia and Design Software</t>
  </si>
  <si>
    <t>www.pavonisinteractive.com</t>
  </si>
  <si>
    <t>169287-58P</t>
  </si>
  <si>
    <t>John Lumpkin</t>
  </si>
  <si>
    <t>Co-Founder, President, Chief Executive Officer, Design Lead &amp; Board Member</t>
  </si>
  <si>
    <t>johnnylump@pavonisinteractive.com</t>
  </si>
  <si>
    <t>+1 (303) 325-3580</t>
  </si>
  <si>
    <t>565 Fireside Street</t>
  </si>
  <si>
    <t>The company raised $161,800 of angel funding from undisclosed investors on November 1, 2017.</t>
  </si>
  <si>
    <t>Wells Fargo (General Business Banking), McCarthy Garber Law (Legal Advisor)</t>
  </si>
  <si>
    <t>-0.36%</t>
  </si>
  <si>
    <t>18</t>
  </si>
  <si>
    <t>-0.72%</t>
  </si>
  <si>
    <t>2.29x</t>
  </si>
  <si>
    <t>4.57x</t>
  </si>
  <si>
    <t>77</t>
  </si>
  <si>
    <t>160</t>
  </si>
  <si>
    <t>180631-99</t>
  </si>
  <si>
    <t>Numanity</t>
  </si>
  <si>
    <t>NU</t>
  </si>
  <si>
    <t>Provider of an advertisement free social platform intended to connect individuals and communities to solve world problems. The company's social platform combines innovative design with humanistic intention and offers a next generation social media experience without infringing upon the freedom, privacy or trust of the user, enabling users to get the necessary tools that they need to become a stronger, happier and healthier person.</t>
  </si>
  <si>
    <t>Social/Platform Software*; Communication Software</t>
  </si>
  <si>
    <t>www.numanity.co</t>
  </si>
  <si>
    <t>173801-35P</t>
  </si>
  <si>
    <t>Mitch Krause</t>
  </si>
  <si>
    <t>mkrause@numanity.co</t>
  </si>
  <si>
    <t>+1 (920) 915-2553</t>
  </si>
  <si>
    <t>WI</t>
  </si>
  <si>
    <t>114 2nd Street</t>
  </si>
  <si>
    <t>Suite 1303</t>
  </si>
  <si>
    <t>53574</t>
  </si>
  <si>
    <t>contact@numanity.co</t>
  </si>
  <si>
    <t>The company raised $76,000 of angel funding from undisclosed investors on November 1, 2017.</t>
  </si>
  <si>
    <t>1.09%</t>
  </si>
  <si>
    <t>142.28%</t>
  </si>
  <si>
    <t>3.73%</t>
  </si>
  <si>
    <t>100</t>
  </si>
  <si>
    <t>0.29%</t>
  </si>
  <si>
    <t>7.17%</t>
  </si>
  <si>
    <t>0.31x</t>
  </si>
  <si>
    <t>10.13%</t>
  </si>
  <si>
    <t>0.17x</t>
  </si>
  <si>
    <t>0.46x</t>
  </si>
  <si>
    <t>0.38x</t>
  </si>
  <si>
    <t>0.53x</t>
  </si>
  <si>
    <t>40</t>
  </si>
  <si>
    <t>-38</t>
  </si>
  <si>
    <t>-35.51%</t>
  </si>
  <si>
    <t>308</t>
  </si>
  <si>
    <t>0.33%</t>
  </si>
  <si>
    <t>165</t>
  </si>
  <si>
    <t>38.66%</t>
  </si>
  <si>
    <t>185710-33</t>
  </si>
  <si>
    <t>MobileUX Technologies</t>
  </si>
  <si>
    <t>Provider of mobile application software development services intended to improve mobile user experience. The company's services focus on developing custom mobile applications for business based on their targeted audience and product line, enabling businesses to interact with customers and manage brands by providing insights and delivering value.</t>
  </si>
  <si>
    <t>Software Development Applications</t>
  </si>
  <si>
    <t>Software Development Applications*; Other IT Services; Application Software</t>
  </si>
  <si>
    <t>www.mobileuxtech.com</t>
  </si>
  <si>
    <t>173755-90P</t>
  </si>
  <si>
    <t>Jorge D'Avila</t>
  </si>
  <si>
    <t>+1 (972) 697-7353</t>
  </si>
  <si>
    <t>Frisco, TX</t>
  </si>
  <si>
    <t>2770 Main Street</t>
  </si>
  <si>
    <t>Suite 142</t>
  </si>
  <si>
    <t>Frisco</t>
  </si>
  <si>
    <t>75034</t>
  </si>
  <si>
    <t>The company raised $145,000 of angel funding from undisclosed investors on November 1, 2017.</t>
  </si>
  <si>
    <t>52551-91</t>
  </si>
  <si>
    <t>MicroBiome Therapeutics</t>
  </si>
  <si>
    <t>NuMe Health</t>
  </si>
  <si>
    <t>MBT</t>
  </si>
  <si>
    <t>Developer of microbiome modulators intended for metabolic diseases that aim to improve health status by altering microbial populations and their environment in the GI tract. The company's microbiome modulators includes fermentable fiber and polyphenol antioxidants in a patent-pending blendare designed to augment the growth of certain bacterial strains and discourage the growth of others, enabling nurture and nourish beneficial microorganisms in the lower gut.</t>
  </si>
  <si>
    <t>Biotechnology*; Drug Discovery</t>
  </si>
  <si>
    <t>Venture Capital-Backed</t>
  </si>
  <si>
    <t>Clinical Trials - General</t>
  </si>
  <si>
    <t>Venture Capital</t>
  </si>
  <si>
    <t>www.mbiome.com</t>
  </si>
  <si>
    <t>39935-98P</t>
  </si>
  <si>
    <t>Gregory Kading</t>
  </si>
  <si>
    <t>Consulting Chief Financial Officer</t>
  </si>
  <si>
    <t>gkading@imtherapeutics.com</t>
  </si>
  <si>
    <t>+1 (303) 544-2104</t>
  </si>
  <si>
    <t>New Orleans, LA</t>
  </si>
  <si>
    <t>Gertrude Pfost</t>
  </si>
  <si>
    <t>1316 Jefferson Avenue</t>
  </si>
  <si>
    <t>New Orleans</t>
  </si>
  <si>
    <t>70115</t>
  </si>
  <si>
    <t>+1 (609) 216-1203</t>
  </si>
  <si>
    <t>gertrudepfost@gmail.com</t>
  </si>
  <si>
    <t>The company raised $1 million of Series B angel funding from Lagniappe Angels, NO/LA Angel Network and Zehnder Communications on November 1, 2017. Other undisclosed investors also participated in the round. The company intends to use the funds to launch its clinically-tested microbiome modulator product in 2018.</t>
  </si>
  <si>
    <t>Abstraction Ventures, BVM Capital, John Chansari, Lagniappe Angels, New Orleans BioInnovation Center, NO/LA Angel Network, Tyler Morgan, Zehnder Communications</t>
  </si>
  <si>
    <t>Abstraction Ventures (www.abstractionventures.com), BVM Capital (www.bvmcap.com), Lagniappe Angels (www.lagniappeangels.com), New Orleans BioInnovation Center (www.neworleansbio.com), NO/LA Angel Network (www.nolaangelnetwork.org), Zehnder Communications (z-comm.com)</t>
  </si>
  <si>
    <t>Cooley (Legal Advisor), Ehrhardt, Keefe, Steiner &amp; Hottman (Accounting)</t>
  </si>
  <si>
    <t>Series A1</t>
  </si>
  <si>
    <t>Series B</t>
  </si>
  <si>
    <t>0.91x</t>
  </si>
  <si>
    <t>48</t>
  </si>
  <si>
    <t>146</t>
  </si>
  <si>
    <t>2.82%</t>
  </si>
  <si>
    <t>-2</t>
  </si>
  <si>
    <t>-4.00%</t>
  </si>
  <si>
    <t>221945-50</t>
  </si>
  <si>
    <t>MedtoMarket</t>
  </si>
  <si>
    <t>Provider of bioskills training and cadaver labs intended to solve major problems in the medical marketplace. The company's turn-key services provides unbiased validation of ideas, methods, products, or concepts that will increase return on investment and handle the clinical aspects of a potential medical investment while allowing the investor to focus on the financial and managerial elements and also provides a fostering environment to help inventors bring ideas to market, enabling industry, investors, and inventors to connect with the actual end users in the top medical specialties.</t>
  </si>
  <si>
    <t>Practice Management (Healthcare)</t>
  </si>
  <si>
    <t>Practice Management (Healthcare)*; Other Healthcare</t>
  </si>
  <si>
    <t>www.medtomarket.com</t>
  </si>
  <si>
    <t>173779-66P</t>
  </si>
  <si>
    <t>Aaron Ali</t>
  </si>
  <si>
    <t>aali@medtomarket.com</t>
  </si>
  <si>
    <t>+1 (512) 900-9633</t>
  </si>
  <si>
    <t>Austin, TX</t>
  </si>
  <si>
    <t>Post Office Box 5824</t>
  </si>
  <si>
    <t>Austin</t>
  </si>
  <si>
    <t>78703</t>
  </si>
  <si>
    <t>info@medtomarket.com</t>
  </si>
  <si>
    <t>The company raised $100,000 of angel funding from undisclosed investors on November 1, 2017. As a part of the transaction, the funding also includes an undisclosed amount of convertible debt financing.</t>
  </si>
  <si>
    <t>64662-31</t>
  </si>
  <si>
    <t>Handelabra Games</t>
  </si>
  <si>
    <t>Developer of independent tabletop games designed to offer entertainment services to the people. The company's independent tabletop games are user friendly, authentic and expertly crafted digital versions of entertainment and offers meticulously produced, compelling and fun games for the digital tabletop, enabling the loyal gaming community to maintain the spirit of the game and leverage their enthusiasm.</t>
  </si>
  <si>
    <t>Entertainment Software*; Application Software</t>
  </si>
  <si>
    <t>www.handelabra.com</t>
  </si>
  <si>
    <r>
      <rPr>
        <b/>
        <sz val="8"/>
        <color rgb="FF26854D"/>
        <rFont val="Arial"/>
      </rPr>
      <t>Deal</t>
    </r>
    <r>
      <rPr>
        <sz val="7"/>
        <color rgb="FF707070"/>
        <rFont val="Arial"/>
      </rPr>
      <t xml:space="preserve"> NEW  </t>
    </r>
    <r>
      <rPr>
        <sz val="8"/>
        <color rgb="FF000000"/>
        <rFont val="Arial"/>
      </rPr>
      <t>Product Crowdfunding, 2017</t>
    </r>
    <r>
      <rPr>
        <sz val="7"/>
        <color rgb="FF707070"/>
        <rFont val="Arial"/>
      </rPr>
      <t xml:space="preserve"> Announced/In Progress</t>
    </r>
  </si>
  <si>
    <t>72034-03P</t>
  </si>
  <si>
    <t>Jeremy Handel</t>
  </si>
  <si>
    <t>Co-Founder &amp; President</t>
  </si>
  <si>
    <t>jeremy@handelabra.com</t>
  </si>
  <si>
    <t>University Heights, OH</t>
  </si>
  <si>
    <t>2478 Fenwick Road</t>
  </si>
  <si>
    <t>University Heights</t>
  </si>
  <si>
    <t>44118</t>
  </si>
  <si>
    <t>The company closed on $16,373 of product crowdfunding via Kickstarter on November 1, 2017.</t>
  </si>
  <si>
    <t>LaunchHouse</t>
  </si>
  <si>
    <t>LaunchHouse (www.launchhouse.com)</t>
  </si>
  <si>
    <t>Seed Round</t>
  </si>
  <si>
    <t>Seed</t>
  </si>
  <si>
    <t>-0.33%</t>
  </si>
  <si>
    <t>1.08%</t>
  </si>
  <si>
    <t>-0.91%</t>
  </si>
  <si>
    <t>78</t>
  </si>
  <si>
    <t>-1.81%</t>
  </si>
  <si>
    <t>0.11%</t>
  </si>
  <si>
    <t>0.36%</t>
  </si>
  <si>
    <t>2.13x</t>
  </si>
  <si>
    <t>0.01x</t>
  </si>
  <si>
    <t>0.61%</t>
  </si>
  <si>
    <t>0.80x</t>
  </si>
  <si>
    <t>45</t>
  </si>
  <si>
    <t>3.45x</t>
  </si>
  <si>
    <t>1.23x</t>
  </si>
  <si>
    <t>30</t>
  </si>
  <si>
    <t>2.07x</t>
  </si>
  <si>
    <t>4.83x</t>
  </si>
  <si>
    <t>524</t>
  </si>
  <si>
    <t>-296</t>
  </si>
  <si>
    <t>-36.10%</t>
  </si>
  <si>
    <t>1,669</t>
  </si>
  <si>
    <t>1,631</t>
  </si>
  <si>
    <t>0.31%</t>
  </si>
  <si>
    <t>59134-60</t>
  </si>
  <si>
    <t>Full Genomes Corporation</t>
  </si>
  <si>
    <t>Full Genomes</t>
  </si>
  <si>
    <t>Developer of sequencing technology designed to provide services such as reports on a customer's ancestry. The company's sequencing technology provides family history information as well as access to an extensive database of next generation sequencing reports, enabling users to get details about their ancestry, geneaology and family history.</t>
  </si>
  <si>
    <t>Other Healthcare Services*; Biotechnology; Other Pharmaceuticals and Biotechnology</t>
  </si>
  <si>
    <t>www.fullgenomes.com</t>
  </si>
  <si>
    <t>95847-94P</t>
  </si>
  <si>
    <t>Paul Conroy</t>
  </si>
  <si>
    <t>paul.conroy@fullgenomes.com</t>
  </si>
  <si>
    <t>+1 (424) 333-8537</t>
  </si>
  <si>
    <t>Rockville, MD</t>
  </si>
  <si>
    <t>2275 Research Boulevard</t>
  </si>
  <si>
    <t>Suite 500</t>
  </si>
  <si>
    <t>Rockville</t>
  </si>
  <si>
    <t>20850</t>
  </si>
  <si>
    <t>administrator@fullgenomes.com</t>
  </si>
  <si>
    <t>The company raised $100,000 of angel funding form an undisclosed investor on November 1, 2017.</t>
  </si>
  <si>
    <t>-2.27%</t>
  </si>
  <si>
    <t>0.02%</t>
  </si>
  <si>
    <t>0.89%</t>
  </si>
  <si>
    <t>-4.71%</t>
  </si>
  <si>
    <t>71</t>
  </si>
  <si>
    <t>-8.98%</t>
  </si>
  <si>
    <t>-0.43%</t>
  </si>
  <si>
    <t>4.92x</t>
  </si>
  <si>
    <t>0.02x</t>
  </si>
  <si>
    <t>3.77x</t>
  </si>
  <si>
    <t>76</t>
  </si>
  <si>
    <t>6.07x</t>
  </si>
  <si>
    <t>4.46x</t>
  </si>
  <si>
    <t>3.09x</t>
  </si>
  <si>
    <t>72</t>
  </si>
  <si>
    <t>1,714</t>
  </si>
  <si>
    <t>-642</t>
  </si>
  <si>
    <t>-27.25%</t>
  </si>
  <si>
    <t>4,900</t>
  </si>
  <si>
    <t>109</t>
  </si>
  <si>
    <t>-4</t>
  </si>
  <si>
    <t>-3.54%</t>
  </si>
  <si>
    <t>167456-98</t>
  </si>
  <si>
    <t>First State Brewing Company</t>
  </si>
  <si>
    <t>FSBC</t>
  </si>
  <si>
    <t>Producer of beer, cider and brewed ales. The company operates a brewery and a restaurant that specializes in serving beer, cider, brewed ale and food items such as pretzels, charcuterie and paninis.</t>
  </si>
  <si>
    <t>Beverages*; Food Products; Restaurants and Bars</t>
  </si>
  <si>
    <t>www.firststatebrewing.com</t>
  </si>
  <si>
    <t>148438-54P</t>
  </si>
  <si>
    <t>Paul Hester</t>
  </si>
  <si>
    <t>Founder, Chief Executive Officer &amp; Brewery Manager</t>
  </si>
  <si>
    <t>paul.hester@firststatebrewing.com</t>
  </si>
  <si>
    <t>+1 (302) 285-9535</t>
  </si>
  <si>
    <t>Middletown, DE</t>
  </si>
  <si>
    <t>TBD Patriot Drive</t>
  </si>
  <si>
    <t>Middletown</t>
  </si>
  <si>
    <t>19709</t>
  </si>
  <si>
    <t>contact@firststatebrewing.com</t>
  </si>
  <si>
    <t>The company raised $660,000 of angel funding from undisclosed investors on November 1, 2017.</t>
  </si>
  <si>
    <t>221945-32</t>
  </si>
  <si>
    <t>Buddy Pegs</t>
  </si>
  <si>
    <t>Developer of a marketplace created to provide multimedia products for children. The company's marketplace offers children book, podcasts, apparel and other accessories, enabling parents to inspire children and motivate them to ride bicycles.</t>
  </si>
  <si>
    <t>Media and Information Services (B2B)*; Printing Services (B2B)</t>
  </si>
  <si>
    <t>www.buddypegs.com</t>
  </si>
  <si>
    <t>173767-69P</t>
  </si>
  <si>
    <t>Scott Fitzgerald</t>
  </si>
  <si>
    <t>scott@buddypegs.com</t>
  </si>
  <si>
    <t>+1 (307) 690-4818</t>
  </si>
  <si>
    <t>Victor, ID</t>
  </si>
  <si>
    <t>PO Box 846</t>
  </si>
  <si>
    <t>Victor</t>
  </si>
  <si>
    <t>Idaho</t>
  </si>
  <si>
    <t>83455</t>
  </si>
  <si>
    <t>The company raised $125,000 of angel funding from undisclosed investors on November 11, 2017.</t>
  </si>
  <si>
    <t>221943-88</t>
  </si>
  <si>
    <t>Bookhouse Brewing</t>
  </si>
  <si>
    <t>173762-92P</t>
  </si>
  <si>
    <t>Vaughn Stewart</t>
  </si>
  <si>
    <t>President</t>
  </si>
  <si>
    <t>+1 (414) 426-4555</t>
  </si>
  <si>
    <t>Cleveland, OH</t>
  </si>
  <si>
    <t>1342 West 111th Street</t>
  </si>
  <si>
    <t>Cleveland</t>
  </si>
  <si>
    <t>44102</t>
  </si>
  <si>
    <t>The company raised $70,000 of angel funding from undisclosed investors on November 1, 2017.</t>
  </si>
  <si>
    <t>221972-68</t>
  </si>
  <si>
    <t>Baqua</t>
  </si>
  <si>
    <t>Belgrio</t>
  </si>
  <si>
    <t>Developer of an online marketplace for organic drinks intended to nurture the power of immune system for a stronger, healthier body. The company's marketplace offers organic drinks, a crafted blend of ancient grain infused tea and USDA Organic fruit juice which contains no added sugars, artificial ingredients, or preservatives, and is a source of prebiotics, antioxidants, vitamins, and electrolytes, enabling users to choose better beverage options for improving health.</t>
  </si>
  <si>
    <t>Retail</t>
  </si>
  <si>
    <t>Internet Retail</t>
  </si>
  <si>
    <t>Internet Retail*; Media and Information Services (B2B); Beverages</t>
  </si>
  <si>
    <t>www.baqua.com</t>
  </si>
  <si>
    <t>173873-98P</t>
  </si>
  <si>
    <t>John Genesi</t>
  </si>
  <si>
    <t>john@baqua.com</t>
  </si>
  <si>
    <t>+1 (888) 992-2782</t>
  </si>
  <si>
    <t>Lexington, KY</t>
  </si>
  <si>
    <t>325 West Main Street</t>
  </si>
  <si>
    <t>Lexington</t>
  </si>
  <si>
    <t>Kentucky</t>
  </si>
  <si>
    <t>40507</t>
  </si>
  <si>
    <t>info@baqua.com</t>
  </si>
  <si>
    <t>The company closed on $120,000 of convertible debt financing from undisclosed investors on November 01, 2017. The company is being actively tracked by PitchBook.</t>
  </si>
  <si>
    <t>Kickfurther (Lead Manager or Arranger)</t>
  </si>
  <si>
    <t>179122-87</t>
  </si>
  <si>
    <t>You World</t>
  </si>
  <si>
    <t>Provider of a mobile gamified platform designed to connect marketers with travelers. The company's platform offers users a chance to earn data roaming privileges by exploring the world around them, enabling marketers to engage with outbound Chinese travelers by sponsoring curated digital benefits to them.</t>
  </si>
  <si>
    <t>Marketing Tech, Mobile</t>
  </si>
  <si>
    <t>www.you.world</t>
  </si>
  <si>
    <r>
      <rPr>
        <b/>
        <sz val="8"/>
        <color rgb="FF26854D"/>
        <rFont val="Arial"/>
      </rPr>
      <t>Deal</t>
    </r>
    <r>
      <rPr>
        <sz val="7"/>
        <color rgb="FF707070"/>
        <rFont val="Arial"/>
      </rPr>
      <t xml:space="preserve"> NEW  </t>
    </r>
    <r>
      <rPr>
        <sz val="8"/>
        <color rgb="FF000000"/>
        <rFont val="Arial"/>
      </rPr>
      <t>Angel (individual), 2017</t>
    </r>
    <r>
      <rPr>
        <sz val="7"/>
        <color rgb="FF707070"/>
        <rFont val="Arial"/>
      </rPr>
      <t xml:space="preserve"> Completed</t>
    </r>
    <r>
      <rPr>
        <sz val="8"/>
        <color rgb="FF000000"/>
        <rFont val="Arial"/>
      </rPr>
      <t xml:space="preserve">
</t>
    </r>
    <r>
      <rPr>
        <b/>
        <sz val="8"/>
        <color rgb="FF26854D"/>
        <rFont val="Arial"/>
      </rPr>
      <t>Ownership Status</t>
    </r>
    <r>
      <rPr>
        <sz val="7"/>
        <color rgb="FF707070"/>
        <rFont val="Arial"/>
      </rPr>
      <t xml:space="preserve"> UPDATE  </t>
    </r>
    <r>
      <rPr>
        <sz val="8"/>
        <color rgb="FF000000"/>
        <rFont val="Arial"/>
      </rPr>
      <t>Privately Held (backing)</t>
    </r>
    <r>
      <rPr>
        <sz val="8"/>
        <color rgb="FF000000"/>
        <rFont val="Arial"/>
      </rPr>
      <t xml:space="preserve">
</t>
    </r>
    <r>
      <rPr>
        <b/>
        <sz val="8"/>
        <color rgb="FF26854D"/>
        <rFont val="Arial"/>
      </rPr>
      <t>Filing</t>
    </r>
    <r>
      <rPr>
        <sz val="7"/>
        <color rgb="FF707070"/>
        <rFont val="Arial"/>
      </rPr>
      <t xml:space="preserve"> NEW  </t>
    </r>
  </si>
  <si>
    <t>108707-77P</t>
  </si>
  <si>
    <t>Yuanbo Wang</t>
  </si>
  <si>
    <t>bo@you.world</t>
  </si>
  <si>
    <t>+1 (562) 229-9999</t>
  </si>
  <si>
    <t>Glendora, CA</t>
  </si>
  <si>
    <t>140 Windermere Lane</t>
  </si>
  <si>
    <t>Glendora</t>
  </si>
  <si>
    <t>91741</t>
  </si>
  <si>
    <t>The company raised $899,999 of angel funding from undisclosed investors on October 31, 2017. The deal also includes $650,000 of SAFE note.</t>
  </si>
  <si>
    <t>181409-23</t>
  </si>
  <si>
    <t>Unbound Technologies</t>
  </si>
  <si>
    <t>Developer of a multiplayer virtual reality platform designed to create 3D content and offer expressive play. The company's virtual reality platform has developed a volumetric ray tracing and simulation technology, enabling users to create contents, express themselves and print their creation.</t>
  </si>
  <si>
    <t>Multimedia and Design Software</t>
  </si>
  <si>
    <t>Multimedia and Design Software*; Social/Platform Software</t>
  </si>
  <si>
    <t>Virtual Reality</t>
  </si>
  <si>
    <t>www.playunbound.com</t>
  </si>
  <si>
    <t>Oakland, CA</t>
  </si>
  <si>
    <t>1755 Broadway</t>
  </si>
  <si>
    <t>Suite 53</t>
  </si>
  <si>
    <t>Oakland</t>
  </si>
  <si>
    <t>94612</t>
  </si>
  <si>
    <t>+1 (347) 256-0972</t>
  </si>
  <si>
    <t>The company raised $90,000 of angel funding in the form of SAFE notes from undisclosed investors on October 31, 2017.</t>
  </si>
  <si>
    <t>Futterman Dupree Dodd Croley Maier (Legal Advisor)</t>
  </si>
  <si>
    <t>-21.97%</t>
  </si>
  <si>
    <t>94</t>
  </si>
  <si>
    <t>-0.03%</t>
  </si>
  <si>
    <t>0.43x</t>
  </si>
  <si>
    <t>0.40x</t>
  </si>
  <si>
    <t>126</t>
  </si>
  <si>
    <t>31.25%</t>
  </si>
  <si>
    <t>2.20%</t>
  </si>
  <si>
    <t>137</t>
  </si>
  <si>
    <t>221895-91</t>
  </si>
  <si>
    <t>SG Scientific (Manufacturing)</t>
  </si>
  <si>
    <t>www.sgscientific.com</t>
  </si>
  <si>
    <t>173633-86P</t>
  </si>
  <si>
    <t>Paul Roethle</t>
  </si>
  <si>
    <t>Chief Executive Officer, Chief Financial Officer &amp; Board Member</t>
  </si>
  <si>
    <t>paul@sgscientific.com</t>
  </si>
  <si>
    <t>+1 (510) 922-1739</t>
  </si>
  <si>
    <t>1940 Union Street</t>
  </si>
  <si>
    <t>Suite 25</t>
  </si>
  <si>
    <t>94607</t>
  </si>
  <si>
    <t>The company raised $510,348 of angel funding from undisclosed investors on October 31, 2017.</t>
  </si>
  <si>
    <t>221997-16</t>
  </si>
  <si>
    <t>RTM Vital Signs</t>
  </si>
  <si>
    <t>RTM</t>
  </si>
  <si>
    <t>Developer of an implantable blood pressure sensor and vital sign monitoring system designed to continuously monitor the arterial BP waveform and other vital sign data of ambulatory patients. The company's medical device specializes in diagnosing and downloading the data to determine the etiology of new patient symptoms and the effectiveness of medical therapy, enabling doctors to monitor essential medical diagnostic data automatically, accurately and efficiently in real time and patients to seek medical care when changes in physiology signal increased risk for an acute adverse event by sending notifications.</t>
  </si>
  <si>
    <t>Monitoring Equipment*; Other Devices and Supplies</t>
  </si>
  <si>
    <t>www.rtmvitalsigns.com</t>
  </si>
  <si>
    <t>173908-00P</t>
  </si>
  <si>
    <t>Denise Devine</t>
  </si>
  <si>
    <t>Co-Founder, Chief Financial Officer &amp; CAO</t>
  </si>
  <si>
    <t>denise.devine@rtmvitalsigns.com</t>
  </si>
  <si>
    <t>+1 (215) 643-1286</t>
  </si>
  <si>
    <t>Philadelphia, PA</t>
  </si>
  <si>
    <t>439 Dreshertown Road</t>
  </si>
  <si>
    <t>Fort Washington</t>
  </si>
  <si>
    <t>Philadelphia</t>
  </si>
  <si>
    <t>19034</t>
  </si>
  <si>
    <t>info@rtmvitalsigns.com</t>
  </si>
  <si>
    <t>The company raised $175,000 of angel funding from undisclosed investors on August 31, 2017.</t>
  </si>
  <si>
    <t>180009-10</t>
  </si>
  <si>
    <t>Replika Software</t>
  </si>
  <si>
    <t>Replika</t>
  </si>
  <si>
    <t>Provider of an engagement platform intended to market products to the consumer on social media. The company's platform is consisted of a web and mobile application for brand admin and sales agent to sell the entire online assortment through social media, SMS, email and more, enabling brands to power up their sales associates and influencers to become highly effective online revenue generating agents, while increasing sales and customer loyalty.</t>
  </si>
  <si>
    <t>Application Software*; Business/Productivity Software; Social/Platform Software</t>
  </si>
  <si>
    <t>www.replikasoftware.com</t>
  </si>
  <si>
    <t>16527-16P</t>
  </si>
  <si>
    <t>Sheri Elowsky</t>
  </si>
  <si>
    <t>+1 (917) 679-0664</t>
  </si>
  <si>
    <t>Woodbury, NY</t>
  </si>
  <si>
    <t>11 Northwood Court</t>
  </si>
  <si>
    <t>Woodbury</t>
  </si>
  <si>
    <t>11797</t>
  </si>
  <si>
    <t>info@replikasoftware.com</t>
  </si>
  <si>
    <t>The company raised $305,000 of angel funding from undisclosed investors on October 31, 2017.</t>
  </si>
  <si>
    <t>-0.12%</t>
  </si>
  <si>
    <t>22</t>
  </si>
  <si>
    <t>-27.68%</t>
  </si>
  <si>
    <t>-0.24%</t>
  </si>
  <si>
    <t>4.03x</t>
  </si>
  <si>
    <t>75</t>
  </si>
  <si>
    <t>0.14%</t>
  </si>
  <si>
    <t>0.25x</t>
  </si>
  <si>
    <t>7.81x</t>
  </si>
  <si>
    <t>-8</t>
  </si>
  <si>
    <t>-8.60%</t>
  </si>
  <si>
    <t>2,648</t>
  </si>
  <si>
    <t>-0.30%</t>
  </si>
  <si>
    <t>221972-23</t>
  </si>
  <si>
    <t>Qoowa</t>
  </si>
  <si>
    <t>Developer of cloud-based AI and deep robotic learning technologies designed to facilitate cloud intelligence on internet connected machines. The company is currently operating in Stealth mode.</t>
  </si>
  <si>
    <t>Computer Hardware</t>
  </si>
  <si>
    <t>Other Hardware</t>
  </si>
  <si>
    <t>Other Hardware*; Other IT Services; Other Software</t>
  </si>
  <si>
    <t>Artificial Intelligence &amp; Machine Learning, Robotics and Drones, SaaS</t>
  </si>
  <si>
    <t>www.qoowa.ai</t>
  </si>
  <si>
    <t>173868-85P</t>
  </si>
  <si>
    <t>Simon Kalouche</t>
  </si>
  <si>
    <t>Chief Executive Officer, Chief Financial Officer, President &amp; Board Member</t>
  </si>
  <si>
    <t>simon@qoowa.ai</t>
  </si>
  <si>
    <t>+1 (267) 799-3200</t>
  </si>
  <si>
    <t>1238 Washington Street</t>
  </si>
  <si>
    <t>The company closed on $200,000 of convertible debt financing from undisclosed investors on October 31, 2017. The company is being actively tracked by PitchBook.</t>
  </si>
  <si>
    <t>169540-30</t>
  </si>
  <si>
    <t>Klatu Networks</t>
  </si>
  <si>
    <t>TRAXX, KLATU</t>
  </si>
  <si>
    <t>Developer of tools and sensors for monitoring of cold storage assets. The company develops web-based tools and wireless sensor technologies for health monitoring, benchmarking, data archiving and energy management of col storage assets of life science and pharmaceutical companies.</t>
  </si>
  <si>
    <t>Other Commercial Products*; Application Software</t>
  </si>
  <si>
    <t>SaaS</t>
  </si>
  <si>
    <t>www.traxxekg.com</t>
  </si>
  <si>
    <t>148802-41P</t>
  </si>
  <si>
    <t>Richard Kriss</t>
  </si>
  <si>
    <t>Co-Founder, President, Managing Director &amp; Chief Executive Officer</t>
  </si>
  <si>
    <t>rkriss@klatunetworks.com</t>
  </si>
  <si>
    <t>+1 (619) 684-3115</t>
  </si>
  <si>
    <t>Poulsbo, WA</t>
  </si>
  <si>
    <t>4174 North East Lookout Lane</t>
  </si>
  <si>
    <t>Poulsbo</t>
  </si>
  <si>
    <t>98370</t>
  </si>
  <si>
    <t>The company raised $520,000 of angel funding from Kieretsu Forum and other undisclosed investors on October 31, 2017.</t>
  </si>
  <si>
    <t>Keiretsu Forum</t>
  </si>
  <si>
    <t>Keiretsu Forum (www.keiretsuforum.com)</t>
  </si>
  <si>
    <t>0.09x</t>
  </si>
  <si>
    <t>221943-70</t>
  </si>
  <si>
    <t>K-Icon</t>
  </si>
  <si>
    <t>Operator of a research and development company intended to offer cannabis-based medicine. The company's products include medicines for Autism, Diabetes, Parkinson's Disease, Post Traumatic Stress Disorder, Dermatological conditions, enabling patients to recover through natural resource both physically and psychologically.</t>
  </si>
  <si>
    <t>Life Sciences, LOHAS &amp; Wellness</t>
  </si>
  <si>
    <t>www.kiconlabs.com</t>
  </si>
  <si>
    <t>173785-87P</t>
  </si>
  <si>
    <t>Darrick Woods</t>
  </si>
  <si>
    <t>Executive Director, Clinical Research</t>
  </si>
  <si>
    <t>+1 (877) 239-7336</t>
  </si>
  <si>
    <t>Phoenix, AZ</t>
  </si>
  <si>
    <t>4340 East Indian School Road</t>
  </si>
  <si>
    <t>Suite 21-115</t>
  </si>
  <si>
    <t>Phoenix</t>
  </si>
  <si>
    <t>85018</t>
  </si>
  <si>
    <t>info@kiconlabs.com</t>
  </si>
  <si>
    <t>The company raised $304,000 of angel funding from undisclosed investors on October 31, 2017. As the part of the transaction, a part of funding was received in the form of convertible debt.</t>
  </si>
  <si>
    <t>159191-83</t>
  </si>
  <si>
    <t>Health Deck Technologies</t>
  </si>
  <si>
    <t>Portsmouth, NH</t>
  </si>
  <si>
    <t>70 Heritage Avenue</t>
  </si>
  <si>
    <t>Unit 11</t>
  </si>
  <si>
    <t>Portsmouth</t>
  </si>
  <si>
    <t>New Hampshire</t>
  </si>
  <si>
    <t>03801</t>
  </si>
  <si>
    <t>+1 (760) 434-9361</t>
  </si>
  <si>
    <t>The company raised $161,000 of angel funding from undisclosed investors on October 31, 2017.</t>
  </si>
  <si>
    <t>168982-30</t>
  </si>
  <si>
    <t>Hardlight VR</t>
  </si>
  <si>
    <t>Hardlight</t>
  </si>
  <si>
    <t>Developer of a haptic feedback system designed to bring virtual reality one step closer to reality. The company's system offers location based haptic feedback, tracks entire upper body in virtual space, adjusts the suit to fit almost any body type and play active games without overheating or getting tired and is compatible with all PC-based VR headsets, enabling users to experience various movies and games in real-time.</t>
  </si>
  <si>
    <t>Consumer Durables</t>
  </si>
  <si>
    <t>Electronics (B2C)</t>
  </si>
  <si>
    <t>Electronics (B2C)*; Clothing</t>
  </si>
  <si>
    <t>www.hardlightvr.com</t>
  </si>
  <si>
    <t>152440-84P</t>
  </si>
  <si>
    <t>Morgan Sinko</t>
  </si>
  <si>
    <t>Co-Founder, President, Chief Revenue Officer &amp; Board Member</t>
  </si>
  <si>
    <t>morgan@nullspacevr.com</t>
  </si>
  <si>
    <t>+1 (413) 325-4144</t>
  </si>
  <si>
    <t>2107 Elliott Avenue</t>
  </si>
  <si>
    <t>Suite 303</t>
  </si>
  <si>
    <t>98121</t>
  </si>
  <si>
    <t>contact@nullspacevr.com</t>
  </si>
  <si>
    <t>The company raised $261,000 of angel funding from undisclosed investors on October 31, 2017. Previously, the company raised $147,574 of product crowdfunding via Kickstarter on March 24, 2017. The company intends to use the funds for development of its product the Hardlight VR Suit.</t>
  </si>
  <si>
    <t>National Science Foundation, SURF Incubator, Y Combinator</t>
  </si>
  <si>
    <t>National Science Foundation (seedfund.nsf.gov), SURF Incubator (www.surfincubator.com), Y Combinator (www.ycombinator.com)</t>
  </si>
  <si>
    <t>-0.07%</t>
  </si>
  <si>
    <t>24</t>
  </si>
  <si>
    <t>1.72%</t>
  </si>
  <si>
    <t>96.07%</t>
  </si>
  <si>
    <t>-0.14%</t>
  </si>
  <si>
    <t>2,726.79%</t>
  </si>
  <si>
    <t>1.04x</t>
  </si>
  <si>
    <t>353</t>
  </si>
  <si>
    <t>185431-51</t>
  </si>
  <si>
    <t>Granatus Septem</t>
  </si>
  <si>
    <t>169660-99P</t>
  </si>
  <si>
    <t>Greg Emerson</t>
  </si>
  <si>
    <t>Manager &amp; Board Member</t>
  </si>
  <si>
    <t>+1 (208) 215-2015</t>
  </si>
  <si>
    <t>Coeur d'Alene, ID</t>
  </si>
  <si>
    <t>608 North West Boulevard</t>
  </si>
  <si>
    <t>Suite 200</t>
  </si>
  <si>
    <t>Coeur d'Alene</t>
  </si>
  <si>
    <t>83814</t>
  </si>
  <si>
    <t>The company raised $175,225 of angel funding from undisclosed investors on October 31, 2017.</t>
  </si>
  <si>
    <t>132723-10</t>
  </si>
  <si>
    <t>Gainfully</t>
  </si>
  <si>
    <t>AdvisorDeck, LLC</t>
  </si>
  <si>
    <t>Provider of an online marketing platform intended to deliver branded marketing contents and campaigns for improved customer engagement. The company's online platform lets users create a financial network and access thousands of content resources from top companies, curate a library of client resources for sharing, market brands with automated social media, send personally branded emails and generate leads and referrals from every link shared, enabling financial advisors, asset management and insurance companies to improve customer engagement and scale marketing.</t>
  </si>
  <si>
    <t>Media and Information Services (B2B)*; Application Software; Social/Platform Software</t>
  </si>
  <si>
    <t>Marketing Tech</t>
  </si>
  <si>
    <t>www.gainful.ly</t>
  </si>
  <si>
    <t>159953-68P</t>
  </si>
  <si>
    <t>Cameron Nordholm</t>
  </si>
  <si>
    <t>cameron@gainful.ly</t>
  </si>
  <si>
    <t>+1 (415) 872-4000</t>
  </si>
  <si>
    <t>220 Montgomery Street</t>
  </si>
  <si>
    <t>Suite 891</t>
  </si>
  <si>
    <t>94104</t>
  </si>
  <si>
    <t>help@gainful.ly</t>
  </si>
  <si>
    <t>The company raised $1 million of angel funding from an undisclosed investors on October 31, 2017.</t>
  </si>
  <si>
    <t>-22,467.25%</t>
  </si>
  <si>
    <t>-0.02%</t>
  </si>
  <si>
    <t>0.97x</t>
  </si>
  <si>
    <t>47</t>
  </si>
  <si>
    <t>0.23%</t>
  </si>
  <si>
    <t>0.42x</t>
  </si>
  <si>
    <t>2.37x</t>
  </si>
  <si>
    <t>64</t>
  </si>
  <si>
    <t>42</t>
  </si>
  <si>
    <t>4.63x</t>
  </si>
  <si>
    <t>210</t>
  </si>
  <si>
    <t>20.69%</t>
  </si>
  <si>
    <t>92</t>
  </si>
  <si>
    <t>1,569</t>
  </si>
  <si>
    <t>82355-14</t>
  </si>
  <si>
    <t>ArtistWorks</t>
  </si>
  <si>
    <t>Provider of an e-learning platform intended to receive training on musical lessons online. The company's e-learning platform has an inbuilt library offering pre-recorded lessons, crash courses, HD tutorials and practice videos on various musical instruments that lets its users receive virtual training and personalized mentoring from professional musicians, enabling students and working learners to gain access to live musical training and advice by being connected to global musicians online anytime anyplace.</t>
  </si>
  <si>
    <t>Educational Software</t>
  </si>
  <si>
    <t>Educational Software*; Internet Retail; Educational and Training Services (B2C)</t>
  </si>
  <si>
    <t>E-Commerce, EdTech</t>
  </si>
  <si>
    <t>www.artistworks.com</t>
  </si>
  <si>
    <t>58212-46P</t>
  </si>
  <si>
    <t>Michael Daecher</t>
  </si>
  <si>
    <t>Chief Marketing Officer</t>
  </si>
  <si>
    <t>mike@artistworks.com</t>
  </si>
  <si>
    <t>+1 (800) 326-5596</t>
  </si>
  <si>
    <t>Napa, CA</t>
  </si>
  <si>
    <t>68 Coombs Street, C1</t>
  </si>
  <si>
    <t>Napa</t>
  </si>
  <si>
    <t>94559</t>
  </si>
  <si>
    <t>info@artistworks.com</t>
  </si>
  <si>
    <t>The company closed on $400,000 of Series A angel funding from undisclosed investors on October 31, 2017. Previously, the company received $1.1 million of debt financing from Montage Capital on October 31, 2017. The funding will be used to build and promote the new "School of Music" online. The company is being actively tracked by PitchBook.</t>
  </si>
  <si>
    <t>GSVlabs</t>
  </si>
  <si>
    <t>GSVlabs (www.gsvlabs.com)</t>
  </si>
  <si>
    <t>Montage Capital (Debt Financing)</t>
  </si>
  <si>
    <t>2.34%</t>
  </si>
  <si>
    <t>-8.36%</t>
  </si>
  <si>
    <t>17</t>
  </si>
  <si>
    <t>13.03%</t>
  </si>
  <si>
    <t>0.45%</t>
  </si>
  <si>
    <t>45.47x</t>
  </si>
  <si>
    <t>45.21x</t>
  </si>
  <si>
    <t>45.73x</t>
  </si>
  <si>
    <t>76.13x</t>
  </si>
  <si>
    <t>14.29x</t>
  </si>
  <si>
    <t>89</t>
  </si>
  <si>
    <t>76.46x</t>
  </si>
  <si>
    <t>15.00x</t>
  </si>
  <si>
    <t>90</t>
  </si>
  <si>
    <t>28,905</t>
  </si>
  <si>
    <t>-10,071</t>
  </si>
  <si>
    <t>-25.84%</t>
  </si>
  <si>
    <t>61,692</t>
  </si>
  <si>
    <t>319</t>
  </si>
  <si>
    <t>0.52%</t>
  </si>
  <si>
    <t>500</t>
  </si>
  <si>
    <t>-0.40%</t>
  </si>
  <si>
    <t>5,086</t>
  </si>
  <si>
    <t>221866-66</t>
  </si>
  <si>
    <t>AIMY Robotics</t>
  </si>
  <si>
    <t>Developer of artificial intelligence-based robotic pets designed to provide meaningful and cherished companionship experiences. The company is currently operating in Stealth mode.</t>
  </si>
  <si>
    <t>Other Hardware*</t>
  </si>
  <si>
    <t>Artificial Intelligence &amp; Machine Learning, Robotics and Drones</t>
  </si>
  <si>
    <t>www.aimyrobotics.com</t>
  </si>
  <si>
    <t>173563-57P</t>
  </si>
  <si>
    <t>Milton Barbarosh</t>
  </si>
  <si>
    <t>milton.barbarosh@aimyrobotics.com</t>
  </si>
  <si>
    <t>+1 (949) 545-3686</t>
  </si>
  <si>
    <t>Deerfield Beach, FL</t>
  </si>
  <si>
    <t>Deerfield Beach</t>
  </si>
  <si>
    <t>The company raised $103,700 of angel funding from undisclosed investors on October 31, 2017.</t>
  </si>
  <si>
    <t>221908-78</t>
  </si>
  <si>
    <t>AI Narrator</t>
  </si>
  <si>
    <t>173694-61P</t>
  </si>
  <si>
    <t>Ahmed Elsamadisi</t>
  </si>
  <si>
    <t>+1 (347) 913-3121</t>
  </si>
  <si>
    <t>110 Wall Street</t>
  </si>
  <si>
    <t>Unit 807</t>
  </si>
  <si>
    <t>10005</t>
  </si>
  <si>
    <t>The company raised $300,000 of angel funding from undisclosed investor on October 31, 2017.</t>
  </si>
  <si>
    <t>162911-53</t>
  </si>
  <si>
    <t>ShortSave</t>
  </si>
  <si>
    <t>Provider of a loan servicing platform intended to digitize the loan servicing processes. The company's loan servicing platform is a customizable software which is reinventing loan servicing by allowing self service and digital single points of contact, enabling borrowers to make effective deals with their lenders quickly and cost effectively, while securing lending terms through bank-level security.</t>
  </si>
  <si>
    <t>Financial Services</t>
  </si>
  <si>
    <t>Other Financial Services</t>
  </si>
  <si>
    <t>Other Financial Services*; Financial Software</t>
  </si>
  <si>
    <t>www.short-save.com</t>
  </si>
  <si>
    <t>140668-57P</t>
  </si>
  <si>
    <t>Karl Falk</t>
  </si>
  <si>
    <t>Chief Executive Officer &amp; Chairman</t>
  </si>
  <si>
    <t>kfalk@short-save.com</t>
  </si>
  <si>
    <t>+1 (719) 399-0990</t>
  </si>
  <si>
    <t>Monument, CO</t>
  </si>
  <si>
    <t>15954 Jackson Creek Parkway</t>
  </si>
  <si>
    <t>Suite B572</t>
  </si>
  <si>
    <t>Monument</t>
  </si>
  <si>
    <t>80132</t>
  </si>
  <si>
    <t>The company closed on $250,000 of convertible debt financing from undisclosed investors on October 30, 2017.</t>
  </si>
  <si>
    <t>170666-20</t>
  </si>
  <si>
    <t>Lendonate</t>
  </si>
  <si>
    <t>LD</t>
  </si>
  <si>
    <t>Developer of an online lending platform designed to connect investors and individuals with non-profits for offering financial support. The company's online lending platform connects lenders with non-profit organizations that serve a cause specific to their interest, enabling investors and individuals to provide tailored financial support in the form of loans or donations at competitive rates.</t>
  </si>
  <si>
    <t>Financial Software*; Other Financial Services</t>
  </si>
  <si>
    <t>www.lendonate.com</t>
  </si>
  <si>
    <t>99886-33P</t>
  </si>
  <si>
    <t>Sameer Nadkarni</t>
  </si>
  <si>
    <t>sameer@atlastechgroup.com</t>
  </si>
  <si>
    <t>+1 (415) 795-8800</t>
  </si>
  <si>
    <t>2323 Broadway</t>
  </si>
  <si>
    <t>+1 (650) 537-9460</t>
  </si>
  <si>
    <t>feedback@lendonate.com</t>
  </si>
  <si>
    <t>The company closed on $395,000 of convertible debt financing from undisclosed investors on October 30, 2017. The company is being actively tracked by PitchBook.</t>
  </si>
  <si>
    <t>221861-62</t>
  </si>
  <si>
    <t>Innovative Health Solutions (Biotechnology)</t>
  </si>
  <si>
    <t>IHS</t>
  </si>
  <si>
    <t>Operator of a healthcare company intended to provide a non narcotic alternative for acute and chronic pain. The company's Neuro-Stim system is a single use disposable convenience kit for auricular stimulation and is water resistant, enabling patients to ight the battles associated with chronic and acute pain.</t>
  </si>
  <si>
    <t>Medical Supplies</t>
  </si>
  <si>
    <t>Medical Supplies*</t>
  </si>
  <si>
    <t>www.i-h-s.com</t>
  </si>
  <si>
    <t>173561-23P</t>
  </si>
  <si>
    <t>Gary Peterson</t>
  </si>
  <si>
    <t>gary@i-h-s.com</t>
  </si>
  <si>
    <t>+1 (812) 689-0791</t>
  </si>
  <si>
    <t>Versailles, IN</t>
  </si>
  <si>
    <t>829 South Adams Street</t>
  </si>
  <si>
    <t>Versailles</t>
  </si>
  <si>
    <t>47042</t>
  </si>
  <si>
    <t>info@i-h-s.com</t>
  </si>
  <si>
    <t>The company closed on $950,000 of convertible debt financing from undisclosed investors on October 30, 2017. The company is being actively tracked by PitchBook.</t>
  </si>
  <si>
    <t>187711-84</t>
  </si>
  <si>
    <t>Grown Rogue Unlimited</t>
  </si>
  <si>
    <t>Grown Rogue</t>
  </si>
  <si>
    <t>Producer of fully integrated seed to sale cannabis intended to provide exceptional quality consistently. The company offers flower and products with over 15 unique strains and re rigorously tested at state approved labs for THC, CBD, pesticides, mold, and mildews ensuring highest quality products, enabling customers to get top shelf cannabis and extracts, business services, research &amp; development, and cannabis education.</t>
  </si>
  <si>
    <t>Materials and Resources</t>
  </si>
  <si>
    <t>Agriculture</t>
  </si>
  <si>
    <t>Cultivation</t>
  </si>
  <si>
    <t>Cultivation*; Other Agriculture</t>
  </si>
  <si>
    <t>LOHAS &amp; Wellness</t>
  </si>
  <si>
    <t>www.grownrogue.com</t>
  </si>
  <si>
    <t>173762-29P</t>
  </si>
  <si>
    <t>J Obie Strickler</t>
  </si>
  <si>
    <t>+1 (541) 613-7173</t>
  </si>
  <si>
    <t>Jacksonville, OR</t>
  </si>
  <si>
    <t>PO Box 1055</t>
  </si>
  <si>
    <t>Jacksonville</t>
  </si>
  <si>
    <t>97530</t>
  </si>
  <si>
    <t>The company closed on $150,000 of convertible debt financing from undisclosed investors on October 30, 2017. The company is being actively tracked by PitchBook.</t>
  </si>
  <si>
    <t>172966-78</t>
  </si>
  <si>
    <t>Carpe Lotion</t>
  </si>
  <si>
    <t>Clutch Lotion</t>
  </si>
  <si>
    <t>Manufacturer and seller of an antiperspirant hand and foot lotion created to stop sweat in one's hands and feet. The company's lotion is a non-greasy, no-residue and no-irritation product containing natural eucalyptus oil to give a smooth feel, enabling customers to get rid of the problem of sweaty hands and feet in a safe, effective and easy way.</t>
  </si>
  <si>
    <t>Personal Products</t>
  </si>
  <si>
    <t>Personal Products*; Internet Retail</t>
  </si>
  <si>
    <t>www.carpelotion.com</t>
  </si>
  <si>
    <t>166928-95P</t>
  </si>
  <si>
    <t>Kasper Kubica</t>
  </si>
  <si>
    <t>Co-Founder, Chief Operating Officer &amp; Board Member</t>
  </si>
  <si>
    <t>kasper@carpelotion.com</t>
  </si>
  <si>
    <t>+1 (404) 661-6718</t>
  </si>
  <si>
    <t>Durham, NC</t>
  </si>
  <si>
    <t>120 West Parrish Street</t>
  </si>
  <si>
    <t>Suite 105</t>
  </si>
  <si>
    <t>Durham</t>
  </si>
  <si>
    <t>27701</t>
  </si>
  <si>
    <t>info@carpelotion.com</t>
  </si>
  <si>
    <t>The company closed on $100,000 of convertible debt financing from an undisclosed investor on October 30, 2017. Previously, the company raised $100,000 of angel funding from Bootstrap Advisors on July 17, 2015. The company is being actively tracked by PitchBook.</t>
  </si>
  <si>
    <t>1789 Venture Lab, Bootstrap Advisors</t>
  </si>
  <si>
    <t>1789 Venture Lab (www.1789venturelab.com)</t>
  </si>
  <si>
    <t>1.50%</t>
  </si>
  <si>
    <t>1.18%</t>
  </si>
  <si>
    <t>2.37%</t>
  </si>
  <si>
    <t>4.75%</t>
  </si>
  <si>
    <t>0.65%</t>
  </si>
  <si>
    <t>0.60%</t>
  </si>
  <si>
    <t>4.61x</t>
  </si>
  <si>
    <t>0.19%</t>
  </si>
  <si>
    <t>6.31x</t>
  </si>
  <si>
    <t>2.91x</t>
  </si>
  <si>
    <t>11.54x</t>
  </si>
  <si>
    <t>1.09x</t>
  </si>
  <si>
    <t>52</t>
  </si>
  <si>
    <t>2.26x</t>
  </si>
  <si>
    <t>3.56x</t>
  </si>
  <si>
    <t>3,638</t>
  </si>
  <si>
    <t>206</t>
  </si>
  <si>
    <t>6.00%</t>
  </si>
  <si>
    <t>1,817</t>
  </si>
  <si>
    <t>1.11%</t>
  </si>
  <si>
    <t>1,208</t>
  </si>
  <si>
    <t>221870-53</t>
  </si>
  <si>
    <t>Blue222</t>
  </si>
  <si>
    <t>Provider of an online real estate platform intended to find and hire independent environmental contractors. The company's platform specializes in hiring and managing the due diligence consultants, facilitates environmental and property condition assessments, third party real estate inspection, ratings and reviews of the contractor and helps in finding projects, enabling engineering firms, lenders and other real estate professionals to find, engage and manage projects efficiently.</t>
  </si>
  <si>
    <t>Services (Non-Financial)</t>
  </si>
  <si>
    <t>Real Estate Services (B2C)</t>
  </si>
  <si>
    <t>Real Estate Services (B2C)*; Environmental Services (B2B); Social/Platform Software</t>
  </si>
  <si>
    <t>www.blue222.com</t>
  </si>
  <si>
    <r>
      <rPr>
        <b/>
        <sz val="8"/>
        <color rgb="FF26854D"/>
        <rFont val="Arial"/>
      </rPr>
      <t>Primary Office</t>
    </r>
    <r>
      <rPr>
        <sz val="7"/>
        <color rgb="FF707070"/>
        <rFont val="Arial"/>
      </rPr>
      <t xml:space="preserve"> UPDATE  </t>
    </r>
    <r>
      <rPr>
        <sz val="8"/>
        <color rgb="FF000000"/>
        <rFont val="Arial"/>
      </rPr>
      <t>Louisville, KY</t>
    </r>
  </si>
  <si>
    <t>173570-05P</t>
  </si>
  <si>
    <t>Jermaine Watkins</t>
  </si>
  <si>
    <t>Co-Founder</t>
  </si>
  <si>
    <t>jermaine@blue222.com</t>
  </si>
  <si>
    <t>+1 (502) 230-8288</t>
  </si>
  <si>
    <t>Louisville, KY</t>
  </si>
  <si>
    <t>4869 Brownsboro Center</t>
  </si>
  <si>
    <t>Suite 201</t>
  </si>
  <si>
    <t>40207</t>
  </si>
  <si>
    <t>The company raised $259,205 of angel funding from undisclosed investors on October 30, 2017.</t>
  </si>
  <si>
    <t>179219-26</t>
  </si>
  <si>
    <t>Teamosa</t>
  </si>
  <si>
    <t>Provider of a tea brewing platform designed for quickly and easily producing a cup of tea. The company provides a tea brewing platform with compostable capsules that is designed for users to quickly and easily make a cup of tea.</t>
  </si>
  <si>
    <t>Other Commercial Services</t>
  </si>
  <si>
    <t>Other Commercial Services*; Social/Platform Software</t>
  </si>
  <si>
    <t>www.teamosa.com</t>
  </si>
  <si>
    <t>160070-32P</t>
  </si>
  <si>
    <t>Irven Liu</t>
  </si>
  <si>
    <t>irven@teamosa.com</t>
  </si>
  <si>
    <t>+1 (703) 879-3068</t>
  </si>
  <si>
    <t>Gaithersburg, MD</t>
  </si>
  <si>
    <t>Gaithersburg</t>
  </si>
  <si>
    <t>hello@teamosa.com</t>
  </si>
  <si>
    <t>The company raised $273,457 of product crowdfunding via kickstarter on October 28, 2017. Previously, the company joined SOSV on February 1, 2017.</t>
  </si>
  <si>
    <t>SOSV</t>
  </si>
  <si>
    <t>SOSV (www.sosv.com)</t>
  </si>
  <si>
    <t>1.43x</t>
  </si>
  <si>
    <t>14.29%</t>
  </si>
  <si>
    <t>221825-26</t>
  </si>
  <si>
    <t>Workout Through Cancer</t>
  </si>
  <si>
    <t>Workout Through Chemo</t>
  </si>
  <si>
    <t>Provider of workout treatments intended to provide cancer treatments. The company's services include improved body and weight management and maintenance of cardiovascular function, enabling patients to focus on the treatment and help reduce depression and emotional pitfalls of being a cancer patient.</t>
  </si>
  <si>
    <t>Restaurants, Hotels and Leisure</t>
  </si>
  <si>
    <t>Leisure Facilities</t>
  </si>
  <si>
    <t>Leisure Facilities*; Educational and Training Services (B2C); Other Healthcare Services</t>
  </si>
  <si>
    <t>Life Sciences, LOHAS &amp; Wellness, Oncology</t>
  </si>
  <si>
    <t>www.workoutthroughcancer.com</t>
  </si>
  <si>
    <t>173509-12P</t>
  </si>
  <si>
    <t>Peter Green</t>
  </si>
  <si>
    <t>+1 (917) 856-9674</t>
  </si>
  <si>
    <t>Westport, CT</t>
  </si>
  <si>
    <t>236 Hills Point Road</t>
  </si>
  <si>
    <t>Westport</t>
  </si>
  <si>
    <t>06880</t>
  </si>
  <si>
    <t>chemoworkout@gmail.com</t>
  </si>
  <si>
    <t>The company raised $225,000 of angel funding from undisclosed investors on October 27, 2017.</t>
  </si>
  <si>
    <t>221872-96</t>
  </si>
  <si>
    <t>Voxelight</t>
  </si>
  <si>
    <t>Developer of a special viewing device designed to show missed spots when applying sunscreen. The company's technology-based viewer uses under-explored properties of light by synthesizing primary research, trends and commercial and military technology, enabling customers to protect their skin from UV light of the sun.</t>
  </si>
  <si>
    <t>Electronics (B2C)*; Other Consumer Durables</t>
  </si>
  <si>
    <t>www.sunscreenr.com</t>
  </si>
  <si>
    <t>173568-25P</t>
  </si>
  <si>
    <t>David Cohen</t>
  </si>
  <si>
    <t>Co-Founder, Chief Executive Officer, Board Member &amp; Manager</t>
  </si>
  <si>
    <t>dcohen@sunscreenr.com</t>
  </si>
  <si>
    <t>+1 (919) 590-9786</t>
  </si>
  <si>
    <t>9005 Leverton Lane</t>
  </si>
  <si>
    <t>27615</t>
  </si>
  <si>
    <t>info@sunscreenr.com</t>
  </si>
  <si>
    <t>The company closed on $175,000 of convertible debt financing from undisclosed investors on October 27, 2017. Previously, the company raised $170,517 of product crowdfunding via Indiegogo and Kickstarter on June 24, 2016. The company is being actively tracked by PitchBook.</t>
  </si>
  <si>
    <t>Indiegogo (Lead Manager or Arranger), Kickstarter (Lead Manager or Arranger)</t>
  </si>
  <si>
    <t>221824-18</t>
  </si>
  <si>
    <t>UserMuse</t>
  </si>
  <si>
    <t>Provider of market research service intended to connect people who make enterprise tools with people in their target markets who fit their customer profile. The company's services helps to make contacts in target market and conduct user interviews, enabling users to validate ideas and opportunities.</t>
  </si>
  <si>
    <t>Media and Information Services (B2B)*; Consulting Services (B2B)</t>
  </si>
  <si>
    <t>www.usermuse.com</t>
  </si>
  <si>
    <t>173508-31P</t>
  </si>
  <si>
    <t>Christian Bonilla</t>
  </si>
  <si>
    <t>Founder &amp; Chief Executive Officer</t>
  </si>
  <si>
    <t>christian@usermuse.com</t>
  </si>
  <si>
    <t>+1 (202) 280-5346</t>
  </si>
  <si>
    <t>Alexandria, VA</t>
  </si>
  <si>
    <t>4620 Latrobe Place</t>
  </si>
  <si>
    <t>Alexandria</t>
  </si>
  <si>
    <t>22311</t>
  </si>
  <si>
    <t>The company closed on $100,000 of convertible debt financing from undisclosed investors on October 27, 2017. The company is being actively tracked by PitchBook.</t>
  </si>
  <si>
    <t>169669-90</t>
  </si>
  <si>
    <t>Oojaah</t>
  </si>
  <si>
    <t>Developer of a vaginal training system designed to improve vaginal rejuvenation and sexual enhancement. The company's device has an innovative design that gives its users an exclusive vaginal training session, resulting in stronger and flexible muscles, enabling women to monitor and screen their vaginal weights and undergo pelvic therapy if needed.</t>
  </si>
  <si>
    <t>Therapeutic Devices</t>
  </si>
  <si>
    <t>Therapeutic Devices*; Other Devices and Supplies</t>
  </si>
  <si>
    <t>www.oojaah.com</t>
  </si>
  <si>
    <t>154523-44P</t>
  </si>
  <si>
    <t>Stephanie Schull</t>
  </si>
  <si>
    <t>Founder, President, Chief Executive Officer &amp; Board Member</t>
  </si>
  <si>
    <t>grace@oojaah.com</t>
  </si>
  <si>
    <t>+1 (267) 712-9150</t>
  </si>
  <si>
    <t>Mesa, AZ</t>
  </si>
  <si>
    <t>2929 North Power Road</t>
  </si>
  <si>
    <t>Suite 101</t>
  </si>
  <si>
    <t>Mesa</t>
  </si>
  <si>
    <t>85215</t>
  </si>
  <si>
    <t>info@oojaah.com</t>
  </si>
  <si>
    <t>The company closed on $25,000 of convertible debt financing from an undisclosed investor on October 27, 2017. Previously, the company graduated from Seed Spot as a part of Phoenix Cohort 7 on December 7, 2016. The company is being actively tracked by PitchBook.</t>
  </si>
  <si>
    <t>Seed Spot</t>
  </si>
  <si>
    <t>Seed Spot (www.seedspot.org)</t>
  </si>
  <si>
    <t>64502-02</t>
  </si>
  <si>
    <t>NeuroSpire</t>
  </si>
  <si>
    <t>Operator of a neuro-marketing platform intended to conduct market research enhanced with brain-imaging technology. The company's neuro-marketing platform automatically synchronizes marketing material to brain-wave recording and instantly exports data to NeuroSpire's analysis engine that helps businesses to directly measure the brain's electrical activity and uncover deeper consumer insights, providing associates with the tools they need to conduct brain-imaging based market research in a simple and affordable manner.</t>
  </si>
  <si>
    <t>Business/Productivity Software</t>
  </si>
  <si>
    <t>Business/Productivity Software*; Consulting Services (B2B); Media and Information Services (B2B); Electronics (B2C)</t>
  </si>
  <si>
    <t>Life Sciences, Marketing Tech</t>
  </si>
  <si>
    <t>www.neurospire.com</t>
  </si>
  <si>
    <t>71382-34P</t>
  </si>
  <si>
    <t>Jake Stauch</t>
  </si>
  <si>
    <t>Founder, Chief Executive Officer, President &amp; Board Member</t>
  </si>
  <si>
    <t>jake@neurospire.com</t>
  </si>
  <si>
    <t>+1 (919) 408-7552</t>
  </si>
  <si>
    <t>201 West Main Street</t>
  </si>
  <si>
    <t>Suite 001</t>
  </si>
  <si>
    <t>info@neurospire.com</t>
  </si>
  <si>
    <t>The company raised $138,967 of product crowdfunding via Kickstarter on October 27, 2017. Prior to that, the company raised $698,633 of Series A2 venture funding from undisclosed investors on September 18, 2017, putting the company's pre-money valuation at $3.9 million.</t>
  </si>
  <si>
    <t>Capital A Partners, Duke Innovation and Entrepreneurship, NC Idea</t>
  </si>
  <si>
    <t>Capital A Partners (www.capitalapartners.com), Duke Innovation and Entrepreneurship (entrepreneurship.duke.edu), NC Idea (www.ncidea.org)</t>
  </si>
  <si>
    <t>1.10x</t>
  </si>
  <si>
    <t>50</t>
  </si>
  <si>
    <t>1.81x</t>
  </si>
  <si>
    <t>0.23x</t>
  </si>
  <si>
    <t>0.54x</t>
  </si>
  <si>
    <t>1.56x</t>
  </si>
  <si>
    <t>1.41%</t>
  </si>
  <si>
    <t>1,262</t>
  </si>
  <si>
    <t>701</t>
  </si>
  <si>
    <t>101805-49</t>
  </si>
  <si>
    <t>NetSanity</t>
  </si>
  <si>
    <t>Provider of a cloud based internet security and content filtering intended to control access to the internet. The company's cloud based internet security and content filtering services offers block apps on iPhones, iPads, iPod Touch and Android Samsung devices, enabling parents to monitor and control access of their child's enrolled devices.</t>
  </si>
  <si>
    <t>Application Software*; Network Management Software</t>
  </si>
  <si>
    <t>Cybersecurity, Mobile, SaaS</t>
  </si>
  <si>
    <t>www.netsanity.net</t>
  </si>
  <si>
    <t>122388-40P</t>
  </si>
  <si>
    <t>Carl Petrovsky</t>
  </si>
  <si>
    <t>carl.petrovsky@netsanity.net</t>
  </si>
  <si>
    <t>+1 (404) 369-0980</t>
  </si>
  <si>
    <t>Charlotte, NC</t>
  </si>
  <si>
    <t>3850 Ballantyne Corporate Place</t>
  </si>
  <si>
    <t>Charlotte</t>
  </si>
  <si>
    <t>28277</t>
  </si>
  <si>
    <t>info@netsanity.net</t>
  </si>
  <si>
    <t>The company raised $247,000 of angel funding from an undisclosed investor on October 27, 2017.</t>
  </si>
  <si>
    <t>-0.99%</t>
  </si>
  <si>
    <t>-2.26%</t>
  </si>
  <si>
    <t>0.27%</t>
  </si>
  <si>
    <t>0.55%</t>
  </si>
  <si>
    <t>25.00x</t>
  </si>
  <si>
    <t>0.21%</t>
  </si>
  <si>
    <t>22.12x</t>
  </si>
  <si>
    <t>27.89x</t>
  </si>
  <si>
    <t>43.89x</t>
  </si>
  <si>
    <t>28.61x</t>
  </si>
  <si>
    <t>27.18x</t>
  </si>
  <si>
    <t>14,255</t>
  </si>
  <si>
    <t>-185</t>
  </si>
  <si>
    <t>-1.28%</t>
  </si>
  <si>
    <t>23,140</t>
  </si>
  <si>
    <t>9,213</t>
  </si>
  <si>
    <t>0.26%</t>
  </si>
  <si>
    <t>221913-46</t>
  </si>
  <si>
    <t>Iko Systems</t>
  </si>
  <si>
    <t>Petal</t>
  </si>
  <si>
    <t>Developer of hydroponics home appliances designed to bring organic design to home. The company's appliances utilizes sensors and actuators to feel the ambient and internal conditions of the system and provide a desired climate for herbs and can be controlled by a mobile application, enabling user to grow flavour rich herbs for home cooks.</t>
  </si>
  <si>
    <t>Other Consumer Products and Services</t>
  </si>
  <si>
    <t>Other Consumer Products and Services*; Other Information Technology; Other Agriculture</t>
  </si>
  <si>
    <t>AgTech, Internet of Things, Mobile</t>
  </si>
  <si>
    <t>www.iko.systems</t>
  </si>
  <si>
    <t>173672-20P</t>
  </si>
  <si>
    <t>Liad Hare</t>
  </si>
  <si>
    <t>Ithaca, NY</t>
  </si>
  <si>
    <t>Ithaca</t>
  </si>
  <si>
    <t>The company joined eLab Accelerator as a part of 2018 Class and received $5,000 in funding on October 27, 2017.</t>
  </si>
  <si>
    <t>eLab Accelerator, RevIthaca Startup Works</t>
  </si>
  <si>
    <t>eLab Accelerator (www.elabstartup.com), RevIthaca Startup Works (www.revithaca.com)</t>
  </si>
  <si>
    <t>221824-81</t>
  </si>
  <si>
    <t>HiLabs</t>
  </si>
  <si>
    <t>Provider of a healthcare data mining platform intended to facilitate data-driven healthcare decision making. The company's data mining platform empowers employees within health organizations to intuitively explore their healthcare data and discover novel insights by themselves, interact with data visuals, customise ones data dashboards and generate new data attributes, enabling healthcare organizations to efficiently and effectively understand their clients' healthcare data.</t>
  </si>
  <si>
    <t>Decision/Risk Analysis</t>
  </si>
  <si>
    <t>Decision/Risk Analysis*; Business/Productivity Software; Social/Platform Software</t>
  </si>
  <si>
    <t>Big Data, HealthTech</t>
  </si>
  <si>
    <t>www.hilabs.com</t>
  </si>
  <si>
    <t>FY 2017</t>
  </si>
  <si>
    <t>173493-82P</t>
  </si>
  <si>
    <t>Amit Garg</t>
  </si>
  <si>
    <t>Co-Founder, Chief Executive Officer &amp; President</t>
  </si>
  <si>
    <t>amit.garg@hilabs.com</t>
  </si>
  <si>
    <t>+1 (571) 224-3173</t>
  </si>
  <si>
    <t>Olney, MD</t>
  </si>
  <si>
    <t>4808 Weatheroak Drive</t>
  </si>
  <si>
    <t>Olney</t>
  </si>
  <si>
    <t>20832</t>
  </si>
  <si>
    <t>The company raised $250,000 of angel funding from undisclosed investors on October 27, 2017.</t>
  </si>
  <si>
    <t>169699-42</t>
  </si>
  <si>
    <t>Foxsy</t>
  </si>
  <si>
    <t>Xpresso</t>
  </si>
  <si>
    <t>Developer of a dating chatbot platform designed to connect people together efficiently. The company's dating chatbot platform is a matchmaker for new firends to chat with based on topics and interests, enabling users to find right person for making a friendship and enjoying chat.</t>
  </si>
  <si>
    <t>Social Content</t>
  </si>
  <si>
    <t>Social Content*; Communication Software; Social/Platform Software</t>
  </si>
  <si>
    <t>www.foxsy.chat</t>
  </si>
  <si>
    <t>173706-04P</t>
  </si>
  <si>
    <t>Jin Tanaka</t>
  </si>
  <si>
    <t>Founder, Chief Executive Officer &amp; Chief Financial Officer</t>
  </si>
  <si>
    <t>jin@foxsy.chat</t>
  </si>
  <si>
    <t>139 Townsend</t>
  </si>
  <si>
    <t>Suite 150</t>
  </si>
  <si>
    <t>94404</t>
  </si>
  <si>
    <t>contact@foxsy.chat</t>
  </si>
  <si>
    <t>The company graduated from Zeroth.ai as part of its Z02 program and received $120,000 in funding on October 27, 2017. Previously, the company joined FbStart on February 9, 2017.</t>
  </si>
  <si>
    <t>FbStart, Open Network Lab, Zeroth.ai</t>
  </si>
  <si>
    <t>FbStart (developers.facebook.com), Open Network Lab (onlab.jp), Zeroth.ai (www.zeroth.ai)</t>
  </si>
  <si>
    <t>221810-95</t>
  </si>
  <si>
    <t>Farmcrowdy</t>
  </si>
  <si>
    <t>Provider of digital agriculture platform intended to connect farm sponsors with real farmers. The company's digital agriculture platform applies an agri-tech approach to crowdfunding by matching investors with smallholder farmers, enabling farmers to increase food production while promoting youth participation in agriculture.</t>
  </si>
  <si>
    <t>Pre-venture, Venture Capital</t>
  </si>
  <si>
    <t>www.farmcrowdy.com</t>
  </si>
  <si>
    <t>165426-13P</t>
  </si>
  <si>
    <t>Onyeka Akumah</t>
  </si>
  <si>
    <t>onyeka.akumah@farmcrowdy.com</t>
  </si>
  <si>
    <t>+234 (0)907 579 1999</t>
  </si>
  <si>
    <t>Lagos, Nigeria</t>
  </si>
  <si>
    <t>14B, Robert Nebolisa Street</t>
  </si>
  <si>
    <t>Idado Town, Lekki Peninsula</t>
  </si>
  <si>
    <t>Lagos</t>
  </si>
  <si>
    <t>Nigeria</t>
  </si>
  <si>
    <t>info@farmcrowdy.com</t>
  </si>
  <si>
    <t>Africa</t>
  </si>
  <si>
    <t>Western Africa</t>
  </si>
  <si>
    <t>The company closed on $560,108 of convertible debt financing from undisclosed investors on October 27, 2017. Previously, the company joined Techstars as part of its Techstars Atlanta and received $120,000 in funding on July 17, 2017. The company is actively being actively tracked by PitchBook.</t>
  </si>
  <si>
    <t>GreenTec Capital Partners, Techstars</t>
  </si>
  <si>
    <t>GreenTec Capital Partners (greentec-capital.com), Techstars (www.techstars.com)</t>
  </si>
  <si>
    <t>221824-63</t>
  </si>
  <si>
    <t>Critical Telephone Applications</t>
  </si>
  <si>
    <t>Bottlecapps</t>
  </si>
  <si>
    <t>Developer of a cloud-hosted smartphone application created to allow liquor store owners to sell beer, wine and liquor to smartphone owners. The company's cloud-hosted smartphone application, bottlecapps is an integrated e-commerce shopping cart with real-time ordering capability to search, scan, order, read reviews and buying, enabling customer and liquor store owners to be able to shop and sell through smartphone for beers, wines and spirits anywhere.</t>
  </si>
  <si>
    <t>Internet Retail*; Application Software</t>
  </si>
  <si>
    <t>www.bottlecapps.com</t>
  </si>
  <si>
    <t>173493-91P</t>
  </si>
  <si>
    <t>Preet Dhillon</t>
  </si>
  <si>
    <t>Chairman &amp; Chief Marketing Officer</t>
  </si>
  <si>
    <t>preet@bottlecapps.com</t>
  </si>
  <si>
    <t>+1 (469) 420-9447</t>
  </si>
  <si>
    <t>Irving, TX</t>
  </si>
  <si>
    <t>300 East Royal Lane</t>
  </si>
  <si>
    <t>Building 2, Suite 215</t>
  </si>
  <si>
    <t>Irving</t>
  </si>
  <si>
    <t>75039</t>
  </si>
  <si>
    <t>info@bottlecapps.com</t>
  </si>
  <si>
    <t>The company raised $100,092 of angel funding from an undisclosed investors on October 27, 2017.</t>
  </si>
  <si>
    <t>221813-20</t>
  </si>
  <si>
    <t>BluStream</t>
  </si>
  <si>
    <t>Developer of a Bluetooth enabled mobile application designed to remotely protect valuable items. The company's mobile application connects via Bluetooth to a device that can be placed into the storage cells of valuable items such as musical instruments, cigars, wine, RVs and firearms, enabling users to track and monitor the storage temperatures and humidity of the environment in which these valuable items are kept.</t>
  </si>
  <si>
    <t>Application Software*; Electronics (B2C)</t>
  </si>
  <si>
    <t>www.blustreamcorp.com</t>
  </si>
  <si>
    <t>173474-47P</t>
  </si>
  <si>
    <t>Kenneth Rapp</t>
  </si>
  <si>
    <t>ken@blustreamcorp.com</t>
  </si>
  <si>
    <t>+1 (888) 997-2707</t>
  </si>
  <si>
    <t>Worcester, MA</t>
  </si>
  <si>
    <t>20 Franklin Street</t>
  </si>
  <si>
    <t>Worcester</t>
  </si>
  <si>
    <t>01608</t>
  </si>
  <si>
    <t>info@blustreamcorp.com</t>
  </si>
  <si>
    <t>The company raised $607,500 of angel funding from undisclosed investors on October 27,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</si>
</sst>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Red]\(#,##0.00\)"/>
    <numFmt numFmtId="165" formatCode="#,##0;[Red]\(#,##0\)"/>
    <numFmt numFmtId="166" formatCode="0000"/>
    <numFmt numFmtId="167" formatCode="dd\-mmm\-yyyy"/>
    <numFmt numFmtId="168" formatCode="#,##0.00&quot;%&quot;;[Red]\-#,##0.00&quot;%&quot;"/>
    <numFmt numFmtId="169" formatCode="#,###"/>
    <numFmt numFmtId="170" formatCode="#,##0.00\x;[Red]\-#,##0.00\x"/>
  </numFmts>
  <fonts count="268" x14ac:knownFonts="1">
    <font>
      <sz val="11"/>
      <color theme="1"/>
      <name val="Calibri"/>
      <family val="2"/>
      <scheme val="minor"/>
    </font>
    <font>
      <sz val="10"/>
      <name val="Arial"/>
      <family val="2"/>
      <charset val="204"/>
    </font>
    <font>
      <b/>
      <sz val="8"/>
      <color indexed="9"/>
      <name val="Arial"/>
    </font>
    <font>
      <b/>
      <sz val="8"/>
      <color indexed="9"/>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color rgb="FF0000FF"/>
      <name val="Calibri"/>
    </font>
    <font>
      <sz val="8"/>
      <color rgb="FF0000FF"/>
      <name val="Calibri"/>
    </font>
    <font>
      <sz val="8"/>
      <name val="Arial"/>
    </font>
    <font>
      <b/>
      <sz val="8"/>
      <color rgb="FF26854D"/>
      <name val="Arial"/>
    </font>
    <font>
      <sz val="7"/>
      <color rgb="FF707070"/>
      <name val="Arial"/>
    </font>
    <font>
      <sz val="8"/>
      <color rgb="FF000000"/>
      <name val="Arial"/>
    </font>
  </fonts>
  <fills count="5">
    <fill>
      <patternFill patternType="none"/>
    </fill>
    <fill>
      <patternFill patternType="gray125"/>
    </fill>
    <fill>
      <patternFill patternType="solid">
        <fgColor rgb="FF4F81BD"/>
      </patternFill>
    </fill>
    <fill>
      <patternFill patternType="solid">
        <fgColor rgb="FFEEF3F8"/>
      </patternFill>
    </fill>
    <fill>
      <patternFill patternType="solid">
        <fgColor rgb="FFFFFFFF"/>
      </patternFill>
    </fill>
  </fills>
  <borders count="4">
    <border>
      <left/>
      <right/>
      <top/>
      <bottom/>
      <diagonal/>
    </border>
    <border>
      <left/>
      <right/>
      <top style="thin">
        <color indexed="8"/>
      </top>
      <bottom/>
      <diagonal/>
    </border>
    <border>
      <left/>
      <right style="thin">
        <color indexed="8"/>
      </right>
      <top style="thin">
        <color indexed="8"/>
      </top>
      <bottom/>
      <diagonal/>
    </border>
    <border>
      <left/>
      <right style="dotted">
        <color rgb="FF969696"/>
      </right>
      <top/>
      <bottom/>
      <diagonal/>
    </border>
  </borders>
  <cellStyleXfs count="2">
    <xf numFmtId="0" fontId="0" fillId="0" borderId="0"/>
    <xf numFmtId="0" fontId="1" fillId="0" borderId="0"/>
  </cellStyleXfs>
  <cellXfs count="264">
    <xf numFmtId="0" fontId="0" fillId="0" borderId="0" xfId="0"/>
    <xf numFmtId="0" fontId="2"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3" borderId="3" xfId="0" applyFont="1" applyFill="1" applyBorder="1" applyAlignment="1">
      <alignment vertical="top" indent="1"/>
    </xf>
    <xf numFmtId="0" fontId="5" fillId="3" borderId="3" xfId="0" applyFont="1" applyFill="1" applyBorder="1" applyAlignment="1">
      <alignment horizontal="left" vertical="top" indent="1"/>
    </xf>
    <xf numFmtId="0" fontId="6" fillId="3" borderId="3" xfId="0" applyFont="1" applyFill="1" applyBorder="1" applyAlignment="1">
      <alignment horizontal="left" vertical="top" indent="1"/>
    </xf>
    <xf numFmtId="0" fontId="7" fillId="3" borderId="3" xfId="0" applyFont="1" applyFill="1" applyBorder="1" applyAlignment="1">
      <alignment horizontal="left" vertical="top" indent="1"/>
    </xf>
    <xf numFmtId="0" fontId="8" fillId="3" borderId="3" xfId="0" applyFont="1" applyFill="1" applyBorder="1" applyAlignment="1">
      <alignment horizontal="left" vertical="top" indent="1"/>
    </xf>
    <xf numFmtId="0" fontId="9" fillId="3" borderId="3" xfId="0" applyFont="1" applyFill="1" applyBorder="1" applyAlignment="1">
      <alignment horizontal="left" vertical="top" indent="1"/>
    </xf>
    <xf numFmtId="0" fontId="10" fillId="3" borderId="3" xfId="0" applyFont="1" applyFill="1" applyBorder="1" applyAlignment="1">
      <alignment horizontal="left" vertical="top" indent="1"/>
    </xf>
    <xf numFmtId="0" fontId="11" fillId="3" borderId="3" xfId="0" applyFont="1" applyFill="1" applyBorder="1" applyAlignment="1">
      <alignment horizontal="left" vertical="top" indent="1"/>
    </xf>
    <xf numFmtId="0" fontId="12" fillId="3" borderId="3" xfId="0" applyFont="1" applyFill="1" applyBorder="1" applyAlignment="1">
      <alignment horizontal="left" vertical="top" indent="1"/>
    </xf>
    <xf numFmtId="0" fontId="13" fillId="3" borderId="3" xfId="0" applyFont="1" applyFill="1" applyBorder="1" applyAlignment="1">
      <alignment horizontal="left" vertical="top" indent="1"/>
    </xf>
    <xf numFmtId="0" fontId="14" fillId="3" borderId="3" xfId="0" applyFont="1" applyFill="1" applyBorder="1" applyAlignment="1">
      <alignment horizontal="left" vertical="top" indent="1"/>
    </xf>
    <xf numFmtId="0" fontId="15" fillId="3" borderId="3" xfId="0" applyFont="1" applyFill="1" applyBorder="1" applyAlignment="1">
      <alignment horizontal="left" vertical="top" indent="1"/>
    </xf>
    <xf numFmtId="164" fontId="16" fillId="3" borderId="3" xfId="0" applyNumberFormat="1" applyFont="1" applyFill="1" applyBorder="1" applyAlignment="1">
      <alignment horizontal="right" vertical="top" indent="1"/>
    </xf>
    <xf numFmtId="0" fontId="17" fillId="3" borderId="3" xfId="0" applyFont="1" applyFill="1" applyBorder="1" applyAlignment="1">
      <alignment horizontal="left" vertical="top" indent="1"/>
    </xf>
    <xf numFmtId="0" fontId="18" fillId="3" borderId="3" xfId="0" applyFont="1" applyFill="1" applyBorder="1" applyAlignment="1">
      <alignment horizontal="left" vertical="top" indent="1"/>
    </xf>
    <xf numFmtId="0" fontId="19" fillId="3" borderId="3" xfId="0" applyFont="1" applyFill="1" applyBorder="1" applyAlignment="1">
      <alignment horizontal="left" vertical="top" indent="1"/>
    </xf>
    <xf numFmtId="0" fontId="20" fillId="3" borderId="3" xfId="0" applyFont="1" applyFill="1" applyBorder="1" applyAlignment="1">
      <alignment horizontal="left" vertical="top" indent="1"/>
    </xf>
    <xf numFmtId="165" fontId="21" fillId="3" borderId="3" xfId="0" applyNumberFormat="1" applyFont="1" applyFill="1" applyBorder="1" applyAlignment="1">
      <alignment horizontal="right" vertical="top" indent="1"/>
    </xf>
    <xf numFmtId="0" fontId="22" fillId="3" borderId="3" xfId="0" applyFont="1" applyFill="1" applyBorder="1" applyAlignment="1">
      <alignment horizontal="left" vertical="top" indent="1"/>
    </xf>
    <xf numFmtId="0" fontId="23" fillId="3" borderId="3" xfId="0" applyFont="1" applyFill="1" applyBorder="1" applyAlignment="1">
      <alignment horizontal="left" vertical="top" indent="1"/>
    </xf>
    <xf numFmtId="166" fontId="24" fillId="3" borderId="3" xfId="0" applyNumberFormat="1" applyFont="1" applyFill="1" applyBorder="1" applyAlignment="1">
      <alignment horizontal="right" vertical="top" indent="1"/>
    </xf>
    <xf numFmtId="0" fontId="25" fillId="3" borderId="3" xfId="0" applyFont="1" applyFill="1" applyBorder="1" applyAlignment="1">
      <alignment horizontal="left" vertical="top" indent="1"/>
    </xf>
    <xf numFmtId="0" fontId="26" fillId="3" borderId="3" xfId="0" applyFont="1" applyFill="1" applyBorder="1" applyAlignment="1">
      <alignment horizontal="left" vertical="top" wrapText="1" indent="1"/>
    </xf>
    <xf numFmtId="0" fontId="27" fillId="3" borderId="3" xfId="0" applyFont="1" applyFill="1" applyBorder="1" applyAlignment="1">
      <alignment horizontal="left" vertical="top" wrapText="1" indent="1"/>
    </xf>
    <xf numFmtId="164" fontId="28" fillId="3" borderId="3" xfId="0" applyNumberFormat="1" applyFont="1" applyFill="1" applyBorder="1" applyAlignment="1">
      <alignment horizontal="right" vertical="top" indent="1"/>
    </xf>
    <xf numFmtId="164" fontId="29" fillId="3" borderId="3" xfId="0" applyNumberFormat="1" applyFont="1" applyFill="1" applyBorder="1" applyAlignment="1">
      <alignment horizontal="right" vertical="top" indent="1"/>
    </xf>
    <xf numFmtId="164" fontId="30" fillId="3" borderId="3" xfId="0" applyNumberFormat="1" applyFont="1" applyFill="1" applyBorder="1" applyAlignment="1">
      <alignment horizontal="right" vertical="top" indent="1"/>
    </xf>
    <xf numFmtId="164" fontId="31" fillId="3" borderId="3" xfId="0" applyNumberFormat="1" applyFont="1" applyFill="1" applyBorder="1" applyAlignment="1">
      <alignment horizontal="right" vertical="top" indent="1"/>
    </xf>
    <xf numFmtId="164" fontId="32" fillId="3" borderId="3" xfId="0" applyNumberFormat="1" applyFont="1" applyFill="1" applyBorder="1" applyAlignment="1">
      <alignment horizontal="right" vertical="top" indent="1"/>
    </xf>
    <xf numFmtId="0" fontId="33" fillId="3" borderId="3" xfId="0" applyFont="1" applyFill="1" applyBorder="1" applyAlignment="1">
      <alignment horizontal="right" vertical="top" indent="1"/>
    </xf>
    <xf numFmtId="0" fontId="34" fillId="3" borderId="3" xfId="0" applyFont="1" applyFill="1" applyBorder="1" applyAlignment="1">
      <alignment horizontal="left" vertical="top" indent="1"/>
    </xf>
    <xf numFmtId="0" fontId="35" fillId="3" borderId="3" xfId="0" applyFont="1" applyFill="1" applyBorder="1" applyAlignment="1">
      <alignment horizontal="left" vertical="top" indent="1"/>
    </xf>
    <xf numFmtId="0" fontId="36" fillId="3" borderId="3" xfId="0" applyFont="1" applyFill="1" applyBorder="1" applyAlignment="1">
      <alignment horizontal="left" vertical="top" indent="1"/>
    </xf>
    <xf numFmtId="0" fontId="37" fillId="3" borderId="3" xfId="0" applyFont="1" applyFill="1" applyBorder="1" applyAlignment="1">
      <alignment horizontal="left" vertical="top" indent="1"/>
    </xf>
    <xf numFmtId="0" fontId="38" fillId="3" borderId="3" xfId="0" applyFont="1" applyFill="1" applyBorder="1" applyAlignment="1">
      <alignment horizontal="left" vertical="top" indent="1"/>
    </xf>
    <xf numFmtId="0" fontId="39" fillId="3" borderId="3" xfId="0" applyFont="1" applyFill="1" applyBorder="1" applyAlignment="1">
      <alignment horizontal="left" vertical="top" indent="1"/>
    </xf>
    <xf numFmtId="0" fontId="40" fillId="3" borderId="3" xfId="0" applyFont="1" applyFill="1" applyBorder="1" applyAlignment="1">
      <alignment horizontal="left" vertical="top" indent="1"/>
    </xf>
    <xf numFmtId="0" fontId="41" fillId="3" borderId="3" xfId="0" applyFont="1" applyFill="1" applyBorder="1" applyAlignment="1">
      <alignment horizontal="left" vertical="top" indent="1"/>
    </xf>
    <xf numFmtId="0" fontId="42" fillId="3" borderId="3" xfId="0" applyFont="1" applyFill="1" applyBorder="1" applyAlignment="1">
      <alignment horizontal="left" vertical="top" indent="1"/>
    </xf>
    <xf numFmtId="0" fontId="43" fillId="3" borderId="3" xfId="0" applyFont="1" applyFill="1" applyBorder="1" applyAlignment="1">
      <alignment horizontal="left" vertical="top" indent="1"/>
    </xf>
    <xf numFmtId="0" fontId="44" fillId="3" borderId="3" xfId="0" applyFont="1" applyFill="1" applyBorder="1" applyAlignment="1">
      <alignment horizontal="right" vertical="top" indent="1"/>
    </xf>
    <xf numFmtId="0" fontId="45" fillId="3" borderId="3" xfId="0" applyFont="1" applyFill="1" applyBorder="1" applyAlignment="1">
      <alignment horizontal="left" vertical="top" indent="1"/>
    </xf>
    <xf numFmtId="0" fontId="46" fillId="3" borderId="3" xfId="0" applyFont="1" applyFill="1" applyBorder="1" applyAlignment="1">
      <alignment horizontal="right" vertical="top" indent="1"/>
    </xf>
    <xf numFmtId="0" fontId="47" fillId="3" borderId="3" xfId="0" applyFont="1" applyFill="1" applyBorder="1" applyAlignment="1">
      <alignment horizontal="right" vertical="top" indent="1"/>
    </xf>
    <xf numFmtId="0" fontId="48" fillId="3" borderId="3" xfId="0" applyFont="1" applyFill="1" applyBorder="1" applyAlignment="1">
      <alignment horizontal="left" vertical="top" indent="1"/>
    </xf>
    <xf numFmtId="0" fontId="49" fillId="3" borderId="3" xfId="0" applyFont="1" applyFill="1" applyBorder="1" applyAlignment="1">
      <alignment horizontal="left" vertical="top" indent="1"/>
    </xf>
    <xf numFmtId="0" fontId="50" fillId="3" borderId="3" xfId="0" applyFont="1" applyFill="1" applyBorder="1" applyAlignment="1">
      <alignment horizontal="left" vertical="top" indent="1"/>
    </xf>
    <xf numFmtId="0" fontId="51" fillId="3" borderId="3" xfId="0" applyFont="1" applyFill="1" applyBorder="1" applyAlignment="1">
      <alignment horizontal="left" vertical="top" indent="1"/>
    </xf>
    <xf numFmtId="0" fontId="52" fillId="3" borderId="3" xfId="0" applyFont="1" applyFill="1" applyBorder="1" applyAlignment="1">
      <alignment horizontal="left" vertical="top" indent="1"/>
    </xf>
    <xf numFmtId="0" fontId="53" fillId="3" borderId="3" xfId="0" applyFont="1" applyFill="1" applyBorder="1" applyAlignment="1">
      <alignment horizontal="right" vertical="top" indent="1"/>
    </xf>
    <xf numFmtId="0" fontId="54" fillId="3" borderId="3" xfId="0" applyFont="1" applyFill="1" applyBorder="1" applyAlignment="1">
      <alignment horizontal="left" vertical="top" indent="1"/>
    </xf>
    <xf numFmtId="0" fontId="55" fillId="3" borderId="3" xfId="0" applyFont="1" applyFill="1" applyBorder="1" applyAlignment="1">
      <alignment horizontal="left" vertical="top" indent="1"/>
    </xf>
    <xf numFmtId="0" fontId="56" fillId="3" borderId="3" xfId="0" applyFont="1" applyFill="1" applyBorder="1" applyAlignment="1">
      <alignment horizontal="left" vertical="top" indent="1"/>
    </xf>
    <xf numFmtId="0" fontId="57" fillId="3" borderId="3" xfId="0" applyFont="1" applyFill="1" applyBorder="1" applyAlignment="1">
      <alignment horizontal="left" vertical="top" indent="1"/>
    </xf>
    <xf numFmtId="0" fontId="58" fillId="3" borderId="3" xfId="0" applyFont="1" applyFill="1" applyBorder="1" applyAlignment="1">
      <alignment horizontal="left" vertical="top" indent="1"/>
    </xf>
    <xf numFmtId="0" fontId="59" fillId="3" borderId="3" xfId="0" applyFont="1" applyFill="1" applyBorder="1" applyAlignment="1">
      <alignment horizontal="left" vertical="top" indent="1"/>
    </xf>
    <xf numFmtId="0" fontId="60" fillId="3" borderId="3" xfId="0" applyFont="1" applyFill="1" applyBorder="1" applyAlignment="1">
      <alignment horizontal="left" vertical="top" indent="1"/>
    </xf>
    <xf numFmtId="0" fontId="61" fillId="3" borderId="3" xfId="0" applyFont="1" applyFill="1" applyBorder="1" applyAlignment="1">
      <alignment horizontal="left" vertical="top" indent="1"/>
    </xf>
    <xf numFmtId="167" fontId="62" fillId="3" borderId="3" xfId="0" applyNumberFormat="1" applyFont="1" applyFill="1" applyBorder="1" applyAlignment="1">
      <alignment horizontal="right" vertical="top" indent="1"/>
    </xf>
    <xf numFmtId="164" fontId="63" fillId="3" borderId="3" xfId="0" applyNumberFormat="1" applyFont="1" applyFill="1" applyBorder="1" applyAlignment="1">
      <alignment horizontal="right" vertical="top" indent="1"/>
    </xf>
    <xf numFmtId="0" fontId="64" fillId="3" borderId="3" xfId="0" applyFont="1" applyFill="1" applyBorder="1" applyAlignment="1">
      <alignment horizontal="left" vertical="top" indent="1"/>
    </xf>
    <xf numFmtId="164" fontId="65" fillId="3" borderId="3" xfId="0" applyNumberFormat="1" applyFont="1" applyFill="1" applyBorder="1" applyAlignment="1">
      <alignment horizontal="right" vertical="top" indent="1"/>
    </xf>
    <xf numFmtId="0" fontId="66" fillId="3" borderId="3" xfId="0" applyFont="1" applyFill="1" applyBorder="1" applyAlignment="1">
      <alignment horizontal="left" vertical="top" indent="1"/>
    </xf>
    <xf numFmtId="0" fontId="67" fillId="3" borderId="3" xfId="0" applyFont="1" applyFill="1" applyBorder="1" applyAlignment="1">
      <alignment horizontal="left" vertical="top" indent="1"/>
    </xf>
    <xf numFmtId="0" fontId="68" fillId="3" borderId="3" xfId="0" applyFont="1" applyFill="1" applyBorder="1" applyAlignment="1">
      <alignment horizontal="left" vertical="top" indent="1"/>
    </xf>
    <xf numFmtId="0" fontId="69" fillId="3" borderId="3" xfId="0" applyFont="1" applyFill="1" applyBorder="1" applyAlignment="1">
      <alignment horizontal="left" vertical="top" indent="1"/>
    </xf>
    <xf numFmtId="0" fontId="70" fillId="3" borderId="3" xfId="0" applyFont="1" applyFill="1" applyBorder="1" applyAlignment="1">
      <alignment horizontal="left" vertical="top" indent="1"/>
    </xf>
    <xf numFmtId="0" fontId="71" fillId="3" borderId="3" xfId="0" applyFont="1" applyFill="1" applyBorder="1" applyAlignment="1">
      <alignment horizontal="left" vertical="top" indent="1"/>
    </xf>
    <xf numFmtId="0" fontId="72" fillId="3" borderId="3" xfId="0" applyFont="1" applyFill="1" applyBorder="1" applyAlignment="1">
      <alignment horizontal="left" vertical="top" indent="1"/>
    </xf>
    <xf numFmtId="0" fontId="73" fillId="3" borderId="3" xfId="0" applyFont="1" applyFill="1" applyBorder="1" applyAlignment="1">
      <alignment horizontal="left" vertical="top" indent="1"/>
    </xf>
    <xf numFmtId="0" fontId="74" fillId="3" borderId="3" xfId="0" applyFont="1" applyFill="1" applyBorder="1" applyAlignment="1">
      <alignment horizontal="left" vertical="top" indent="1"/>
    </xf>
    <xf numFmtId="167" fontId="75" fillId="3" borderId="3" xfId="0" applyNumberFormat="1" applyFont="1" applyFill="1" applyBorder="1" applyAlignment="1">
      <alignment horizontal="right" vertical="top" indent="1"/>
    </xf>
    <xf numFmtId="164" fontId="76" fillId="3" borderId="3" xfId="0" applyNumberFormat="1" applyFont="1" applyFill="1" applyBorder="1" applyAlignment="1">
      <alignment horizontal="right" vertical="top" indent="1"/>
    </xf>
    <xf numFmtId="0" fontId="77" fillId="3" borderId="3" xfId="0" applyFont="1" applyFill="1" applyBorder="1" applyAlignment="1">
      <alignment horizontal="left" vertical="top" indent="1"/>
    </xf>
    <xf numFmtId="164" fontId="78" fillId="3" borderId="3" xfId="0" applyNumberFormat="1" applyFont="1" applyFill="1" applyBorder="1" applyAlignment="1">
      <alignment horizontal="right" vertical="top" indent="1"/>
    </xf>
    <xf numFmtId="0" fontId="79" fillId="3" borderId="3" xfId="0" applyFont="1" applyFill="1" applyBorder="1" applyAlignment="1">
      <alignment horizontal="left" vertical="top" indent="1"/>
    </xf>
    <xf numFmtId="0" fontId="80" fillId="3" borderId="3" xfId="0" applyFont="1" applyFill="1" applyBorder="1" applyAlignment="1">
      <alignment horizontal="left" vertical="top" indent="1"/>
    </xf>
    <xf numFmtId="0" fontId="81" fillId="3" borderId="3" xfId="0" applyFont="1" applyFill="1" applyBorder="1" applyAlignment="1">
      <alignment horizontal="left" vertical="top" indent="1"/>
    </xf>
    <xf numFmtId="0" fontId="82" fillId="3" borderId="3" xfId="0" applyFont="1" applyFill="1" applyBorder="1" applyAlignment="1">
      <alignment horizontal="left" vertical="top" indent="1"/>
    </xf>
    <xf numFmtId="0" fontId="83" fillId="3" borderId="3" xfId="0" applyFont="1" applyFill="1" applyBorder="1" applyAlignment="1">
      <alignment horizontal="left" vertical="top" indent="1"/>
    </xf>
    <xf numFmtId="0" fontId="84" fillId="3" borderId="3" xfId="0" applyFont="1" applyFill="1" applyBorder="1" applyAlignment="1">
      <alignment horizontal="left" vertical="top" indent="1"/>
    </xf>
    <xf numFmtId="0" fontId="85" fillId="3" borderId="3" xfId="0" applyFont="1" applyFill="1" applyBorder="1" applyAlignment="1">
      <alignment horizontal="left" vertical="top" indent="1"/>
    </xf>
    <xf numFmtId="0" fontId="86" fillId="3" borderId="3" xfId="0" applyFont="1" applyFill="1" applyBorder="1" applyAlignment="1">
      <alignment horizontal="left" vertical="top" indent="1"/>
    </xf>
    <xf numFmtId="0" fontId="87" fillId="3" borderId="3" xfId="0" applyFont="1" applyFill="1" applyBorder="1" applyAlignment="1">
      <alignment horizontal="left" vertical="top" indent="1"/>
    </xf>
    <xf numFmtId="168" fontId="88" fillId="3" borderId="3" xfId="0" applyNumberFormat="1" applyFont="1" applyFill="1" applyBorder="1" applyAlignment="1">
      <alignment horizontal="right" vertical="top" indent="1"/>
    </xf>
    <xf numFmtId="169" fontId="89" fillId="3" borderId="3" xfId="0" applyNumberFormat="1" applyFont="1" applyFill="1" applyBorder="1" applyAlignment="1">
      <alignment horizontal="right" vertical="top" indent="1"/>
    </xf>
    <xf numFmtId="168" fontId="90" fillId="3" borderId="3" xfId="0" applyNumberFormat="1" applyFont="1" applyFill="1" applyBorder="1" applyAlignment="1">
      <alignment horizontal="right" vertical="top" indent="1"/>
    </xf>
    <xf numFmtId="168" fontId="91" fillId="3" borderId="3" xfId="0" applyNumberFormat="1" applyFont="1" applyFill="1" applyBorder="1" applyAlignment="1">
      <alignment horizontal="right" vertical="top" indent="1"/>
    </xf>
    <xf numFmtId="168" fontId="92" fillId="3" borderId="3" xfId="0" applyNumberFormat="1" applyFont="1" applyFill="1" applyBorder="1" applyAlignment="1">
      <alignment horizontal="right" vertical="top" indent="1"/>
    </xf>
    <xf numFmtId="169" fontId="93" fillId="3" borderId="3" xfId="0" applyNumberFormat="1" applyFont="1" applyFill="1" applyBorder="1" applyAlignment="1">
      <alignment horizontal="right" vertical="top" indent="1"/>
    </xf>
    <xf numFmtId="168" fontId="94" fillId="3" borderId="3" xfId="0" applyNumberFormat="1" applyFont="1" applyFill="1" applyBorder="1" applyAlignment="1">
      <alignment horizontal="right" vertical="top" indent="1"/>
    </xf>
    <xf numFmtId="169" fontId="95" fillId="3" borderId="3" xfId="0" applyNumberFormat="1" applyFont="1" applyFill="1" applyBorder="1" applyAlignment="1">
      <alignment horizontal="right" vertical="top" indent="1"/>
    </xf>
    <xf numFmtId="168" fontId="96" fillId="3" borderId="3" xfId="0" applyNumberFormat="1" applyFont="1" applyFill="1" applyBorder="1" applyAlignment="1">
      <alignment horizontal="right" vertical="top" indent="1"/>
    </xf>
    <xf numFmtId="169" fontId="97" fillId="3" borderId="3" xfId="0" applyNumberFormat="1" applyFont="1" applyFill="1" applyBorder="1" applyAlignment="1">
      <alignment horizontal="right" vertical="top" indent="1"/>
    </xf>
    <xf numFmtId="168" fontId="98" fillId="3" borderId="3" xfId="0" applyNumberFormat="1" applyFont="1" applyFill="1" applyBorder="1" applyAlignment="1">
      <alignment horizontal="right" vertical="top" indent="1"/>
    </xf>
    <xf numFmtId="169" fontId="99" fillId="3" borderId="3" xfId="0" applyNumberFormat="1" applyFont="1" applyFill="1" applyBorder="1" applyAlignment="1">
      <alignment horizontal="right" vertical="top" indent="1"/>
    </xf>
    <xf numFmtId="168" fontId="100" fillId="3" borderId="3" xfId="0" applyNumberFormat="1" applyFont="1" applyFill="1" applyBorder="1" applyAlignment="1">
      <alignment horizontal="right" vertical="top" indent="1"/>
    </xf>
    <xf numFmtId="169" fontId="101" fillId="3" borderId="3" xfId="0" applyNumberFormat="1" applyFont="1" applyFill="1" applyBorder="1" applyAlignment="1">
      <alignment horizontal="right" vertical="top" indent="1"/>
    </xf>
    <xf numFmtId="168" fontId="102" fillId="3" borderId="3" xfId="0" applyNumberFormat="1" applyFont="1" applyFill="1" applyBorder="1" applyAlignment="1">
      <alignment horizontal="right" vertical="top" indent="1"/>
    </xf>
    <xf numFmtId="169" fontId="103" fillId="3" borderId="3" xfId="0" applyNumberFormat="1" applyFont="1" applyFill="1" applyBorder="1" applyAlignment="1">
      <alignment horizontal="right" vertical="top" indent="1"/>
    </xf>
    <xf numFmtId="170" fontId="104" fillId="3" borderId="3" xfId="0" applyNumberFormat="1" applyFont="1" applyFill="1" applyBorder="1" applyAlignment="1">
      <alignment horizontal="right" vertical="top" indent="1"/>
    </xf>
    <xf numFmtId="169" fontId="105" fillId="3" borderId="3" xfId="0" applyNumberFormat="1" applyFont="1" applyFill="1" applyBorder="1" applyAlignment="1">
      <alignment horizontal="right" vertical="top" indent="1"/>
    </xf>
    <xf numFmtId="170" fontId="106" fillId="3" borderId="3" xfId="0" applyNumberFormat="1" applyFont="1" applyFill="1" applyBorder="1" applyAlignment="1">
      <alignment horizontal="right" vertical="top" indent="1"/>
    </xf>
    <xf numFmtId="168" fontId="107" fillId="3" borderId="3" xfId="0" applyNumberFormat="1" applyFont="1" applyFill="1" applyBorder="1" applyAlignment="1">
      <alignment horizontal="right" vertical="top" indent="1"/>
    </xf>
    <xf numFmtId="170" fontId="108" fillId="3" borderId="3" xfId="0" applyNumberFormat="1" applyFont="1" applyFill="1" applyBorder="1" applyAlignment="1">
      <alignment horizontal="right" vertical="top" indent="1"/>
    </xf>
    <xf numFmtId="169" fontId="109" fillId="3" borderId="3" xfId="0" applyNumberFormat="1" applyFont="1" applyFill="1" applyBorder="1" applyAlignment="1">
      <alignment horizontal="right" vertical="top" indent="1"/>
    </xf>
    <xf numFmtId="170" fontId="110" fillId="3" borderId="3" xfId="0" applyNumberFormat="1" applyFont="1" applyFill="1" applyBorder="1" applyAlignment="1">
      <alignment horizontal="right" vertical="top" indent="1"/>
    </xf>
    <xf numFmtId="169" fontId="111" fillId="3" borderId="3" xfId="0" applyNumberFormat="1" applyFont="1" applyFill="1" applyBorder="1" applyAlignment="1">
      <alignment horizontal="right" vertical="top" indent="1"/>
    </xf>
    <xf numFmtId="170" fontId="112" fillId="3" borderId="3" xfId="0" applyNumberFormat="1" applyFont="1" applyFill="1" applyBorder="1" applyAlignment="1">
      <alignment horizontal="right" vertical="top" indent="1"/>
    </xf>
    <xf numFmtId="169" fontId="113" fillId="3" borderId="3" xfId="0" applyNumberFormat="1" applyFont="1" applyFill="1" applyBorder="1" applyAlignment="1">
      <alignment horizontal="right" vertical="top" indent="1"/>
    </xf>
    <xf numFmtId="170" fontId="114" fillId="3" borderId="3" xfId="0" applyNumberFormat="1" applyFont="1" applyFill="1" applyBorder="1" applyAlignment="1">
      <alignment horizontal="right" vertical="top" indent="1"/>
    </xf>
    <xf numFmtId="169" fontId="115" fillId="3" borderId="3" xfId="0" applyNumberFormat="1" applyFont="1" applyFill="1" applyBorder="1" applyAlignment="1">
      <alignment horizontal="right" vertical="top" indent="1"/>
    </xf>
    <xf numFmtId="170" fontId="116" fillId="3" borderId="3" xfId="0" applyNumberFormat="1" applyFont="1" applyFill="1" applyBorder="1" applyAlignment="1">
      <alignment horizontal="right" vertical="top" indent="1"/>
    </xf>
    <xf numFmtId="169" fontId="117" fillId="3" borderId="3" xfId="0" applyNumberFormat="1" applyFont="1" applyFill="1" applyBorder="1" applyAlignment="1">
      <alignment horizontal="right" vertical="top" indent="1"/>
    </xf>
    <xf numFmtId="170" fontId="118" fillId="3" borderId="3" xfId="0" applyNumberFormat="1" applyFont="1" applyFill="1" applyBorder="1" applyAlignment="1">
      <alignment horizontal="right" vertical="top" indent="1"/>
    </xf>
    <xf numFmtId="169" fontId="119" fillId="3" borderId="3" xfId="0" applyNumberFormat="1" applyFont="1" applyFill="1" applyBorder="1" applyAlignment="1">
      <alignment horizontal="right" vertical="top" indent="1"/>
    </xf>
    <xf numFmtId="169" fontId="120" fillId="3" borderId="3" xfId="0" applyNumberFormat="1" applyFont="1" applyFill="1" applyBorder="1" applyAlignment="1">
      <alignment horizontal="right" vertical="top" indent="1"/>
    </xf>
    <xf numFmtId="169" fontId="121" fillId="3" borderId="3" xfId="0" applyNumberFormat="1" applyFont="1" applyFill="1" applyBorder="1" applyAlignment="1">
      <alignment horizontal="right" vertical="top" indent="1"/>
    </xf>
    <xf numFmtId="168" fontId="122" fillId="3" borderId="3" xfId="0" applyNumberFormat="1" applyFont="1" applyFill="1" applyBorder="1" applyAlignment="1">
      <alignment horizontal="right" vertical="top" indent="1"/>
    </xf>
    <xf numFmtId="169" fontId="123" fillId="3" borderId="3" xfId="0" applyNumberFormat="1" applyFont="1" applyFill="1" applyBorder="1" applyAlignment="1">
      <alignment horizontal="right" vertical="top" indent="1"/>
    </xf>
    <xf numFmtId="169" fontId="124" fillId="3" borderId="3" xfId="0" applyNumberFormat="1" applyFont="1" applyFill="1" applyBorder="1" applyAlignment="1">
      <alignment horizontal="right" vertical="top" indent="1"/>
    </xf>
    <xf numFmtId="168" fontId="125" fillId="3" borderId="3" xfId="0" applyNumberFormat="1" applyFont="1" applyFill="1" applyBorder="1" applyAlignment="1">
      <alignment horizontal="right" vertical="top" indent="1"/>
    </xf>
    <xf numFmtId="169" fontId="126" fillId="3" borderId="3" xfId="0" applyNumberFormat="1" applyFont="1" applyFill="1" applyBorder="1" applyAlignment="1">
      <alignment horizontal="right" vertical="top" indent="1"/>
    </xf>
    <xf numFmtId="169" fontId="127" fillId="3" borderId="3" xfId="0" applyNumberFormat="1" applyFont="1" applyFill="1" applyBorder="1" applyAlignment="1">
      <alignment horizontal="right" vertical="top" indent="1"/>
    </xf>
    <xf numFmtId="168" fontId="128" fillId="3" borderId="3" xfId="0" applyNumberFormat="1" applyFont="1" applyFill="1" applyBorder="1" applyAlignment="1">
      <alignment horizontal="right" vertical="top" indent="1"/>
    </xf>
    <xf numFmtId="169" fontId="129" fillId="3" borderId="3" xfId="0" applyNumberFormat="1" applyFont="1" applyFill="1" applyBorder="1" applyAlignment="1">
      <alignment horizontal="right" vertical="top" indent="1"/>
    </xf>
    <xf numFmtId="169" fontId="130" fillId="3" borderId="3" xfId="0" applyNumberFormat="1" applyFont="1" applyFill="1" applyBorder="1" applyAlignment="1">
      <alignment horizontal="right" vertical="top" indent="1"/>
    </xf>
    <xf numFmtId="168" fontId="131" fillId="3" borderId="3" xfId="0" applyNumberFormat="1" applyFont="1" applyFill="1" applyBorder="1" applyAlignment="1">
      <alignment horizontal="right" vertical="top" indent="1"/>
    </xf>
    <xf numFmtId="0" fontId="132" fillId="3" borderId="3" xfId="0" applyFont="1" applyFill="1" applyBorder="1" applyAlignment="1">
      <alignment horizontal="right" vertical="top" indent="1"/>
    </xf>
    <xf numFmtId="0" fontId="133" fillId="4" borderId="3" xfId="0" applyFont="1" applyFill="1" applyBorder="1" applyAlignment="1">
      <alignment vertical="top" indent="1"/>
    </xf>
    <xf numFmtId="0" fontId="134" fillId="4" borderId="3" xfId="0" applyFont="1" applyFill="1" applyBorder="1" applyAlignment="1">
      <alignment horizontal="left" vertical="top" indent="1"/>
    </xf>
    <xf numFmtId="0" fontId="135" fillId="4" borderId="3" xfId="0" applyFont="1" applyFill="1" applyBorder="1" applyAlignment="1">
      <alignment horizontal="left" vertical="top" indent="1"/>
    </xf>
    <xf numFmtId="0" fontId="136" fillId="4" borderId="3" xfId="0" applyFont="1" applyFill="1" applyBorder="1" applyAlignment="1">
      <alignment horizontal="left" vertical="top" indent="1"/>
    </xf>
    <xf numFmtId="0" fontId="137" fillId="4" borderId="3" xfId="0" applyFont="1" applyFill="1" applyBorder="1" applyAlignment="1">
      <alignment horizontal="left" vertical="top" indent="1"/>
    </xf>
    <xf numFmtId="0" fontId="138" fillId="4" borderId="3" xfId="0" applyFont="1" applyFill="1" applyBorder="1" applyAlignment="1">
      <alignment horizontal="left" vertical="top" indent="1"/>
    </xf>
    <xf numFmtId="0" fontId="139" fillId="4" borderId="3" xfId="0" applyFont="1" applyFill="1" applyBorder="1" applyAlignment="1">
      <alignment horizontal="left" vertical="top" indent="1"/>
    </xf>
    <xf numFmtId="0" fontId="140" fillId="4" borderId="3" xfId="0" applyFont="1" applyFill="1" applyBorder="1" applyAlignment="1">
      <alignment horizontal="left" vertical="top" indent="1"/>
    </xf>
    <xf numFmtId="0" fontId="141" fillId="4" borderId="3" xfId="0" applyFont="1" applyFill="1" applyBorder="1" applyAlignment="1">
      <alignment horizontal="left" vertical="top" indent="1"/>
    </xf>
    <xf numFmtId="0" fontId="142" fillId="4" borderId="3" xfId="0" applyFont="1" applyFill="1" applyBorder="1" applyAlignment="1">
      <alignment horizontal="left" vertical="top" indent="1"/>
    </xf>
    <xf numFmtId="0" fontId="143" fillId="4" borderId="3" xfId="0" applyFont="1" applyFill="1" applyBorder="1" applyAlignment="1">
      <alignment horizontal="left" vertical="top" indent="1"/>
    </xf>
    <xf numFmtId="0" fontId="144" fillId="4" borderId="3" xfId="0" applyFont="1" applyFill="1" applyBorder="1" applyAlignment="1">
      <alignment horizontal="left" vertical="top" indent="1"/>
    </xf>
    <xf numFmtId="164" fontId="145" fillId="4" borderId="3" xfId="0" applyNumberFormat="1" applyFont="1" applyFill="1" applyBorder="1" applyAlignment="1">
      <alignment horizontal="right" vertical="top" indent="1"/>
    </xf>
    <xf numFmtId="0" fontId="146" fillId="4" borderId="3" xfId="0" applyFont="1" applyFill="1" applyBorder="1" applyAlignment="1">
      <alignment horizontal="left" vertical="top" indent="1"/>
    </xf>
    <xf numFmtId="0" fontId="147" fillId="4" borderId="3" xfId="0" applyFont="1" applyFill="1" applyBorder="1" applyAlignment="1">
      <alignment horizontal="left" vertical="top" indent="1"/>
    </xf>
    <xf numFmtId="0" fontId="148" fillId="4" borderId="3" xfId="0" applyFont="1" applyFill="1" applyBorder="1" applyAlignment="1">
      <alignment horizontal="left" vertical="top" indent="1"/>
    </xf>
    <xf numFmtId="0" fontId="149" fillId="4" borderId="3" xfId="0" applyFont="1" applyFill="1" applyBorder="1" applyAlignment="1">
      <alignment horizontal="left" vertical="top" indent="1"/>
    </xf>
    <xf numFmtId="165" fontId="150" fillId="4" borderId="3" xfId="0" applyNumberFormat="1" applyFont="1" applyFill="1" applyBorder="1" applyAlignment="1">
      <alignment horizontal="right" vertical="top" indent="1"/>
    </xf>
    <xf numFmtId="0" fontId="151" fillId="4" borderId="3" xfId="0" applyFont="1" applyFill="1" applyBorder="1" applyAlignment="1">
      <alignment horizontal="left" vertical="top" indent="1"/>
    </xf>
    <xf numFmtId="0" fontId="152" fillId="4" borderId="3" xfId="0" applyFont="1" applyFill="1" applyBorder="1" applyAlignment="1">
      <alignment horizontal="left" vertical="top" indent="1"/>
    </xf>
    <xf numFmtId="166" fontId="153" fillId="4" borderId="3" xfId="0" applyNumberFormat="1" applyFont="1" applyFill="1" applyBorder="1" applyAlignment="1">
      <alignment horizontal="right" vertical="top" indent="1"/>
    </xf>
    <xf numFmtId="0" fontId="154" fillId="4" borderId="3" xfId="0" applyFont="1" applyFill="1" applyBorder="1" applyAlignment="1">
      <alignment horizontal="left" vertical="top" indent="1"/>
    </xf>
    <xf numFmtId="0" fontId="155" fillId="4" borderId="3" xfId="0" applyFont="1" applyFill="1" applyBorder="1" applyAlignment="1">
      <alignment horizontal="left" vertical="top" wrapText="1" indent="1"/>
    </xf>
    <xf numFmtId="0" fontId="156" fillId="4" borderId="3" xfId="0" applyFont="1" applyFill="1" applyBorder="1" applyAlignment="1">
      <alignment horizontal="left" vertical="top" wrapText="1" indent="1"/>
    </xf>
    <xf numFmtId="164" fontId="157" fillId="4" borderId="3" xfId="0" applyNumberFormat="1" applyFont="1" applyFill="1" applyBorder="1" applyAlignment="1">
      <alignment horizontal="right" vertical="top" indent="1"/>
    </xf>
    <xf numFmtId="164" fontId="158" fillId="4" borderId="3" xfId="0" applyNumberFormat="1" applyFont="1" applyFill="1" applyBorder="1" applyAlignment="1">
      <alignment horizontal="right" vertical="top" indent="1"/>
    </xf>
    <xf numFmtId="164" fontId="159" fillId="4" borderId="3" xfId="0" applyNumberFormat="1" applyFont="1" applyFill="1" applyBorder="1" applyAlignment="1">
      <alignment horizontal="right" vertical="top" indent="1"/>
    </xf>
    <xf numFmtId="164" fontId="160" fillId="4" borderId="3" xfId="0" applyNumberFormat="1" applyFont="1" applyFill="1" applyBorder="1" applyAlignment="1">
      <alignment horizontal="right" vertical="top" indent="1"/>
    </xf>
    <xf numFmtId="164" fontId="161" fillId="4" borderId="3" xfId="0" applyNumberFormat="1" applyFont="1" applyFill="1" applyBorder="1" applyAlignment="1">
      <alignment horizontal="right" vertical="top" indent="1"/>
    </xf>
    <xf numFmtId="0" fontId="162" fillId="4" borderId="3" xfId="0" applyFont="1" applyFill="1" applyBorder="1" applyAlignment="1">
      <alignment horizontal="right" vertical="top" indent="1"/>
    </xf>
    <xf numFmtId="0" fontId="163" fillId="4" borderId="3" xfId="0" applyFont="1" applyFill="1" applyBorder="1" applyAlignment="1">
      <alignment horizontal="left" vertical="top" indent="1"/>
    </xf>
    <xf numFmtId="0" fontId="164" fillId="4" borderId="3" xfId="0" applyFont="1" applyFill="1" applyBorder="1" applyAlignment="1">
      <alignment horizontal="left" vertical="top" indent="1"/>
    </xf>
    <xf numFmtId="0" fontId="165" fillId="4" borderId="3" xfId="0" applyFont="1" applyFill="1" applyBorder="1" applyAlignment="1">
      <alignment horizontal="left" vertical="top" indent="1"/>
    </xf>
    <xf numFmtId="0" fontId="166" fillId="4" borderId="3" xfId="0" applyFont="1" applyFill="1" applyBorder="1" applyAlignment="1">
      <alignment horizontal="left" vertical="top" indent="1"/>
    </xf>
    <xf numFmtId="0" fontId="167" fillId="4" borderId="3" xfId="0" applyFont="1" applyFill="1" applyBorder="1" applyAlignment="1">
      <alignment horizontal="left" vertical="top" indent="1"/>
    </xf>
    <xf numFmtId="0" fontId="168" fillId="4" borderId="3" xfId="0" applyFont="1" applyFill="1" applyBorder="1" applyAlignment="1">
      <alignment horizontal="left" vertical="top" indent="1"/>
    </xf>
    <xf numFmtId="0" fontId="169" fillId="4" borderId="3" xfId="0" applyFont="1" applyFill="1" applyBorder="1" applyAlignment="1">
      <alignment horizontal="left" vertical="top" indent="1"/>
    </xf>
    <xf numFmtId="0" fontId="170" fillId="4" borderId="3" xfId="0" applyFont="1" applyFill="1" applyBorder="1" applyAlignment="1">
      <alignment horizontal="left" vertical="top" indent="1"/>
    </xf>
    <xf numFmtId="0" fontId="171" fillId="4" borderId="3" xfId="0" applyFont="1" applyFill="1" applyBorder="1" applyAlignment="1">
      <alignment horizontal="left" vertical="top" indent="1"/>
    </xf>
    <xf numFmtId="0" fontId="172" fillId="4" borderId="3" xfId="0" applyFont="1" applyFill="1" applyBorder="1" applyAlignment="1">
      <alignment horizontal="left" vertical="top" indent="1"/>
    </xf>
    <xf numFmtId="0" fontId="173" fillId="4" borderId="3" xfId="0" applyFont="1" applyFill="1" applyBorder="1" applyAlignment="1">
      <alignment horizontal="right" vertical="top" indent="1"/>
    </xf>
    <xf numFmtId="0" fontId="174" fillId="4" borderId="3" xfId="0" applyFont="1" applyFill="1" applyBorder="1" applyAlignment="1">
      <alignment horizontal="left" vertical="top" indent="1"/>
    </xf>
    <xf numFmtId="0" fontId="175" fillId="4" borderId="3" xfId="0" applyFont="1" applyFill="1" applyBorder="1" applyAlignment="1">
      <alignment horizontal="right" vertical="top" indent="1"/>
    </xf>
    <xf numFmtId="0" fontId="176" fillId="4" borderId="3" xfId="0" applyFont="1" applyFill="1" applyBorder="1" applyAlignment="1">
      <alignment horizontal="right" vertical="top" indent="1"/>
    </xf>
    <xf numFmtId="0" fontId="177" fillId="4" borderId="3" xfId="0" applyFont="1" applyFill="1" applyBorder="1" applyAlignment="1">
      <alignment horizontal="left" vertical="top" indent="1"/>
    </xf>
    <xf numFmtId="0" fontId="178" fillId="4" borderId="3" xfId="0" applyFont="1" applyFill="1" applyBorder="1" applyAlignment="1">
      <alignment horizontal="left" vertical="top" indent="1"/>
    </xf>
    <xf numFmtId="0" fontId="179" fillId="4" borderId="3" xfId="0" applyFont="1" applyFill="1" applyBorder="1" applyAlignment="1">
      <alignment horizontal="left" vertical="top" indent="1"/>
    </xf>
    <xf numFmtId="0" fontId="180" fillId="4" borderId="3" xfId="0" applyFont="1" applyFill="1" applyBorder="1" applyAlignment="1">
      <alignment horizontal="left" vertical="top" indent="1"/>
    </xf>
    <xf numFmtId="0" fontId="181" fillId="4" borderId="3" xfId="0" applyFont="1" applyFill="1" applyBorder="1" applyAlignment="1">
      <alignment horizontal="left" vertical="top" indent="1"/>
    </xf>
    <xf numFmtId="0" fontId="182" fillId="4" borderId="3" xfId="0" applyFont="1" applyFill="1" applyBorder="1" applyAlignment="1">
      <alignment horizontal="right" vertical="top" indent="1"/>
    </xf>
    <xf numFmtId="0" fontId="183" fillId="4" borderId="3" xfId="0" applyFont="1" applyFill="1" applyBorder="1" applyAlignment="1">
      <alignment horizontal="left" vertical="top" indent="1"/>
    </xf>
    <xf numFmtId="0" fontId="184" fillId="4" borderId="3" xfId="0" applyFont="1" applyFill="1" applyBorder="1" applyAlignment="1">
      <alignment horizontal="left" vertical="top" indent="1"/>
    </xf>
    <xf numFmtId="0" fontId="185" fillId="4" borderId="3" xfId="0" applyFont="1" applyFill="1" applyBorder="1" applyAlignment="1">
      <alignment horizontal="left" vertical="top" indent="1"/>
    </xf>
    <xf numFmtId="0" fontId="186" fillId="4" borderId="3" xfId="0" applyFont="1" applyFill="1" applyBorder="1" applyAlignment="1">
      <alignment horizontal="left" vertical="top" indent="1"/>
    </xf>
    <xf numFmtId="0" fontId="187" fillId="4" borderId="3" xfId="0" applyFont="1" applyFill="1" applyBorder="1" applyAlignment="1">
      <alignment horizontal="left" vertical="top" indent="1"/>
    </xf>
    <xf numFmtId="0" fontId="188" fillId="4" borderId="3" xfId="0" applyFont="1" applyFill="1" applyBorder="1" applyAlignment="1">
      <alignment horizontal="left" vertical="top" indent="1"/>
    </xf>
    <xf numFmtId="0" fontId="189" fillId="4" borderId="3" xfId="0" applyFont="1" applyFill="1" applyBorder="1" applyAlignment="1">
      <alignment horizontal="left" vertical="top" indent="1"/>
    </xf>
    <xf numFmtId="0" fontId="190" fillId="4" borderId="3" xfId="0" applyFont="1" applyFill="1" applyBorder="1" applyAlignment="1">
      <alignment horizontal="left" vertical="top" indent="1"/>
    </xf>
    <xf numFmtId="167" fontId="191" fillId="4" borderId="3" xfId="0" applyNumberFormat="1" applyFont="1" applyFill="1" applyBorder="1" applyAlignment="1">
      <alignment horizontal="right" vertical="top" indent="1"/>
    </xf>
    <xf numFmtId="164" fontId="192" fillId="4" borderId="3" xfId="0" applyNumberFormat="1" applyFont="1" applyFill="1" applyBorder="1" applyAlignment="1">
      <alignment horizontal="right" vertical="top" indent="1"/>
    </xf>
    <xf numFmtId="0" fontId="193" fillId="4" borderId="3" xfId="0" applyFont="1" applyFill="1" applyBorder="1" applyAlignment="1">
      <alignment horizontal="left" vertical="top" indent="1"/>
    </xf>
    <xf numFmtId="164" fontId="194" fillId="4" borderId="3" xfId="0" applyNumberFormat="1" applyFont="1" applyFill="1" applyBorder="1" applyAlignment="1">
      <alignment horizontal="right" vertical="top" indent="1"/>
    </xf>
    <xf numFmtId="0" fontId="195" fillId="4" borderId="3" xfId="0" applyFont="1" applyFill="1" applyBorder="1" applyAlignment="1">
      <alignment horizontal="left" vertical="top" indent="1"/>
    </xf>
    <xf numFmtId="0" fontId="196" fillId="4" borderId="3" xfId="0" applyFont="1" applyFill="1" applyBorder="1" applyAlignment="1">
      <alignment horizontal="left" vertical="top" indent="1"/>
    </xf>
    <xf numFmtId="0" fontId="197" fillId="4" borderId="3" xfId="0" applyFont="1" applyFill="1" applyBorder="1" applyAlignment="1">
      <alignment horizontal="left" vertical="top" indent="1"/>
    </xf>
    <xf numFmtId="0" fontId="198" fillId="4" borderId="3" xfId="0" applyFont="1" applyFill="1" applyBorder="1" applyAlignment="1">
      <alignment horizontal="left" vertical="top" indent="1"/>
    </xf>
    <xf numFmtId="0" fontId="199" fillId="4" borderId="3" xfId="0" applyFont="1" applyFill="1" applyBorder="1" applyAlignment="1">
      <alignment horizontal="left" vertical="top" indent="1"/>
    </xf>
    <xf numFmtId="0" fontId="200" fillId="4" borderId="3" xfId="0" applyFont="1" applyFill="1" applyBorder="1" applyAlignment="1">
      <alignment horizontal="left" vertical="top" indent="1"/>
    </xf>
    <xf numFmtId="0" fontId="201" fillId="4" borderId="3" xfId="0" applyFont="1" applyFill="1" applyBorder="1" applyAlignment="1">
      <alignment horizontal="left" vertical="top" indent="1"/>
    </xf>
    <xf numFmtId="0" fontId="202" fillId="4" borderId="3" xfId="0" applyFont="1" applyFill="1" applyBorder="1" applyAlignment="1">
      <alignment horizontal="left" vertical="top" indent="1"/>
    </xf>
    <xf numFmtId="0" fontId="203" fillId="4" borderId="3" xfId="0" applyFont="1" applyFill="1" applyBorder="1" applyAlignment="1">
      <alignment horizontal="left" vertical="top" indent="1"/>
    </xf>
    <xf numFmtId="167" fontId="204" fillId="4" borderId="3" xfId="0" applyNumberFormat="1" applyFont="1" applyFill="1" applyBorder="1" applyAlignment="1">
      <alignment horizontal="right" vertical="top" indent="1"/>
    </xf>
    <xf numFmtId="164" fontId="205" fillId="4" borderId="3" xfId="0" applyNumberFormat="1" applyFont="1" applyFill="1" applyBorder="1" applyAlignment="1">
      <alignment horizontal="right" vertical="top" indent="1"/>
    </xf>
    <xf numFmtId="0" fontId="206" fillId="4" borderId="3" xfId="0" applyFont="1" applyFill="1" applyBorder="1" applyAlignment="1">
      <alignment horizontal="left" vertical="top" indent="1"/>
    </xf>
    <xf numFmtId="164" fontId="207" fillId="4" borderId="3" xfId="0" applyNumberFormat="1" applyFont="1" applyFill="1" applyBorder="1" applyAlignment="1">
      <alignment horizontal="right" vertical="top" indent="1"/>
    </xf>
    <xf numFmtId="0" fontId="208" fillId="4" borderId="3" xfId="0" applyFont="1" applyFill="1" applyBorder="1" applyAlignment="1">
      <alignment horizontal="left" vertical="top" indent="1"/>
    </xf>
    <xf numFmtId="0" fontId="209" fillId="4" borderId="3" xfId="0" applyFont="1" applyFill="1" applyBorder="1" applyAlignment="1">
      <alignment horizontal="left" vertical="top" indent="1"/>
    </xf>
    <xf numFmtId="0" fontId="210" fillId="4" borderId="3" xfId="0" applyFont="1" applyFill="1" applyBorder="1" applyAlignment="1">
      <alignment horizontal="left" vertical="top" indent="1"/>
    </xf>
    <xf numFmtId="0" fontId="211" fillId="4" borderId="3" xfId="0" applyFont="1" applyFill="1" applyBorder="1" applyAlignment="1">
      <alignment horizontal="left" vertical="top" indent="1"/>
    </xf>
    <xf numFmtId="0" fontId="212" fillId="4" borderId="3" xfId="0" applyFont="1" applyFill="1" applyBorder="1" applyAlignment="1">
      <alignment horizontal="left" vertical="top" indent="1"/>
    </xf>
    <xf numFmtId="0" fontId="213" fillId="4" borderId="3" xfId="0" applyFont="1" applyFill="1" applyBorder="1" applyAlignment="1">
      <alignment horizontal="left" vertical="top" indent="1"/>
    </xf>
    <xf numFmtId="0" fontId="214" fillId="4" borderId="3" xfId="0" applyFont="1" applyFill="1" applyBorder="1" applyAlignment="1">
      <alignment horizontal="left" vertical="top" indent="1"/>
    </xf>
    <xf numFmtId="0" fontId="215" fillId="4" borderId="3" xfId="0" applyFont="1" applyFill="1" applyBorder="1" applyAlignment="1">
      <alignment horizontal="left" vertical="top" indent="1"/>
    </xf>
    <xf numFmtId="0" fontId="216" fillId="4" borderId="3" xfId="0" applyFont="1" applyFill="1" applyBorder="1" applyAlignment="1">
      <alignment horizontal="left" vertical="top" indent="1"/>
    </xf>
    <xf numFmtId="168" fontId="217" fillId="4" borderId="3" xfId="0" applyNumberFormat="1" applyFont="1" applyFill="1" applyBorder="1" applyAlignment="1">
      <alignment horizontal="right" vertical="top" indent="1"/>
    </xf>
    <xf numFmtId="169" fontId="218" fillId="4" borderId="3" xfId="0" applyNumberFormat="1" applyFont="1" applyFill="1" applyBorder="1" applyAlignment="1">
      <alignment horizontal="right" vertical="top" indent="1"/>
    </xf>
    <xf numFmtId="168" fontId="219" fillId="4" borderId="3" xfId="0" applyNumberFormat="1" applyFont="1" applyFill="1" applyBorder="1" applyAlignment="1">
      <alignment horizontal="right" vertical="top" indent="1"/>
    </xf>
    <xf numFmtId="168" fontId="220" fillId="4" borderId="3" xfId="0" applyNumberFormat="1" applyFont="1" applyFill="1" applyBorder="1" applyAlignment="1">
      <alignment horizontal="right" vertical="top" indent="1"/>
    </xf>
    <xf numFmtId="168" fontId="221" fillId="4" borderId="3" xfId="0" applyNumberFormat="1" applyFont="1" applyFill="1" applyBorder="1" applyAlignment="1">
      <alignment horizontal="right" vertical="top" indent="1"/>
    </xf>
    <xf numFmtId="169" fontId="222" fillId="4" borderId="3" xfId="0" applyNumberFormat="1" applyFont="1" applyFill="1" applyBorder="1" applyAlignment="1">
      <alignment horizontal="right" vertical="top" indent="1"/>
    </xf>
    <xf numFmtId="168" fontId="223" fillId="4" borderId="3" xfId="0" applyNumberFormat="1" applyFont="1" applyFill="1" applyBorder="1" applyAlignment="1">
      <alignment horizontal="right" vertical="top" indent="1"/>
    </xf>
    <xf numFmtId="169" fontId="224" fillId="4" borderId="3" xfId="0" applyNumberFormat="1" applyFont="1" applyFill="1" applyBorder="1" applyAlignment="1">
      <alignment horizontal="right" vertical="top" indent="1"/>
    </xf>
    <xf numFmtId="168" fontId="225" fillId="4" borderId="3" xfId="0" applyNumberFormat="1" applyFont="1" applyFill="1" applyBorder="1" applyAlignment="1">
      <alignment horizontal="right" vertical="top" indent="1"/>
    </xf>
    <xf numFmtId="169" fontId="226" fillId="4" borderId="3" xfId="0" applyNumberFormat="1" applyFont="1" applyFill="1" applyBorder="1" applyAlignment="1">
      <alignment horizontal="right" vertical="top" indent="1"/>
    </xf>
    <xf numFmtId="168" fontId="227" fillId="4" borderId="3" xfId="0" applyNumberFormat="1" applyFont="1" applyFill="1" applyBorder="1" applyAlignment="1">
      <alignment horizontal="right" vertical="top" indent="1"/>
    </xf>
    <xf numFmtId="169" fontId="228" fillId="4" borderId="3" xfId="0" applyNumberFormat="1" applyFont="1" applyFill="1" applyBorder="1" applyAlignment="1">
      <alignment horizontal="right" vertical="top" indent="1"/>
    </xf>
    <xf numFmtId="168" fontId="229" fillId="4" borderId="3" xfId="0" applyNumberFormat="1" applyFont="1" applyFill="1" applyBorder="1" applyAlignment="1">
      <alignment horizontal="right" vertical="top" indent="1"/>
    </xf>
    <xf numFmtId="169" fontId="230" fillId="4" borderId="3" xfId="0" applyNumberFormat="1" applyFont="1" applyFill="1" applyBorder="1" applyAlignment="1">
      <alignment horizontal="right" vertical="top" indent="1"/>
    </xf>
    <xf numFmtId="168" fontId="231" fillId="4" borderId="3" xfId="0" applyNumberFormat="1" applyFont="1" applyFill="1" applyBorder="1" applyAlignment="1">
      <alignment horizontal="right" vertical="top" indent="1"/>
    </xf>
    <xf numFmtId="169" fontId="232" fillId="4" borderId="3" xfId="0" applyNumberFormat="1" applyFont="1" applyFill="1" applyBorder="1" applyAlignment="1">
      <alignment horizontal="right" vertical="top" indent="1"/>
    </xf>
    <xf numFmtId="170" fontId="233" fillId="4" borderId="3" xfId="0" applyNumberFormat="1" applyFont="1" applyFill="1" applyBorder="1" applyAlignment="1">
      <alignment horizontal="right" vertical="top" indent="1"/>
    </xf>
    <xf numFmtId="169" fontId="234" fillId="4" borderId="3" xfId="0" applyNumberFormat="1" applyFont="1" applyFill="1" applyBorder="1" applyAlignment="1">
      <alignment horizontal="right" vertical="top" indent="1"/>
    </xf>
    <xf numFmtId="170" fontId="235" fillId="4" borderId="3" xfId="0" applyNumberFormat="1" applyFont="1" applyFill="1" applyBorder="1" applyAlignment="1">
      <alignment horizontal="right" vertical="top" indent="1"/>
    </xf>
    <xf numFmtId="168" fontId="236" fillId="4" borderId="3" xfId="0" applyNumberFormat="1" applyFont="1" applyFill="1" applyBorder="1" applyAlignment="1">
      <alignment horizontal="right" vertical="top" indent="1"/>
    </xf>
    <xf numFmtId="170" fontId="237" fillId="4" borderId="3" xfId="0" applyNumberFormat="1" applyFont="1" applyFill="1" applyBorder="1" applyAlignment="1">
      <alignment horizontal="right" vertical="top" indent="1"/>
    </xf>
    <xf numFmtId="169" fontId="238" fillId="4" borderId="3" xfId="0" applyNumberFormat="1" applyFont="1" applyFill="1" applyBorder="1" applyAlignment="1">
      <alignment horizontal="right" vertical="top" indent="1"/>
    </xf>
    <xf numFmtId="170" fontId="239" fillId="4" borderId="3" xfId="0" applyNumberFormat="1" applyFont="1" applyFill="1" applyBorder="1" applyAlignment="1">
      <alignment horizontal="right" vertical="top" indent="1"/>
    </xf>
    <xf numFmtId="169" fontId="240" fillId="4" borderId="3" xfId="0" applyNumberFormat="1" applyFont="1" applyFill="1" applyBorder="1" applyAlignment="1">
      <alignment horizontal="right" vertical="top" indent="1"/>
    </xf>
    <xf numFmtId="170" fontId="241" fillId="4" borderId="3" xfId="0" applyNumberFormat="1" applyFont="1" applyFill="1" applyBorder="1" applyAlignment="1">
      <alignment horizontal="right" vertical="top" indent="1"/>
    </xf>
    <xf numFmtId="169" fontId="242" fillId="4" borderId="3" xfId="0" applyNumberFormat="1" applyFont="1" applyFill="1" applyBorder="1" applyAlignment="1">
      <alignment horizontal="right" vertical="top" indent="1"/>
    </xf>
    <xf numFmtId="170" fontId="243" fillId="4" borderId="3" xfId="0" applyNumberFormat="1" applyFont="1" applyFill="1" applyBorder="1" applyAlignment="1">
      <alignment horizontal="right" vertical="top" indent="1"/>
    </xf>
    <xf numFmtId="169" fontId="244" fillId="4" borderId="3" xfId="0" applyNumberFormat="1" applyFont="1" applyFill="1" applyBorder="1" applyAlignment="1">
      <alignment horizontal="right" vertical="top" indent="1"/>
    </xf>
    <xf numFmtId="170" fontId="245" fillId="4" borderId="3" xfId="0" applyNumberFormat="1" applyFont="1" applyFill="1" applyBorder="1" applyAlignment="1">
      <alignment horizontal="right" vertical="top" indent="1"/>
    </xf>
    <xf numFmtId="169" fontId="246" fillId="4" borderId="3" xfId="0" applyNumberFormat="1" applyFont="1" applyFill="1" applyBorder="1" applyAlignment="1">
      <alignment horizontal="right" vertical="top" indent="1"/>
    </xf>
    <xf numFmtId="170" fontId="247" fillId="4" borderId="3" xfId="0" applyNumberFormat="1" applyFont="1" applyFill="1" applyBorder="1" applyAlignment="1">
      <alignment horizontal="right" vertical="top" indent="1"/>
    </xf>
    <xf numFmtId="169" fontId="248" fillId="4" borderId="3" xfId="0" applyNumberFormat="1" applyFont="1" applyFill="1" applyBorder="1" applyAlignment="1">
      <alignment horizontal="right" vertical="top" indent="1"/>
    </xf>
    <xf numFmtId="169" fontId="249" fillId="4" borderId="3" xfId="0" applyNumberFormat="1" applyFont="1" applyFill="1" applyBorder="1" applyAlignment="1">
      <alignment horizontal="right" vertical="top" indent="1"/>
    </xf>
    <xf numFmtId="169" fontId="250" fillId="4" borderId="3" xfId="0" applyNumberFormat="1" applyFont="1" applyFill="1" applyBorder="1" applyAlignment="1">
      <alignment horizontal="right" vertical="top" indent="1"/>
    </xf>
    <xf numFmtId="168" fontId="251" fillId="4" borderId="3" xfId="0" applyNumberFormat="1" applyFont="1" applyFill="1" applyBorder="1" applyAlignment="1">
      <alignment horizontal="right" vertical="top" indent="1"/>
    </xf>
    <xf numFmtId="169" fontId="252" fillId="4" borderId="3" xfId="0" applyNumberFormat="1" applyFont="1" applyFill="1" applyBorder="1" applyAlignment="1">
      <alignment horizontal="right" vertical="top" indent="1"/>
    </xf>
    <xf numFmtId="169" fontId="253" fillId="4" borderId="3" xfId="0" applyNumberFormat="1" applyFont="1" applyFill="1" applyBorder="1" applyAlignment="1">
      <alignment horizontal="right" vertical="top" indent="1"/>
    </xf>
    <xf numFmtId="168" fontId="254" fillId="4" borderId="3" xfId="0" applyNumberFormat="1" applyFont="1" applyFill="1" applyBorder="1" applyAlignment="1">
      <alignment horizontal="right" vertical="top" indent="1"/>
    </xf>
    <xf numFmtId="169" fontId="255" fillId="4" borderId="3" xfId="0" applyNumberFormat="1" applyFont="1" applyFill="1" applyBorder="1" applyAlignment="1">
      <alignment horizontal="right" vertical="top" indent="1"/>
    </xf>
    <xf numFmtId="169" fontId="256" fillId="4" borderId="3" xfId="0" applyNumberFormat="1" applyFont="1" applyFill="1" applyBorder="1" applyAlignment="1">
      <alignment horizontal="right" vertical="top" indent="1"/>
    </xf>
    <xf numFmtId="168" fontId="257" fillId="4" borderId="3" xfId="0" applyNumberFormat="1" applyFont="1" applyFill="1" applyBorder="1" applyAlignment="1">
      <alignment horizontal="right" vertical="top" indent="1"/>
    </xf>
    <xf numFmtId="169" fontId="258" fillId="4" borderId="3" xfId="0" applyNumberFormat="1" applyFont="1" applyFill="1" applyBorder="1" applyAlignment="1">
      <alignment horizontal="right" vertical="top" indent="1"/>
    </xf>
    <xf numFmtId="169" fontId="259" fillId="4" borderId="3" xfId="0" applyNumberFormat="1" applyFont="1" applyFill="1" applyBorder="1" applyAlignment="1">
      <alignment horizontal="right" vertical="top" indent="1"/>
    </xf>
    <xf numFmtId="168" fontId="260" fillId="4" borderId="3" xfId="0" applyNumberFormat="1" applyFont="1" applyFill="1" applyBorder="1" applyAlignment="1">
      <alignment horizontal="right" vertical="top" indent="1"/>
    </xf>
    <xf numFmtId="0" fontId="261" fillId="4" borderId="3" xfId="0" applyFont="1" applyFill="1" applyBorder="1" applyAlignment="1">
      <alignment horizontal="right" vertical="top" indent="1"/>
    </xf>
    <xf numFmtId="0" fontId="262" fillId="3" borderId="3" xfId="0" applyFont="1" applyFill="1" applyBorder="1" applyAlignment="1">
      <alignment horizontal="left" vertical="top" indent="1"/>
    </xf>
    <xf numFmtId="0" fontId="263" fillId="4" borderId="3" xfId="0" applyFont="1" applyFill="1" applyBorder="1" applyAlignment="1">
      <alignment horizontal="left" vertical="top" indent="1"/>
    </xf>
    <xf numFmtId="0" fontId="264" fillId="0" borderId="0" xfId="0" applyFont="1"/>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86"/>
  <sheetViews>
    <sheetView showGridLines="0" tabSelected="1" workbookViewId="0">
      <selection sqref="A1:XFD7"/>
    </sheetView>
  </sheetViews>
  <sheetFormatPr baseColWidth="10" defaultColWidth="8.83203125" defaultRowHeight="15" x14ac:dyDescent="0.2"/>
  <cols>
    <col min="1" max="1" width="10.83203125" customWidth="1" collapsed="1"/>
    <col min="2" max="2" width="35.6640625" customWidth="1" collapsed="1"/>
    <col min="3" max="3" width="30.33203125" customWidth="1" collapsed="1"/>
    <col min="4" max="4" width="22.33203125" customWidth="1" collapsed="1"/>
    <col min="5" max="5" width="8.6640625" customWidth="1"/>
    <col min="6" max="6" width="39" customWidth="1"/>
    <col min="7" max="7" width="30.6640625" customWidth="1" collapsed="1"/>
    <col min="8" max="8" width="30.6640625" customWidth="1"/>
    <col min="9" max="9" width="29.1640625" customWidth="1"/>
    <col min="10" max="10" width="33.1640625" customWidth="1"/>
    <col min="11" max="11" width="28.5" customWidth="1"/>
    <col min="12" max="12" width="21.6640625" customWidth="1"/>
    <col min="13" max="13" width="11.83203125" customWidth="1"/>
    <col min="14" max="14" width="18" customWidth="1"/>
    <col min="15" max="15" width="18.83203125" customWidth="1"/>
    <col min="16" max="16" width="26" customWidth="1"/>
    <col min="17" max="17" width="21.6640625" customWidth="1"/>
    <col min="18" max="18" width="14" customWidth="1"/>
    <col min="19" max="19" width="13" customWidth="1"/>
    <col min="20" max="20" width="10.1640625" customWidth="1"/>
    <col min="21" max="21" width="12.6640625" customWidth="1"/>
    <col min="22" max="22" width="19.5" customWidth="1"/>
    <col min="23" max="24" width="57.83203125" customWidth="1"/>
    <col min="25" max="25" width="12.5" customWidth="1"/>
    <col min="26" max="26" width="10" customWidth="1"/>
    <col min="27" max="27" width="11" customWidth="1"/>
    <col min="28" max="28" width="14.5" customWidth="1"/>
    <col min="29" max="29" width="11.5" customWidth="1"/>
    <col min="30" max="30" width="10.6640625" customWidth="1"/>
    <col min="31" max="31" width="18.83203125" customWidth="1"/>
    <col min="32" max="32" width="19.6640625" customWidth="1"/>
    <col min="33" max="34" width="26.83203125" customWidth="1"/>
    <col min="35" max="35" width="18.1640625" customWidth="1"/>
    <col min="36" max="38" width="23.1640625" customWidth="1"/>
    <col min="39" max="39" width="15.83203125" customWidth="1"/>
    <col min="40" max="40" width="18" customWidth="1"/>
    <col min="41" max="43" width="13.6640625" customWidth="1"/>
    <col min="44" max="44" width="12.33203125" customWidth="1"/>
    <col min="45" max="45" width="24" customWidth="1"/>
    <col min="46" max="47" width="15.83203125" customWidth="1"/>
    <col min="48" max="48" width="37.5" customWidth="1"/>
    <col min="49" max="49" width="28.83203125" customWidth="1"/>
    <col min="50" max="50" width="12.33203125" customWidth="1"/>
    <col min="51" max="53" width="28.83203125" customWidth="1"/>
    <col min="54" max="56" width="34.1640625" customWidth="1"/>
    <col min="57" max="58" width="28.83203125" customWidth="1"/>
    <col min="59" max="60" width="16.6640625" customWidth="1"/>
    <col min="61" max="61" width="17.33203125" customWidth="1"/>
    <col min="62" max="62" width="16.6640625" customWidth="1"/>
    <col min="63" max="63" width="19.33203125" customWidth="1"/>
    <col min="64" max="71" width="18" customWidth="1"/>
    <col min="72" max="72" width="16.83203125" customWidth="1"/>
    <col min="73" max="74" width="17.6640625" customWidth="1"/>
    <col min="75" max="75" width="18" customWidth="1"/>
    <col min="76" max="76" width="19" customWidth="1"/>
    <col min="77" max="84" width="17.6640625" customWidth="1"/>
    <col min="85" max="85" width="12.33203125" customWidth="1"/>
    <col min="86" max="89" width="15.83203125" customWidth="1"/>
    <col min="90" max="90" width="18.83203125" customWidth="1"/>
    <col min="91" max="91" width="16.6640625" customWidth="1"/>
    <col min="92" max="92" width="18.83203125" customWidth="1"/>
    <col min="93" max="94" width="22" customWidth="1"/>
    <col min="95" max="100" width="18.83203125" customWidth="1"/>
    <col min="101" max="101" width="10.6640625" customWidth="1"/>
    <col min="102" max="104" width="15.83203125" customWidth="1"/>
    <col min="105" max="105" width="13.6640625" customWidth="1"/>
    <col min="106" max="106" width="21.6640625" customWidth="1"/>
    <col min="107" max="107" width="13.6640625" customWidth="1"/>
    <col min="108" max="108" width="21.6640625" customWidth="1"/>
    <col min="109" max="109" width="19" customWidth="1"/>
    <col min="110" max="110" width="22" customWidth="1"/>
    <col min="111" max="111" width="15.83203125" customWidth="1"/>
    <col min="112" max="112" width="21.6640625" customWidth="1"/>
    <col min="113" max="113" width="17.33203125" customWidth="1"/>
    <col min="114" max="114" width="21.6640625" customWidth="1"/>
    <col min="115" max="115" width="15.83203125" customWidth="1"/>
    <col min="116" max="116" width="21.6640625" customWidth="1"/>
    <col min="117" max="119" width="22" customWidth="1"/>
    <col min="120" max="120" width="13.6640625" customWidth="1"/>
    <col min="121" max="122" width="17.6640625" customWidth="1"/>
    <col min="123" max="124" width="20.1640625" customWidth="1"/>
    <col min="125" max="125" width="20.5" customWidth="1"/>
    <col min="126" max="126" width="13" customWidth="1"/>
    <col min="127" max="128" width="19.5" customWidth="1"/>
    <col min="129" max="129" width="18" customWidth="1"/>
    <col min="130" max="130" width="19.83203125" customWidth="1"/>
  </cols>
  <sheetData>
    <row r="1" spans="1:130" ht="3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2" t="s">
        <v>129</v>
      </c>
    </row>
    <row r="2" spans="1:130" x14ac:dyDescent="0.2">
      <c r="A2" s="3" t="s">
        <v>131</v>
      </c>
      <c r="B2" s="4" t="s">
        <v>132</v>
      </c>
      <c r="C2" s="5" t="s">
        <v>133</v>
      </c>
      <c r="D2" s="6" t="s">
        <v>133</v>
      </c>
      <c r="E2" s="7" t="s">
        <v>131</v>
      </c>
      <c r="F2" s="8" t="s">
        <v>134</v>
      </c>
      <c r="G2" s="9" t="s">
        <v>135</v>
      </c>
      <c r="H2" s="10" t="s">
        <v>136</v>
      </c>
      <c r="I2" s="11" t="s">
        <v>137</v>
      </c>
      <c r="J2" s="12" t="s">
        <v>138</v>
      </c>
      <c r="K2" s="13" t="s">
        <v>139</v>
      </c>
      <c r="L2" s="14" t="s">
        <v>140</v>
      </c>
      <c r="M2" s="15">
        <v>0.51</v>
      </c>
      <c r="N2" s="16" t="s">
        <v>141</v>
      </c>
      <c r="O2" s="17" t="s">
        <v>142</v>
      </c>
      <c r="P2" s="18" t="s">
        <v>143</v>
      </c>
      <c r="Q2" s="19" t="s">
        <v>144</v>
      </c>
      <c r="R2" s="20" t="s">
        <v>133</v>
      </c>
      <c r="S2" s="21" t="s">
        <v>133</v>
      </c>
      <c r="T2" s="22" t="s">
        <v>133</v>
      </c>
      <c r="U2" s="23">
        <v>2014</v>
      </c>
      <c r="V2" s="24" t="s">
        <v>133</v>
      </c>
      <c r="W2" s="25" t="s">
        <v>145</v>
      </c>
      <c r="X2" s="26" t="s">
        <v>145</v>
      </c>
      <c r="Y2" s="27" t="s">
        <v>133</v>
      </c>
      <c r="Z2" s="28" t="s">
        <v>133</v>
      </c>
      <c r="AA2" s="29" t="s">
        <v>133</v>
      </c>
      <c r="AB2" s="30" t="s">
        <v>133</v>
      </c>
      <c r="AC2" s="31" t="s">
        <v>133</v>
      </c>
      <c r="AD2" s="32" t="s">
        <v>133</v>
      </c>
      <c r="AE2" s="33" t="s">
        <v>146</v>
      </c>
      <c r="AF2" s="34" t="s">
        <v>147</v>
      </c>
      <c r="AG2" s="35" t="s">
        <v>148</v>
      </c>
      <c r="AH2" s="36" t="s">
        <v>133</v>
      </c>
      <c r="AI2" s="37" t="s">
        <v>149</v>
      </c>
      <c r="AJ2" s="38" t="s">
        <v>150</v>
      </c>
      <c r="AK2" s="39" t="s">
        <v>151</v>
      </c>
      <c r="AL2" s="40" t="s">
        <v>133</v>
      </c>
      <c r="AM2" s="41" t="s">
        <v>152</v>
      </c>
      <c r="AN2" s="42" t="s">
        <v>153</v>
      </c>
      <c r="AO2" s="43" t="s">
        <v>154</v>
      </c>
      <c r="AP2" s="44" t="s">
        <v>155</v>
      </c>
      <c r="AQ2" s="45" t="s">
        <v>149</v>
      </c>
      <c r="AR2" s="46" t="s">
        <v>133</v>
      </c>
      <c r="AS2" s="47" t="s">
        <v>156</v>
      </c>
      <c r="AT2" s="48" t="s">
        <v>157</v>
      </c>
      <c r="AU2" s="49" t="s">
        <v>158</v>
      </c>
      <c r="AV2" s="50" t="s">
        <v>159</v>
      </c>
      <c r="AW2" s="51" t="s">
        <v>133</v>
      </c>
      <c r="AX2" s="52" t="s">
        <v>133</v>
      </c>
      <c r="AY2" s="53" t="s">
        <v>133</v>
      </c>
      <c r="AZ2" s="54" t="s">
        <v>133</v>
      </c>
      <c r="BA2" s="55" t="s">
        <v>133</v>
      </c>
      <c r="BB2" s="56" t="s">
        <v>133</v>
      </c>
      <c r="BC2" s="57" t="s">
        <v>133</v>
      </c>
      <c r="BD2" s="58" t="s">
        <v>133</v>
      </c>
      <c r="BE2" s="59" t="s">
        <v>133</v>
      </c>
      <c r="BF2" s="60" t="s">
        <v>133</v>
      </c>
      <c r="BG2" s="61">
        <v>43047</v>
      </c>
      <c r="BH2" s="62">
        <v>0.51</v>
      </c>
      <c r="BI2" s="63" t="s">
        <v>160</v>
      </c>
      <c r="BJ2" s="64" t="s">
        <v>133</v>
      </c>
      <c r="BK2" s="65" t="s">
        <v>133</v>
      </c>
      <c r="BL2" s="66" t="s">
        <v>161</v>
      </c>
      <c r="BM2" s="67" t="s">
        <v>162</v>
      </c>
      <c r="BN2" s="68" t="s">
        <v>133</v>
      </c>
      <c r="BO2" s="69" t="s">
        <v>163</v>
      </c>
      <c r="BP2" s="70" t="s">
        <v>164</v>
      </c>
      <c r="BQ2" s="71" t="s">
        <v>133</v>
      </c>
      <c r="BR2" s="72" t="s">
        <v>133</v>
      </c>
      <c r="BS2" s="73" t="s">
        <v>165</v>
      </c>
      <c r="BT2" s="74">
        <v>43047</v>
      </c>
      <c r="BU2" s="75">
        <v>0.51</v>
      </c>
      <c r="BV2" s="76" t="s">
        <v>160</v>
      </c>
      <c r="BW2" s="77" t="s">
        <v>133</v>
      </c>
      <c r="BX2" s="78" t="s">
        <v>133</v>
      </c>
      <c r="BY2" s="79" t="s">
        <v>161</v>
      </c>
      <c r="BZ2" s="80" t="s">
        <v>162</v>
      </c>
      <c r="CA2" s="81" t="s">
        <v>133</v>
      </c>
      <c r="CB2" s="82" t="s">
        <v>163</v>
      </c>
      <c r="CC2" s="83" t="s">
        <v>164</v>
      </c>
      <c r="CD2" s="84" t="s">
        <v>133</v>
      </c>
      <c r="CE2" s="85" t="s">
        <v>133</v>
      </c>
      <c r="CF2" s="86" t="s">
        <v>165</v>
      </c>
      <c r="CG2" s="87" t="s">
        <v>133</v>
      </c>
      <c r="CH2" s="88" t="s">
        <v>133</v>
      </c>
      <c r="CI2" s="89" t="s">
        <v>133</v>
      </c>
      <c r="CJ2" s="90" t="s">
        <v>133</v>
      </c>
      <c r="CK2" s="91" t="s">
        <v>133</v>
      </c>
      <c r="CL2" s="92" t="s">
        <v>133</v>
      </c>
      <c r="CM2" s="93" t="s">
        <v>133</v>
      </c>
      <c r="CN2" s="94" t="s">
        <v>133</v>
      </c>
      <c r="CO2" s="95" t="s">
        <v>133</v>
      </c>
      <c r="CP2" s="96" t="s">
        <v>133</v>
      </c>
      <c r="CQ2" s="97" t="s">
        <v>133</v>
      </c>
      <c r="CR2" s="98" t="s">
        <v>133</v>
      </c>
      <c r="CS2" s="99" t="s">
        <v>133</v>
      </c>
      <c r="CT2" s="100" t="s">
        <v>133</v>
      </c>
      <c r="CU2" s="101" t="s">
        <v>133</v>
      </c>
      <c r="CV2" s="102" t="s">
        <v>133</v>
      </c>
      <c r="CW2" s="103" t="s">
        <v>133</v>
      </c>
      <c r="CX2" s="104" t="s">
        <v>133</v>
      </c>
      <c r="CY2" s="105" t="s">
        <v>133</v>
      </c>
      <c r="CZ2" s="106" t="s">
        <v>133</v>
      </c>
      <c r="DA2" s="107" t="s">
        <v>133</v>
      </c>
      <c r="DB2" s="108" t="s">
        <v>133</v>
      </c>
      <c r="DC2" s="109" t="s">
        <v>133</v>
      </c>
      <c r="DD2" s="110" t="s">
        <v>133</v>
      </c>
      <c r="DE2" s="111" t="s">
        <v>133</v>
      </c>
      <c r="DF2" s="112" t="s">
        <v>133</v>
      </c>
      <c r="DG2" s="113" t="s">
        <v>133</v>
      </c>
      <c r="DH2" s="114" t="s">
        <v>133</v>
      </c>
      <c r="DI2" s="115" t="s">
        <v>133</v>
      </c>
      <c r="DJ2" s="116" t="s">
        <v>133</v>
      </c>
      <c r="DK2" s="117" t="s">
        <v>133</v>
      </c>
      <c r="DL2" s="118" t="s">
        <v>133</v>
      </c>
      <c r="DM2" s="119" t="s">
        <v>133</v>
      </c>
      <c r="DN2" s="120" t="s">
        <v>133</v>
      </c>
      <c r="DO2" s="121" t="s">
        <v>133</v>
      </c>
      <c r="DP2" s="122" t="s">
        <v>133</v>
      </c>
      <c r="DQ2" s="123" t="s">
        <v>133</v>
      </c>
      <c r="DR2" s="124" t="s">
        <v>133</v>
      </c>
      <c r="DS2" s="125" t="s">
        <v>133</v>
      </c>
      <c r="DT2" s="126" t="s">
        <v>133</v>
      </c>
      <c r="DU2" s="127" t="s">
        <v>133</v>
      </c>
      <c r="DV2" s="128" t="s">
        <v>133</v>
      </c>
      <c r="DW2" s="129" t="s">
        <v>133</v>
      </c>
      <c r="DX2" s="130" t="s">
        <v>133</v>
      </c>
      <c r="DY2" s="131" t="s">
        <v>166</v>
      </c>
      <c r="DZ2" s="261" t="str">
        <f>HYPERLINK("https://my.pitchbook.com?c=222103-90", "View company online")</f>
        <v>View company online</v>
      </c>
    </row>
    <row r="3" spans="1:130" x14ac:dyDescent="0.2">
      <c r="A3" s="132" t="s">
        <v>167</v>
      </c>
      <c r="B3" s="133" t="s">
        <v>168</v>
      </c>
      <c r="C3" s="134" t="s">
        <v>133</v>
      </c>
      <c r="D3" s="135" t="s">
        <v>133</v>
      </c>
      <c r="E3" s="136" t="s">
        <v>167</v>
      </c>
      <c r="F3" s="137" t="s">
        <v>169</v>
      </c>
      <c r="G3" s="138" t="s">
        <v>170</v>
      </c>
      <c r="H3" s="139" t="s">
        <v>171</v>
      </c>
      <c r="I3" s="140" t="s">
        <v>172</v>
      </c>
      <c r="J3" s="141" t="s">
        <v>173</v>
      </c>
      <c r="K3" s="142" t="s">
        <v>174</v>
      </c>
      <c r="L3" s="143" t="s">
        <v>175</v>
      </c>
      <c r="M3" s="144">
        <v>0.11</v>
      </c>
      <c r="N3" s="145" t="s">
        <v>141</v>
      </c>
      <c r="O3" s="146" t="s">
        <v>176</v>
      </c>
      <c r="P3" s="147" t="s">
        <v>177</v>
      </c>
      <c r="Q3" s="148" t="s">
        <v>178</v>
      </c>
      <c r="R3" s="149" t="s">
        <v>133</v>
      </c>
      <c r="S3" s="150" t="s">
        <v>133</v>
      </c>
      <c r="T3" s="151" t="s">
        <v>133</v>
      </c>
      <c r="U3" s="152" t="s">
        <v>133</v>
      </c>
      <c r="V3" s="153" t="s">
        <v>133</v>
      </c>
      <c r="W3" s="154" t="s">
        <v>145</v>
      </c>
      <c r="X3" s="155" t="s">
        <v>145</v>
      </c>
      <c r="Y3" s="156" t="s">
        <v>133</v>
      </c>
      <c r="Z3" s="157" t="s">
        <v>133</v>
      </c>
      <c r="AA3" s="158" t="s">
        <v>133</v>
      </c>
      <c r="AB3" s="159" t="s">
        <v>133</v>
      </c>
      <c r="AC3" s="160" t="s">
        <v>133</v>
      </c>
      <c r="AD3" s="161" t="s">
        <v>133</v>
      </c>
      <c r="AE3" s="162" t="s">
        <v>179</v>
      </c>
      <c r="AF3" s="163" t="s">
        <v>180</v>
      </c>
      <c r="AG3" s="164" t="s">
        <v>181</v>
      </c>
      <c r="AH3" s="165" t="s">
        <v>133</v>
      </c>
      <c r="AI3" s="166" t="s">
        <v>182</v>
      </c>
      <c r="AJ3" s="167" t="s">
        <v>183</v>
      </c>
      <c r="AK3" s="168" t="s">
        <v>184</v>
      </c>
      <c r="AL3" s="169" t="s">
        <v>185</v>
      </c>
      <c r="AM3" s="170" t="s">
        <v>186</v>
      </c>
      <c r="AN3" s="171" t="s">
        <v>187</v>
      </c>
      <c r="AO3" s="172" t="s">
        <v>188</v>
      </c>
      <c r="AP3" s="173" t="s">
        <v>155</v>
      </c>
      <c r="AQ3" s="174" t="s">
        <v>182</v>
      </c>
      <c r="AR3" s="175" t="s">
        <v>133</v>
      </c>
      <c r="AS3" s="176" t="s">
        <v>189</v>
      </c>
      <c r="AT3" s="177" t="s">
        <v>157</v>
      </c>
      <c r="AU3" s="178" t="s">
        <v>158</v>
      </c>
      <c r="AV3" s="179" t="s">
        <v>190</v>
      </c>
      <c r="AW3" s="180" t="s">
        <v>133</v>
      </c>
      <c r="AX3" s="181" t="s">
        <v>133</v>
      </c>
      <c r="AY3" s="182" t="s">
        <v>133</v>
      </c>
      <c r="AZ3" s="183" t="s">
        <v>133</v>
      </c>
      <c r="BA3" s="184" t="s">
        <v>133</v>
      </c>
      <c r="BB3" s="185" t="s">
        <v>133</v>
      </c>
      <c r="BC3" s="186" t="s">
        <v>133</v>
      </c>
      <c r="BD3" s="187" t="s">
        <v>133</v>
      </c>
      <c r="BE3" s="188" t="s">
        <v>133</v>
      </c>
      <c r="BF3" s="189" t="s">
        <v>133</v>
      </c>
      <c r="BG3" s="190">
        <v>43047</v>
      </c>
      <c r="BH3" s="191">
        <v>0.11</v>
      </c>
      <c r="BI3" s="192" t="s">
        <v>160</v>
      </c>
      <c r="BJ3" s="193" t="s">
        <v>133</v>
      </c>
      <c r="BK3" s="194" t="s">
        <v>133</v>
      </c>
      <c r="BL3" s="195" t="s">
        <v>161</v>
      </c>
      <c r="BM3" s="196" t="s">
        <v>162</v>
      </c>
      <c r="BN3" s="197" t="s">
        <v>133</v>
      </c>
      <c r="BO3" s="198" t="s">
        <v>163</v>
      </c>
      <c r="BP3" s="199" t="s">
        <v>133</v>
      </c>
      <c r="BQ3" s="200" t="s">
        <v>133</v>
      </c>
      <c r="BR3" s="201" t="s">
        <v>133</v>
      </c>
      <c r="BS3" s="202" t="s">
        <v>191</v>
      </c>
      <c r="BT3" s="203">
        <v>43047</v>
      </c>
      <c r="BU3" s="204">
        <v>0.11</v>
      </c>
      <c r="BV3" s="205" t="s">
        <v>160</v>
      </c>
      <c r="BW3" s="206" t="s">
        <v>133</v>
      </c>
      <c r="BX3" s="207" t="s">
        <v>133</v>
      </c>
      <c r="BY3" s="208" t="s">
        <v>161</v>
      </c>
      <c r="BZ3" s="209" t="s">
        <v>162</v>
      </c>
      <c r="CA3" s="210" t="s">
        <v>133</v>
      </c>
      <c r="CB3" s="211" t="s">
        <v>163</v>
      </c>
      <c r="CC3" s="212" t="s">
        <v>133</v>
      </c>
      <c r="CD3" s="213" t="s">
        <v>133</v>
      </c>
      <c r="CE3" s="214" t="s">
        <v>133</v>
      </c>
      <c r="CF3" s="215" t="s">
        <v>191</v>
      </c>
      <c r="CG3" s="216" t="s">
        <v>133</v>
      </c>
      <c r="CH3" s="217" t="s">
        <v>133</v>
      </c>
      <c r="CI3" s="218" t="s">
        <v>133</v>
      </c>
      <c r="CJ3" s="219" t="s">
        <v>133</v>
      </c>
      <c r="CK3" s="220" t="s">
        <v>133</v>
      </c>
      <c r="CL3" s="221" t="s">
        <v>133</v>
      </c>
      <c r="CM3" s="222" t="s">
        <v>133</v>
      </c>
      <c r="CN3" s="223" t="s">
        <v>133</v>
      </c>
      <c r="CO3" s="224" t="s">
        <v>133</v>
      </c>
      <c r="CP3" s="225" t="s">
        <v>133</v>
      </c>
      <c r="CQ3" s="226" t="s">
        <v>133</v>
      </c>
      <c r="CR3" s="227" t="s">
        <v>133</v>
      </c>
      <c r="CS3" s="228" t="s">
        <v>133</v>
      </c>
      <c r="CT3" s="229" t="s">
        <v>133</v>
      </c>
      <c r="CU3" s="230" t="s">
        <v>133</v>
      </c>
      <c r="CV3" s="231" t="s">
        <v>133</v>
      </c>
      <c r="CW3" s="232" t="s">
        <v>133</v>
      </c>
      <c r="CX3" s="233" t="s">
        <v>133</v>
      </c>
      <c r="CY3" s="234" t="s">
        <v>133</v>
      </c>
      <c r="CZ3" s="235" t="s">
        <v>133</v>
      </c>
      <c r="DA3" s="236" t="s">
        <v>133</v>
      </c>
      <c r="DB3" s="237" t="s">
        <v>133</v>
      </c>
      <c r="DC3" s="238" t="s">
        <v>133</v>
      </c>
      <c r="DD3" s="239" t="s">
        <v>133</v>
      </c>
      <c r="DE3" s="240" t="s">
        <v>133</v>
      </c>
      <c r="DF3" s="241" t="s">
        <v>133</v>
      </c>
      <c r="DG3" s="242" t="s">
        <v>133</v>
      </c>
      <c r="DH3" s="243" t="s">
        <v>133</v>
      </c>
      <c r="DI3" s="244" t="s">
        <v>133</v>
      </c>
      <c r="DJ3" s="245" t="s">
        <v>133</v>
      </c>
      <c r="DK3" s="246" t="s">
        <v>133</v>
      </c>
      <c r="DL3" s="247" t="s">
        <v>133</v>
      </c>
      <c r="DM3" s="248" t="s">
        <v>133</v>
      </c>
      <c r="DN3" s="249" t="s">
        <v>133</v>
      </c>
      <c r="DO3" s="250" t="s">
        <v>133</v>
      </c>
      <c r="DP3" s="251" t="s">
        <v>133</v>
      </c>
      <c r="DQ3" s="252" t="s">
        <v>133</v>
      </c>
      <c r="DR3" s="253" t="s">
        <v>133</v>
      </c>
      <c r="DS3" s="254" t="s">
        <v>133</v>
      </c>
      <c r="DT3" s="255" t="s">
        <v>133</v>
      </c>
      <c r="DU3" s="256" t="s">
        <v>133</v>
      </c>
      <c r="DV3" s="257" t="s">
        <v>133</v>
      </c>
      <c r="DW3" s="258" t="s">
        <v>133</v>
      </c>
      <c r="DX3" s="259" t="s">
        <v>133</v>
      </c>
      <c r="DY3" s="260" t="s">
        <v>166</v>
      </c>
      <c r="DZ3" s="262" t="str">
        <f>HYPERLINK("https://my.pitchbook.com?c=222112-09", "View company online")</f>
        <v>View company online</v>
      </c>
    </row>
    <row r="4" spans="1:130" x14ac:dyDescent="0.2">
      <c r="A4" s="3" t="s">
        <v>192</v>
      </c>
      <c r="B4" s="4" t="s">
        <v>193</v>
      </c>
      <c r="C4" s="5" t="s">
        <v>133</v>
      </c>
      <c r="D4" s="6" t="s">
        <v>133</v>
      </c>
      <c r="E4" s="7" t="s">
        <v>192</v>
      </c>
      <c r="F4" s="8" t="s">
        <v>194</v>
      </c>
      <c r="G4" s="9" t="s">
        <v>195</v>
      </c>
      <c r="H4" s="10" t="s">
        <v>196</v>
      </c>
      <c r="I4" s="11" t="s">
        <v>196</v>
      </c>
      <c r="J4" s="12" t="s">
        <v>197</v>
      </c>
      <c r="K4" s="13" t="s">
        <v>133</v>
      </c>
      <c r="L4" s="14" t="s">
        <v>175</v>
      </c>
      <c r="M4" s="15">
        <v>0.27</v>
      </c>
      <c r="N4" s="16" t="s">
        <v>198</v>
      </c>
      <c r="O4" s="17" t="s">
        <v>176</v>
      </c>
      <c r="P4" s="18" t="s">
        <v>177</v>
      </c>
      <c r="Q4" s="19" t="s">
        <v>133</v>
      </c>
      <c r="R4" s="20" t="s">
        <v>133</v>
      </c>
      <c r="S4" s="21" t="s">
        <v>133</v>
      </c>
      <c r="T4" s="22" t="s">
        <v>133</v>
      </c>
      <c r="U4" s="23">
        <v>2017</v>
      </c>
      <c r="V4" s="24" t="s">
        <v>133</v>
      </c>
      <c r="W4" s="25" t="s">
        <v>145</v>
      </c>
      <c r="X4" s="26" t="s">
        <v>145</v>
      </c>
      <c r="Y4" s="27" t="s">
        <v>133</v>
      </c>
      <c r="Z4" s="28" t="s">
        <v>133</v>
      </c>
      <c r="AA4" s="29" t="s">
        <v>133</v>
      </c>
      <c r="AB4" s="30" t="s">
        <v>133</v>
      </c>
      <c r="AC4" s="31" t="s">
        <v>133</v>
      </c>
      <c r="AD4" s="32" t="s">
        <v>133</v>
      </c>
      <c r="AE4" s="33" t="s">
        <v>199</v>
      </c>
      <c r="AF4" s="34" t="s">
        <v>200</v>
      </c>
      <c r="AG4" s="35" t="s">
        <v>201</v>
      </c>
      <c r="AH4" s="36" t="s">
        <v>133</v>
      </c>
      <c r="AI4" s="37" t="s">
        <v>202</v>
      </c>
      <c r="AJ4" s="38" t="s">
        <v>203</v>
      </c>
      <c r="AK4" s="39" t="s">
        <v>204</v>
      </c>
      <c r="AL4" s="40" t="s">
        <v>133</v>
      </c>
      <c r="AM4" s="41" t="s">
        <v>205</v>
      </c>
      <c r="AN4" s="42" t="s">
        <v>206</v>
      </c>
      <c r="AO4" s="43" t="s">
        <v>207</v>
      </c>
      <c r="AP4" s="44" t="s">
        <v>155</v>
      </c>
      <c r="AQ4" s="45" t="s">
        <v>202</v>
      </c>
      <c r="AR4" s="46" t="s">
        <v>133</v>
      </c>
      <c r="AS4" s="47" t="s">
        <v>133</v>
      </c>
      <c r="AT4" s="48" t="s">
        <v>157</v>
      </c>
      <c r="AU4" s="49" t="s">
        <v>158</v>
      </c>
      <c r="AV4" s="50" t="s">
        <v>208</v>
      </c>
      <c r="AW4" s="51" t="s">
        <v>133</v>
      </c>
      <c r="AX4" s="52" t="s">
        <v>133</v>
      </c>
      <c r="AY4" s="53" t="s">
        <v>133</v>
      </c>
      <c r="AZ4" s="54" t="s">
        <v>133</v>
      </c>
      <c r="BA4" s="55" t="s">
        <v>133</v>
      </c>
      <c r="BB4" s="56" t="s">
        <v>133</v>
      </c>
      <c r="BC4" s="57" t="s">
        <v>133</v>
      </c>
      <c r="BD4" s="58" t="s">
        <v>133</v>
      </c>
      <c r="BE4" s="59" t="s">
        <v>133</v>
      </c>
      <c r="BF4" s="60" t="s">
        <v>133</v>
      </c>
      <c r="BG4" s="61">
        <v>43047</v>
      </c>
      <c r="BH4" s="62">
        <v>0.27</v>
      </c>
      <c r="BI4" s="63" t="s">
        <v>160</v>
      </c>
      <c r="BJ4" s="64" t="s">
        <v>133</v>
      </c>
      <c r="BK4" s="65" t="s">
        <v>133</v>
      </c>
      <c r="BL4" s="66" t="s">
        <v>161</v>
      </c>
      <c r="BM4" s="67" t="s">
        <v>162</v>
      </c>
      <c r="BN4" s="68" t="s">
        <v>133</v>
      </c>
      <c r="BO4" s="69" t="s">
        <v>163</v>
      </c>
      <c r="BP4" s="70" t="s">
        <v>133</v>
      </c>
      <c r="BQ4" s="71" t="s">
        <v>133</v>
      </c>
      <c r="BR4" s="72" t="s">
        <v>133</v>
      </c>
      <c r="BS4" s="73" t="s">
        <v>191</v>
      </c>
      <c r="BT4" s="74">
        <v>43047</v>
      </c>
      <c r="BU4" s="75">
        <v>0.27</v>
      </c>
      <c r="BV4" s="76" t="s">
        <v>160</v>
      </c>
      <c r="BW4" s="77" t="s">
        <v>133</v>
      </c>
      <c r="BX4" s="78" t="s">
        <v>133</v>
      </c>
      <c r="BY4" s="79" t="s">
        <v>161</v>
      </c>
      <c r="BZ4" s="80" t="s">
        <v>162</v>
      </c>
      <c r="CA4" s="81" t="s">
        <v>133</v>
      </c>
      <c r="CB4" s="82" t="s">
        <v>163</v>
      </c>
      <c r="CC4" s="83" t="s">
        <v>133</v>
      </c>
      <c r="CD4" s="84" t="s">
        <v>133</v>
      </c>
      <c r="CE4" s="85" t="s">
        <v>133</v>
      </c>
      <c r="CF4" s="86" t="s">
        <v>191</v>
      </c>
      <c r="CG4" s="87" t="s">
        <v>133</v>
      </c>
      <c r="CH4" s="88" t="s">
        <v>133</v>
      </c>
      <c r="CI4" s="89" t="s">
        <v>133</v>
      </c>
      <c r="CJ4" s="90" t="s">
        <v>133</v>
      </c>
      <c r="CK4" s="91" t="s">
        <v>133</v>
      </c>
      <c r="CL4" s="92" t="s">
        <v>133</v>
      </c>
      <c r="CM4" s="93" t="s">
        <v>133</v>
      </c>
      <c r="CN4" s="94" t="s">
        <v>133</v>
      </c>
      <c r="CO4" s="95" t="s">
        <v>133</v>
      </c>
      <c r="CP4" s="96" t="s">
        <v>133</v>
      </c>
      <c r="CQ4" s="97" t="s">
        <v>133</v>
      </c>
      <c r="CR4" s="98" t="s">
        <v>133</v>
      </c>
      <c r="CS4" s="99" t="s">
        <v>133</v>
      </c>
      <c r="CT4" s="100" t="s">
        <v>133</v>
      </c>
      <c r="CU4" s="101" t="s">
        <v>133</v>
      </c>
      <c r="CV4" s="102" t="s">
        <v>133</v>
      </c>
      <c r="CW4" s="103" t="s">
        <v>133</v>
      </c>
      <c r="CX4" s="104" t="s">
        <v>133</v>
      </c>
      <c r="CY4" s="105" t="s">
        <v>133</v>
      </c>
      <c r="CZ4" s="106" t="s">
        <v>133</v>
      </c>
      <c r="DA4" s="107" t="s">
        <v>133</v>
      </c>
      <c r="DB4" s="108" t="s">
        <v>133</v>
      </c>
      <c r="DC4" s="109" t="s">
        <v>133</v>
      </c>
      <c r="DD4" s="110" t="s">
        <v>133</v>
      </c>
      <c r="DE4" s="111" t="s">
        <v>133</v>
      </c>
      <c r="DF4" s="112" t="s">
        <v>133</v>
      </c>
      <c r="DG4" s="113" t="s">
        <v>133</v>
      </c>
      <c r="DH4" s="114" t="s">
        <v>133</v>
      </c>
      <c r="DI4" s="115" t="s">
        <v>133</v>
      </c>
      <c r="DJ4" s="116" t="s">
        <v>133</v>
      </c>
      <c r="DK4" s="117" t="s">
        <v>133</v>
      </c>
      <c r="DL4" s="118" t="s">
        <v>133</v>
      </c>
      <c r="DM4" s="119" t="s">
        <v>133</v>
      </c>
      <c r="DN4" s="120" t="s">
        <v>133</v>
      </c>
      <c r="DO4" s="121" t="s">
        <v>133</v>
      </c>
      <c r="DP4" s="122" t="s">
        <v>133</v>
      </c>
      <c r="DQ4" s="123" t="s">
        <v>133</v>
      </c>
      <c r="DR4" s="124" t="s">
        <v>133</v>
      </c>
      <c r="DS4" s="125" t="s">
        <v>133</v>
      </c>
      <c r="DT4" s="126" t="s">
        <v>133</v>
      </c>
      <c r="DU4" s="127" t="s">
        <v>133</v>
      </c>
      <c r="DV4" s="128" t="s">
        <v>133</v>
      </c>
      <c r="DW4" s="129" t="s">
        <v>133</v>
      </c>
      <c r="DX4" s="130" t="s">
        <v>133</v>
      </c>
      <c r="DY4" s="131" t="s">
        <v>166</v>
      </c>
      <c r="DZ4" s="261" t="str">
        <f>HYPERLINK("https://my.pitchbook.com?c=222113-08", "View company online")</f>
        <v>View company online</v>
      </c>
    </row>
    <row r="5" spans="1:130" x14ac:dyDescent="0.2">
      <c r="A5" s="132" t="s">
        <v>209</v>
      </c>
      <c r="B5" s="133" t="s">
        <v>210</v>
      </c>
      <c r="C5" s="134" t="s">
        <v>133</v>
      </c>
      <c r="D5" s="135" t="s">
        <v>211</v>
      </c>
      <c r="E5" s="136" t="s">
        <v>209</v>
      </c>
      <c r="F5" s="137" t="s">
        <v>212</v>
      </c>
      <c r="G5" s="138" t="s">
        <v>170</v>
      </c>
      <c r="H5" s="139" t="s">
        <v>213</v>
      </c>
      <c r="I5" s="140" t="s">
        <v>214</v>
      </c>
      <c r="J5" s="141" t="s">
        <v>215</v>
      </c>
      <c r="K5" s="142" t="s">
        <v>216</v>
      </c>
      <c r="L5" s="143" t="s">
        <v>175</v>
      </c>
      <c r="M5" s="144">
        <v>0.4</v>
      </c>
      <c r="N5" s="145" t="s">
        <v>141</v>
      </c>
      <c r="O5" s="146" t="s">
        <v>176</v>
      </c>
      <c r="P5" s="147" t="s">
        <v>177</v>
      </c>
      <c r="Q5" s="148" t="s">
        <v>217</v>
      </c>
      <c r="R5" s="149">
        <v>4</v>
      </c>
      <c r="S5" s="150" t="s">
        <v>133</v>
      </c>
      <c r="T5" s="151" t="s">
        <v>133</v>
      </c>
      <c r="U5" s="152">
        <v>2012</v>
      </c>
      <c r="V5" s="153" t="s">
        <v>133</v>
      </c>
      <c r="W5" s="154" t="s">
        <v>133</v>
      </c>
      <c r="X5" s="155" t="s">
        <v>145</v>
      </c>
      <c r="Y5" s="156" t="s">
        <v>133</v>
      </c>
      <c r="Z5" s="157" t="s">
        <v>133</v>
      </c>
      <c r="AA5" s="158" t="s">
        <v>133</v>
      </c>
      <c r="AB5" s="159" t="s">
        <v>133</v>
      </c>
      <c r="AC5" s="160" t="s">
        <v>133</v>
      </c>
      <c r="AD5" s="161" t="s">
        <v>133</v>
      </c>
      <c r="AE5" s="162" t="s">
        <v>218</v>
      </c>
      <c r="AF5" s="163" t="s">
        <v>219</v>
      </c>
      <c r="AG5" s="164" t="s">
        <v>220</v>
      </c>
      <c r="AH5" s="165" t="s">
        <v>221</v>
      </c>
      <c r="AI5" s="166" t="s">
        <v>222</v>
      </c>
      <c r="AJ5" s="167" t="s">
        <v>223</v>
      </c>
      <c r="AK5" s="168" t="s">
        <v>224</v>
      </c>
      <c r="AL5" s="169" t="s">
        <v>225</v>
      </c>
      <c r="AM5" s="170" t="s">
        <v>226</v>
      </c>
      <c r="AN5" s="171" t="s">
        <v>227</v>
      </c>
      <c r="AO5" s="172" t="s">
        <v>228</v>
      </c>
      <c r="AP5" s="173" t="s">
        <v>155</v>
      </c>
      <c r="AQ5" s="174" t="s">
        <v>222</v>
      </c>
      <c r="AR5" s="175" t="s">
        <v>229</v>
      </c>
      <c r="AS5" s="176" t="s">
        <v>230</v>
      </c>
      <c r="AT5" s="177" t="s">
        <v>157</v>
      </c>
      <c r="AU5" s="178" t="s">
        <v>158</v>
      </c>
      <c r="AV5" s="179" t="s">
        <v>231</v>
      </c>
      <c r="AW5" s="180" t="s">
        <v>133</v>
      </c>
      <c r="AX5" s="181" t="s">
        <v>133</v>
      </c>
      <c r="AY5" s="182" t="s">
        <v>133</v>
      </c>
      <c r="AZ5" s="183" t="s">
        <v>133</v>
      </c>
      <c r="BA5" s="184" t="s">
        <v>133</v>
      </c>
      <c r="BB5" s="185" t="s">
        <v>133</v>
      </c>
      <c r="BC5" s="186" t="s">
        <v>133</v>
      </c>
      <c r="BD5" s="187" t="s">
        <v>133</v>
      </c>
      <c r="BE5" s="188" t="s">
        <v>133</v>
      </c>
      <c r="BF5" s="189" t="s">
        <v>133</v>
      </c>
      <c r="BG5" s="190">
        <v>41590</v>
      </c>
      <c r="BH5" s="191">
        <v>0.1</v>
      </c>
      <c r="BI5" s="192" t="s">
        <v>160</v>
      </c>
      <c r="BJ5" s="193" t="s">
        <v>133</v>
      </c>
      <c r="BK5" s="194" t="s">
        <v>133</v>
      </c>
      <c r="BL5" s="195" t="s">
        <v>164</v>
      </c>
      <c r="BM5" s="196" t="s">
        <v>133</v>
      </c>
      <c r="BN5" s="197" t="s">
        <v>133</v>
      </c>
      <c r="BO5" s="198" t="s">
        <v>232</v>
      </c>
      <c r="BP5" s="199" t="s">
        <v>164</v>
      </c>
      <c r="BQ5" s="200" t="s">
        <v>133</v>
      </c>
      <c r="BR5" s="201" t="s">
        <v>133</v>
      </c>
      <c r="BS5" s="202" t="s">
        <v>191</v>
      </c>
      <c r="BT5" s="203">
        <v>43046</v>
      </c>
      <c r="BU5" s="204">
        <v>0.3</v>
      </c>
      <c r="BV5" s="205" t="s">
        <v>160</v>
      </c>
      <c r="BW5" s="206" t="s">
        <v>133</v>
      </c>
      <c r="BX5" s="207" t="s">
        <v>133</v>
      </c>
      <c r="BY5" s="208" t="s">
        <v>161</v>
      </c>
      <c r="BZ5" s="209" t="s">
        <v>162</v>
      </c>
      <c r="CA5" s="210" t="s">
        <v>133</v>
      </c>
      <c r="CB5" s="211" t="s">
        <v>163</v>
      </c>
      <c r="CC5" s="212" t="s">
        <v>164</v>
      </c>
      <c r="CD5" s="213" t="s">
        <v>133</v>
      </c>
      <c r="CE5" s="214" t="s">
        <v>133</v>
      </c>
      <c r="CF5" s="215" t="s">
        <v>165</v>
      </c>
      <c r="CG5" s="216" t="s">
        <v>133</v>
      </c>
      <c r="CH5" s="217" t="s">
        <v>133</v>
      </c>
      <c r="CI5" s="218" t="s">
        <v>133</v>
      </c>
      <c r="CJ5" s="219" t="s">
        <v>133</v>
      </c>
      <c r="CK5" s="220" t="s">
        <v>133</v>
      </c>
      <c r="CL5" s="221" t="s">
        <v>133</v>
      </c>
      <c r="CM5" s="222" t="s">
        <v>133</v>
      </c>
      <c r="CN5" s="223" t="s">
        <v>133</v>
      </c>
      <c r="CO5" s="224" t="s">
        <v>133</v>
      </c>
      <c r="CP5" s="225" t="s">
        <v>133</v>
      </c>
      <c r="CQ5" s="226" t="s">
        <v>133</v>
      </c>
      <c r="CR5" s="227" t="s">
        <v>133</v>
      </c>
      <c r="CS5" s="228" t="s">
        <v>133</v>
      </c>
      <c r="CT5" s="229" t="s">
        <v>133</v>
      </c>
      <c r="CU5" s="230" t="s">
        <v>133</v>
      </c>
      <c r="CV5" s="231" t="s">
        <v>133</v>
      </c>
      <c r="CW5" s="232" t="s">
        <v>133</v>
      </c>
      <c r="CX5" s="233" t="s">
        <v>133</v>
      </c>
      <c r="CY5" s="234" t="s">
        <v>133</v>
      </c>
      <c r="CZ5" s="235" t="s">
        <v>133</v>
      </c>
      <c r="DA5" s="236" t="s">
        <v>133</v>
      </c>
      <c r="DB5" s="237" t="s">
        <v>133</v>
      </c>
      <c r="DC5" s="238" t="s">
        <v>133</v>
      </c>
      <c r="DD5" s="239" t="s">
        <v>133</v>
      </c>
      <c r="DE5" s="240" t="s">
        <v>133</v>
      </c>
      <c r="DF5" s="241" t="s">
        <v>133</v>
      </c>
      <c r="DG5" s="242" t="s">
        <v>133</v>
      </c>
      <c r="DH5" s="243" t="s">
        <v>133</v>
      </c>
      <c r="DI5" s="244" t="s">
        <v>133</v>
      </c>
      <c r="DJ5" s="245" t="s">
        <v>133</v>
      </c>
      <c r="DK5" s="246" t="s">
        <v>133</v>
      </c>
      <c r="DL5" s="247" t="s">
        <v>133</v>
      </c>
      <c r="DM5" s="248" t="s">
        <v>133</v>
      </c>
      <c r="DN5" s="249" t="s">
        <v>133</v>
      </c>
      <c r="DO5" s="250" t="s">
        <v>133</v>
      </c>
      <c r="DP5" s="251" t="s">
        <v>133</v>
      </c>
      <c r="DQ5" s="252" t="s">
        <v>133</v>
      </c>
      <c r="DR5" s="253" t="s">
        <v>133</v>
      </c>
      <c r="DS5" s="254" t="s">
        <v>133</v>
      </c>
      <c r="DT5" s="255" t="s">
        <v>133</v>
      </c>
      <c r="DU5" s="256" t="s">
        <v>133</v>
      </c>
      <c r="DV5" s="257" t="s">
        <v>133</v>
      </c>
      <c r="DW5" s="258" t="s">
        <v>133</v>
      </c>
      <c r="DX5" s="259" t="s">
        <v>133</v>
      </c>
      <c r="DY5" s="260" t="s">
        <v>166</v>
      </c>
      <c r="DZ5" s="262" t="str">
        <f>HYPERLINK("https://my.pitchbook.com?c=222074-29", "View company online")</f>
        <v>View company online</v>
      </c>
    </row>
    <row r="6" spans="1:130" ht="44" x14ac:dyDescent="0.2">
      <c r="A6" s="3" t="s">
        <v>233</v>
      </c>
      <c r="B6" s="4" t="s">
        <v>234</v>
      </c>
      <c r="C6" s="5" t="s">
        <v>133</v>
      </c>
      <c r="D6" s="6" t="s">
        <v>235</v>
      </c>
      <c r="E6" s="7" t="s">
        <v>233</v>
      </c>
      <c r="F6" s="8" t="s">
        <v>236</v>
      </c>
      <c r="G6" s="9" t="s">
        <v>170</v>
      </c>
      <c r="H6" s="10" t="s">
        <v>237</v>
      </c>
      <c r="I6" s="11" t="s">
        <v>238</v>
      </c>
      <c r="J6" s="12" t="s">
        <v>239</v>
      </c>
      <c r="K6" s="13" t="s">
        <v>240</v>
      </c>
      <c r="L6" s="14" t="s">
        <v>175</v>
      </c>
      <c r="M6" s="15">
        <v>0.65</v>
      </c>
      <c r="N6" s="16" t="s">
        <v>241</v>
      </c>
      <c r="O6" s="17" t="s">
        <v>176</v>
      </c>
      <c r="P6" s="18" t="s">
        <v>177</v>
      </c>
      <c r="Q6" s="19" t="s">
        <v>242</v>
      </c>
      <c r="R6" s="20">
        <v>4</v>
      </c>
      <c r="S6" s="21" t="s">
        <v>133</v>
      </c>
      <c r="T6" s="22" t="s">
        <v>133</v>
      </c>
      <c r="U6" s="23">
        <v>2016</v>
      </c>
      <c r="V6" s="24" t="s">
        <v>133</v>
      </c>
      <c r="W6" s="25" t="s">
        <v>133</v>
      </c>
      <c r="X6" s="26" t="s">
        <v>243</v>
      </c>
      <c r="Y6" s="27" t="s">
        <v>133</v>
      </c>
      <c r="Z6" s="28" t="s">
        <v>133</v>
      </c>
      <c r="AA6" s="29" t="s">
        <v>133</v>
      </c>
      <c r="AB6" s="30" t="s">
        <v>133</v>
      </c>
      <c r="AC6" s="31" t="s">
        <v>133</v>
      </c>
      <c r="AD6" s="32" t="s">
        <v>133</v>
      </c>
      <c r="AE6" s="33" t="s">
        <v>244</v>
      </c>
      <c r="AF6" s="34" t="s">
        <v>245</v>
      </c>
      <c r="AG6" s="35" t="s">
        <v>246</v>
      </c>
      <c r="AH6" s="36" t="s">
        <v>247</v>
      </c>
      <c r="AI6" s="37" t="s">
        <v>248</v>
      </c>
      <c r="AJ6" s="38" t="s">
        <v>249</v>
      </c>
      <c r="AK6" s="39" t="s">
        <v>250</v>
      </c>
      <c r="AL6" s="40" t="s">
        <v>251</v>
      </c>
      <c r="AM6" s="41" t="s">
        <v>252</v>
      </c>
      <c r="AN6" s="42" t="s">
        <v>253</v>
      </c>
      <c r="AO6" s="43" t="s">
        <v>254</v>
      </c>
      <c r="AP6" s="44" t="s">
        <v>155</v>
      </c>
      <c r="AQ6" s="45" t="s">
        <v>248</v>
      </c>
      <c r="AR6" s="46" t="s">
        <v>133</v>
      </c>
      <c r="AS6" s="47" t="s">
        <v>255</v>
      </c>
      <c r="AT6" s="48" t="s">
        <v>157</v>
      </c>
      <c r="AU6" s="49" t="s">
        <v>158</v>
      </c>
      <c r="AV6" s="50" t="s">
        <v>256</v>
      </c>
      <c r="AW6" s="51" t="s">
        <v>133</v>
      </c>
      <c r="AX6" s="52" t="s">
        <v>133</v>
      </c>
      <c r="AY6" s="53" t="s">
        <v>133</v>
      </c>
      <c r="AZ6" s="54" t="s">
        <v>133</v>
      </c>
      <c r="BA6" s="55" t="s">
        <v>133</v>
      </c>
      <c r="BB6" s="56" t="s">
        <v>133</v>
      </c>
      <c r="BC6" s="57" t="s">
        <v>133</v>
      </c>
      <c r="BD6" s="58" t="s">
        <v>133</v>
      </c>
      <c r="BE6" s="59" t="s">
        <v>133</v>
      </c>
      <c r="BF6" s="60" t="s">
        <v>133</v>
      </c>
      <c r="BG6" s="61">
        <v>42464</v>
      </c>
      <c r="BH6" s="62">
        <v>0.25</v>
      </c>
      <c r="BI6" s="63" t="s">
        <v>160</v>
      </c>
      <c r="BJ6" s="64" t="s">
        <v>133</v>
      </c>
      <c r="BK6" s="65" t="s">
        <v>133</v>
      </c>
      <c r="BL6" s="66" t="s">
        <v>164</v>
      </c>
      <c r="BM6" s="67" t="s">
        <v>133</v>
      </c>
      <c r="BN6" s="68" t="s">
        <v>133</v>
      </c>
      <c r="BO6" s="69" t="s">
        <v>232</v>
      </c>
      <c r="BP6" s="70" t="s">
        <v>164</v>
      </c>
      <c r="BQ6" s="71" t="s">
        <v>133</v>
      </c>
      <c r="BR6" s="72" t="s">
        <v>133</v>
      </c>
      <c r="BS6" s="73" t="s">
        <v>191</v>
      </c>
      <c r="BT6" s="74">
        <v>43046</v>
      </c>
      <c r="BU6" s="75">
        <v>0.35</v>
      </c>
      <c r="BV6" s="76" t="s">
        <v>160</v>
      </c>
      <c r="BW6" s="77" t="s">
        <v>133</v>
      </c>
      <c r="BX6" s="78" t="s">
        <v>133</v>
      </c>
      <c r="BY6" s="79" t="s">
        <v>161</v>
      </c>
      <c r="BZ6" s="80" t="s">
        <v>162</v>
      </c>
      <c r="CA6" s="81" t="s">
        <v>133</v>
      </c>
      <c r="CB6" s="82" t="s">
        <v>163</v>
      </c>
      <c r="CC6" s="83" t="s">
        <v>164</v>
      </c>
      <c r="CD6" s="84" t="s">
        <v>133</v>
      </c>
      <c r="CE6" s="85" t="s">
        <v>133</v>
      </c>
      <c r="CF6" s="86" t="s">
        <v>191</v>
      </c>
      <c r="CG6" s="87" t="s">
        <v>133</v>
      </c>
      <c r="CH6" s="88" t="s">
        <v>133</v>
      </c>
      <c r="CI6" s="89" t="s">
        <v>133</v>
      </c>
      <c r="CJ6" s="90" t="s">
        <v>133</v>
      </c>
      <c r="CK6" s="91" t="s">
        <v>133</v>
      </c>
      <c r="CL6" s="92" t="s">
        <v>133</v>
      </c>
      <c r="CM6" s="93" t="s">
        <v>133</v>
      </c>
      <c r="CN6" s="94" t="s">
        <v>133</v>
      </c>
      <c r="CO6" s="95" t="s">
        <v>133</v>
      </c>
      <c r="CP6" s="96" t="s">
        <v>133</v>
      </c>
      <c r="CQ6" s="97" t="s">
        <v>133</v>
      </c>
      <c r="CR6" s="98" t="s">
        <v>133</v>
      </c>
      <c r="CS6" s="99" t="s">
        <v>133</v>
      </c>
      <c r="CT6" s="100" t="s">
        <v>133</v>
      </c>
      <c r="CU6" s="101" t="s">
        <v>133</v>
      </c>
      <c r="CV6" s="102" t="s">
        <v>133</v>
      </c>
      <c r="CW6" s="103" t="s">
        <v>133</v>
      </c>
      <c r="CX6" s="104" t="s">
        <v>133</v>
      </c>
      <c r="CY6" s="105" t="s">
        <v>133</v>
      </c>
      <c r="CZ6" s="106" t="s">
        <v>133</v>
      </c>
      <c r="DA6" s="107" t="s">
        <v>133</v>
      </c>
      <c r="DB6" s="108" t="s">
        <v>133</v>
      </c>
      <c r="DC6" s="109" t="s">
        <v>133</v>
      </c>
      <c r="DD6" s="110" t="s">
        <v>133</v>
      </c>
      <c r="DE6" s="111" t="s">
        <v>133</v>
      </c>
      <c r="DF6" s="112" t="s">
        <v>133</v>
      </c>
      <c r="DG6" s="113" t="s">
        <v>133</v>
      </c>
      <c r="DH6" s="114" t="s">
        <v>133</v>
      </c>
      <c r="DI6" s="115" t="s">
        <v>133</v>
      </c>
      <c r="DJ6" s="116" t="s">
        <v>133</v>
      </c>
      <c r="DK6" s="117" t="s">
        <v>133</v>
      </c>
      <c r="DL6" s="118" t="s">
        <v>133</v>
      </c>
      <c r="DM6" s="119" t="s">
        <v>133</v>
      </c>
      <c r="DN6" s="120" t="s">
        <v>133</v>
      </c>
      <c r="DO6" s="121" t="s">
        <v>133</v>
      </c>
      <c r="DP6" s="122" t="s">
        <v>133</v>
      </c>
      <c r="DQ6" s="123" t="s">
        <v>133</v>
      </c>
      <c r="DR6" s="124" t="s">
        <v>133</v>
      </c>
      <c r="DS6" s="125" t="s">
        <v>133</v>
      </c>
      <c r="DT6" s="126" t="s">
        <v>133</v>
      </c>
      <c r="DU6" s="127" t="s">
        <v>133</v>
      </c>
      <c r="DV6" s="128" t="s">
        <v>133</v>
      </c>
      <c r="DW6" s="129" t="s">
        <v>133</v>
      </c>
      <c r="DX6" s="130" t="s">
        <v>133</v>
      </c>
      <c r="DY6" s="131" t="s">
        <v>166</v>
      </c>
      <c r="DZ6" s="261" t="str">
        <f>HYPERLINK("https://my.pitchbook.com?c=182186-38", "View company online")</f>
        <v>View company online</v>
      </c>
    </row>
    <row r="7" spans="1:130" x14ac:dyDescent="0.2">
      <c r="A7" s="132" t="s">
        <v>257</v>
      </c>
      <c r="B7" s="133" t="s">
        <v>258</v>
      </c>
      <c r="C7" s="134" t="s">
        <v>133</v>
      </c>
      <c r="D7" s="135" t="s">
        <v>259</v>
      </c>
      <c r="E7" s="136" t="s">
        <v>257</v>
      </c>
      <c r="F7" s="137" t="s">
        <v>260</v>
      </c>
      <c r="G7" s="138" t="s">
        <v>170</v>
      </c>
      <c r="H7" s="139" t="s">
        <v>171</v>
      </c>
      <c r="I7" s="140" t="s">
        <v>261</v>
      </c>
      <c r="J7" s="141" t="s">
        <v>262</v>
      </c>
      <c r="K7" s="142" t="s">
        <v>133</v>
      </c>
      <c r="L7" s="143" t="s">
        <v>175</v>
      </c>
      <c r="M7" s="144">
        <v>3.82</v>
      </c>
      <c r="N7" s="145" t="s">
        <v>141</v>
      </c>
      <c r="O7" s="146" t="s">
        <v>176</v>
      </c>
      <c r="P7" s="147" t="s">
        <v>263</v>
      </c>
      <c r="Q7" s="148" t="s">
        <v>264</v>
      </c>
      <c r="R7" s="149" t="s">
        <v>133</v>
      </c>
      <c r="S7" s="150" t="s">
        <v>133</v>
      </c>
      <c r="T7" s="151" t="s">
        <v>133</v>
      </c>
      <c r="U7" s="152">
        <v>1987</v>
      </c>
      <c r="V7" s="153" t="s">
        <v>133</v>
      </c>
      <c r="W7" s="154" t="s">
        <v>133</v>
      </c>
      <c r="X7" s="155" t="s">
        <v>265</v>
      </c>
      <c r="Y7" s="156" t="s">
        <v>133</v>
      </c>
      <c r="Z7" s="157" t="s">
        <v>133</v>
      </c>
      <c r="AA7" s="158" t="s">
        <v>133</v>
      </c>
      <c r="AB7" s="159" t="s">
        <v>133</v>
      </c>
      <c r="AC7" s="160" t="s">
        <v>133</v>
      </c>
      <c r="AD7" s="161" t="s">
        <v>133</v>
      </c>
      <c r="AE7" s="162" t="s">
        <v>133</v>
      </c>
      <c r="AF7" s="163" t="s">
        <v>133</v>
      </c>
      <c r="AG7" s="164" t="s">
        <v>133</v>
      </c>
      <c r="AH7" s="165" t="s">
        <v>133</v>
      </c>
      <c r="AI7" s="166" t="s">
        <v>133</v>
      </c>
      <c r="AJ7" s="167" t="s">
        <v>266</v>
      </c>
      <c r="AK7" s="168" t="s">
        <v>267</v>
      </c>
      <c r="AL7" s="169" t="s">
        <v>133</v>
      </c>
      <c r="AM7" s="170" t="s">
        <v>268</v>
      </c>
      <c r="AN7" s="171" t="s">
        <v>269</v>
      </c>
      <c r="AO7" s="172" t="s">
        <v>270</v>
      </c>
      <c r="AP7" s="173" t="s">
        <v>155</v>
      </c>
      <c r="AQ7" s="174" t="s">
        <v>271</v>
      </c>
      <c r="AR7" s="175" t="s">
        <v>272</v>
      </c>
      <c r="AS7" s="176" t="s">
        <v>273</v>
      </c>
      <c r="AT7" s="177" t="s">
        <v>157</v>
      </c>
      <c r="AU7" s="178" t="s">
        <v>158</v>
      </c>
      <c r="AV7" s="179" t="s">
        <v>274</v>
      </c>
      <c r="AW7" s="180" t="s">
        <v>133</v>
      </c>
      <c r="AX7" s="181" t="s">
        <v>133</v>
      </c>
      <c r="AY7" s="182" t="s">
        <v>275</v>
      </c>
      <c r="AZ7" s="183" t="s">
        <v>133</v>
      </c>
      <c r="BA7" s="184" t="s">
        <v>133</v>
      </c>
      <c r="BB7" s="185" t="s">
        <v>133</v>
      </c>
      <c r="BC7" s="186" t="s">
        <v>133</v>
      </c>
      <c r="BD7" s="187" t="s">
        <v>133</v>
      </c>
      <c r="BE7" s="188" t="s">
        <v>133</v>
      </c>
      <c r="BF7" s="189" t="s">
        <v>133</v>
      </c>
      <c r="BG7" s="190">
        <v>37379</v>
      </c>
      <c r="BH7" s="191">
        <v>0.19</v>
      </c>
      <c r="BI7" s="192" t="s">
        <v>160</v>
      </c>
      <c r="BJ7" s="193" t="s">
        <v>133</v>
      </c>
      <c r="BK7" s="194" t="s">
        <v>133</v>
      </c>
      <c r="BL7" s="195" t="s">
        <v>161</v>
      </c>
      <c r="BM7" s="196" t="s">
        <v>162</v>
      </c>
      <c r="BN7" s="197" t="s">
        <v>133</v>
      </c>
      <c r="BO7" s="198" t="s">
        <v>163</v>
      </c>
      <c r="BP7" s="199" t="s">
        <v>133</v>
      </c>
      <c r="BQ7" s="200" t="s">
        <v>133</v>
      </c>
      <c r="BR7" s="201" t="s">
        <v>133</v>
      </c>
      <c r="BS7" s="202" t="s">
        <v>191</v>
      </c>
      <c r="BT7" s="203">
        <v>43046</v>
      </c>
      <c r="BU7" s="204">
        <v>0.19</v>
      </c>
      <c r="BV7" s="205" t="s">
        <v>160</v>
      </c>
      <c r="BW7" s="206" t="s">
        <v>133</v>
      </c>
      <c r="BX7" s="207" t="s">
        <v>133</v>
      </c>
      <c r="BY7" s="208" t="s">
        <v>161</v>
      </c>
      <c r="BZ7" s="209" t="s">
        <v>162</v>
      </c>
      <c r="CA7" s="210" t="s">
        <v>133</v>
      </c>
      <c r="CB7" s="211" t="s">
        <v>163</v>
      </c>
      <c r="CC7" s="212" t="s">
        <v>133</v>
      </c>
      <c r="CD7" s="213" t="s">
        <v>133</v>
      </c>
      <c r="CE7" s="214" t="s">
        <v>133</v>
      </c>
      <c r="CF7" s="215" t="s">
        <v>191</v>
      </c>
      <c r="CG7" s="216" t="s">
        <v>276</v>
      </c>
      <c r="CH7" s="217" t="s">
        <v>277</v>
      </c>
      <c r="CI7" s="218" t="s">
        <v>276</v>
      </c>
      <c r="CJ7" s="219" t="s">
        <v>276</v>
      </c>
      <c r="CK7" s="220" t="s">
        <v>276</v>
      </c>
      <c r="CL7" s="221" t="s">
        <v>278</v>
      </c>
      <c r="CM7" s="222" t="s">
        <v>133</v>
      </c>
      <c r="CN7" s="223" t="s">
        <v>133</v>
      </c>
      <c r="CO7" s="224" t="s">
        <v>276</v>
      </c>
      <c r="CP7" s="225" t="s">
        <v>279</v>
      </c>
      <c r="CQ7" s="226" t="s">
        <v>276</v>
      </c>
      <c r="CR7" s="227" t="s">
        <v>280</v>
      </c>
      <c r="CS7" s="228" t="s">
        <v>133</v>
      </c>
      <c r="CT7" s="229" t="s">
        <v>133</v>
      </c>
      <c r="CU7" s="230" t="s">
        <v>133</v>
      </c>
      <c r="CV7" s="231" t="s">
        <v>133</v>
      </c>
      <c r="CW7" s="232" t="s">
        <v>281</v>
      </c>
      <c r="CX7" s="233" t="s">
        <v>282</v>
      </c>
      <c r="CY7" s="234" t="s">
        <v>283</v>
      </c>
      <c r="CZ7" s="235" t="s">
        <v>276</v>
      </c>
      <c r="DA7" s="236" t="s">
        <v>281</v>
      </c>
      <c r="DB7" s="237" t="s">
        <v>284</v>
      </c>
      <c r="DC7" s="238" t="s">
        <v>133</v>
      </c>
      <c r="DD7" s="239" t="s">
        <v>133</v>
      </c>
      <c r="DE7" s="240" t="s">
        <v>283</v>
      </c>
      <c r="DF7" s="241" t="s">
        <v>285</v>
      </c>
      <c r="DG7" s="242" t="s">
        <v>286</v>
      </c>
      <c r="DH7" s="243" t="s">
        <v>278</v>
      </c>
      <c r="DI7" s="244" t="s">
        <v>133</v>
      </c>
      <c r="DJ7" s="245" t="s">
        <v>133</v>
      </c>
      <c r="DK7" s="246" t="s">
        <v>133</v>
      </c>
      <c r="DL7" s="247" t="s">
        <v>133</v>
      </c>
      <c r="DM7" s="248" t="s">
        <v>287</v>
      </c>
      <c r="DN7" s="249" t="s">
        <v>288</v>
      </c>
      <c r="DO7" s="250" t="s">
        <v>289</v>
      </c>
      <c r="DP7" s="251" t="s">
        <v>133</v>
      </c>
      <c r="DQ7" s="252" t="s">
        <v>133</v>
      </c>
      <c r="DR7" s="253" t="s">
        <v>133</v>
      </c>
      <c r="DS7" s="254" t="s">
        <v>290</v>
      </c>
      <c r="DT7" s="255" t="s">
        <v>291</v>
      </c>
      <c r="DU7" s="256" t="s">
        <v>276</v>
      </c>
      <c r="DV7" s="257" t="s">
        <v>133</v>
      </c>
      <c r="DW7" s="258" t="s">
        <v>133</v>
      </c>
      <c r="DX7" s="259" t="s">
        <v>133</v>
      </c>
      <c r="DY7" s="260" t="s">
        <v>166</v>
      </c>
      <c r="DZ7" s="262" t="str">
        <f>HYPERLINK("https://my.pitchbook.com?c=86876-92", "View company online")</f>
        <v>View company online</v>
      </c>
    </row>
    <row r="8" spans="1:130" x14ac:dyDescent="0.2">
      <c r="A8" s="3" t="s">
        <v>292</v>
      </c>
      <c r="B8" s="4" t="s">
        <v>293</v>
      </c>
      <c r="C8" s="5" t="s">
        <v>133</v>
      </c>
      <c r="D8" s="6" t="s">
        <v>133</v>
      </c>
      <c r="E8" s="7" t="s">
        <v>292</v>
      </c>
      <c r="F8" s="8" t="s">
        <v>294</v>
      </c>
      <c r="G8" s="9" t="s">
        <v>295</v>
      </c>
      <c r="H8" s="10" t="s">
        <v>296</v>
      </c>
      <c r="I8" s="11" t="s">
        <v>297</v>
      </c>
      <c r="J8" s="12" t="s">
        <v>298</v>
      </c>
      <c r="K8" s="13" t="s">
        <v>299</v>
      </c>
      <c r="L8" s="14" t="s">
        <v>175</v>
      </c>
      <c r="M8" s="15">
        <v>6.83</v>
      </c>
      <c r="N8" s="16" t="s">
        <v>241</v>
      </c>
      <c r="O8" s="17" t="s">
        <v>176</v>
      </c>
      <c r="P8" s="18" t="s">
        <v>177</v>
      </c>
      <c r="Q8" s="19" t="s">
        <v>300</v>
      </c>
      <c r="R8" s="20">
        <v>2</v>
      </c>
      <c r="S8" s="21" t="s">
        <v>133</v>
      </c>
      <c r="T8" s="22" t="s">
        <v>133</v>
      </c>
      <c r="U8" s="23">
        <v>2013</v>
      </c>
      <c r="V8" s="24" t="s">
        <v>133</v>
      </c>
      <c r="W8" s="25" t="s">
        <v>301</v>
      </c>
      <c r="X8" s="26" t="s">
        <v>301</v>
      </c>
      <c r="Y8" s="27" t="s">
        <v>133</v>
      </c>
      <c r="Z8" s="28" t="s">
        <v>133</v>
      </c>
      <c r="AA8" s="29" t="s">
        <v>133</v>
      </c>
      <c r="AB8" s="30" t="s">
        <v>133</v>
      </c>
      <c r="AC8" s="31" t="s">
        <v>133</v>
      </c>
      <c r="AD8" s="32" t="s">
        <v>133</v>
      </c>
      <c r="AE8" s="33" t="s">
        <v>302</v>
      </c>
      <c r="AF8" s="34" t="s">
        <v>303</v>
      </c>
      <c r="AG8" s="35" t="s">
        <v>304</v>
      </c>
      <c r="AH8" s="36" t="s">
        <v>305</v>
      </c>
      <c r="AI8" s="37" t="s">
        <v>306</v>
      </c>
      <c r="AJ8" s="38" t="s">
        <v>307</v>
      </c>
      <c r="AK8" s="39" t="s">
        <v>308</v>
      </c>
      <c r="AL8" s="40" t="s">
        <v>133</v>
      </c>
      <c r="AM8" s="41" t="s">
        <v>309</v>
      </c>
      <c r="AN8" s="42" t="s">
        <v>310</v>
      </c>
      <c r="AO8" s="43" t="s">
        <v>311</v>
      </c>
      <c r="AP8" s="44" t="s">
        <v>155</v>
      </c>
      <c r="AQ8" s="45" t="s">
        <v>306</v>
      </c>
      <c r="AR8" s="46" t="s">
        <v>133</v>
      </c>
      <c r="AS8" s="47" t="s">
        <v>312</v>
      </c>
      <c r="AT8" s="48" t="s">
        <v>157</v>
      </c>
      <c r="AU8" s="49" t="s">
        <v>158</v>
      </c>
      <c r="AV8" s="50" t="s">
        <v>313</v>
      </c>
      <c r="AW8" s="51" t="s">
        <v>133</v>
      </c>
      <c r="AX8" s="52" t="s">
        <v>133</v>
      </c>
      <c r="AY8" s="53" t="s">
        <v>133</v>
      </c>
      <c r="AZ8" s="54" t="s">
        <v>133</v>
      </c>
      <c r="BA8" s="55" t="s">
        <v>133</v>
      </c>
      <c r="BB8" s="56" t="s">
        <v>133</v>
      </c>
      <c r="BC8" s="57" t="s">
        <v>133</v>
      </c>
      <c r="BD8" s="58" t="s">
        <v>133</v>
      </c>
      <c r="BE8" s="59" t="s">
        <v>314</v>
      </c>
      <c r="BF8" s="60" t="s">
        <v>315</v>
      </c>
      <c r="BG8" s="61">
        <v>41598</v>
      </c>
      <c r="BH8" s="62">
        <v>0.01</v>
      </c>
      <c r="BI8" s="63" t="s">
        <v>160</v>
      </c>
      <c r="BJ8" s="64" t="s">
        <v>133</v>
      </c>
      <c r="BK8" s="65" t="s">
        <v>133</v>
      </c>
      <c r="BL8" s="66" t="s">
        <v>316</v>
      </c>
      <c r="BM8" s="67" t="s">
        <v>133</v>
      </c>
      <c r="BN8" s="68" t="s">
        <v>133</v>
      </c>
      <c r="BO8" s="69" t="s">
        <v>163</v>
      </c>
      <c r="BP8" s="70" t="s">
        <v>133</v>
      </c>
      <c r="BQ8" s="71" t="s">
        <v>133</v>
      </c>
      <c r="BR8" s="72" t="s">
        <v>133</v>
      </c>
      <c r="BS8" s="73" t="s">
        <v>191</v>
      </c>
      <c r="BT8" s="74">
        <v>43046</v>
      </c>
      <c r="BU8" s="75">
        <v>0.18</v>
      </c>
      <c r="BV8" s="76" t="s">
        <v>160</v>
      </c>
      <c r="BW8" s="77" t="s">
        <v>133</v>
      </c>
      <c r="BX8" s="78" t="s">
        <v>133</v>
      </c>
      <c r="BY8" s="79" t="s">
        <v>161</v>
      </c>
      <c r="BZ8" s="80" t="s">
        <v>162</v>
      </c>
      <c r="CA8" s="81" t="s">
        <v>133</v>
      </c>
      <c r="CB8" s="82" t="s">
        <v>163</v>
      </c>
      <c r="CC8" s="83" t="s">
        <v>133</v>
      </c>
      <c r="CD8" s="84" t="s">
        <v>133</v>
      </c>
      <c r="CE8" s="85" t="s">
        <v>133</v>
      </c>
      <c r="CF8" s="86" t="s">
        <v>191</v>
      </c>
      <c r="CG8" s="87" t="s">
        <v>317</v>
      </c>
      <c r="CH8" s="88" t="s">
        <v>318</v>
      </c>
      <c r="CI8" s="89" t="s">
        <v>319</v>
      </c>
      <c r="CJ8" s="90" t="s">
        <v>320</v>
      </c>
      <c r="CK8" s="91" t="s">
        <v>321</v>
      </c>
      <c r="CL8" s="92" t="s">
        <v>280</v>
      </c>
      <c r="CM8" s="93" t="s">
        <v>322</v>
      </c>
      <c r="CN8" s="94" t="s">
        <v>323</v>
      </c>
      <c r="CO8" s="95" t="s">
        <v>324</v>
      </c>
      <c r="CP8" s="96" t="s">
        <v>325</v>
      </c>
      <c r="CQ8" s="97" t="s">
        <v>276</v>
      </c>
      <c r="CR8" s="98" t="s">
        <v>280</v>
      </c>
      <c r="CS8" s="99" t="s">
        <v>326</v>
      </c>
      <c r="CT8" s="100" t="s">
        <v>323</v>
      </c>
      <c r="CU8" s="101" t="s">
        <v>327</v>
      </c>
      <c r="CV8" s="102" t="s">
        <v>328</v>
      </c>
      <c r="CW8" s="103" t="s">
        <v>329</v>
      </c>
      <c r="CX8" s="104" t="s">
        <v>330</v>
      </c>
      <c r="CY8" s="105" t="s">
        <v>331</v>
      </c>
      <c r="CZ8" s="106" t="s">
        <v>332</v>
      </c>
      <c r="DA8" s="107" t="s">
        <v>333</v>
      </c>
      <c r="DB8" s="108" t="s">
        <v>334</v>
      </c>
      <c r="DC8" s="109" t="s">
        <v>335</v>
      </c>
      <c r="DD8" s="110" t="s">
        <v>336</v>
      </c>
      <c r="DE8" s="111" t="s">
        <v>337</v>
      </c>
      <c r="DF8" s="112" t="s">
        <v>338</v>
      </c>
      <c r="DG8" s="113" t="s">
        <v>339</v>
      </c>
      <c r="DH8" s="114" t="s">
        <v>340</v>
      </c>
      <c r="DI8" s="115" t="s">
        <v>341</v>
      </c>
      <c r="DJ8" s="116" t="s">
        <v>330</v>
      </c>
      <c r="DK8" s="117" t="s">
        <v>342</v>
      </c>
      <c r="DL8" s="118" t="s">
        <v>343</v>
      </c>
      <c r="DM8" s="119" t="s">
        <v>344</v>
      </c>
      <c r="DN8" s="120" t="s">
        <v>345</v>
      </c>
      <c r="DO8" s="121" t="s">
        <v>346</v>
      </c>
      <c r="DP8" s="122" t="s">
        <v>347</v>
      </c>
      <c r="DQ8" s="123" t="s">
        <v>348</v>
      </c>
      <c r="DR8" s="124" t="s">
        <v>349</v>
      </c>
      <c r="DS8" s="125" t="s">
        <v>350</v>
      </c>
      <c r="DT8" s="126" t="s">
        <v>351</v>
      </c>
      <c r="DU8" s="127" t="s">
        <v>352</v>
      </c>
      <c r="DV8" s="128" t="s">
        <v>353</v>
      </c>
      <c r="DW8" s="129" t="s">
        <v>354</v>
      </c>
      <c r="DX8" s="130" t="s">
        <v>355</v>
      </c>
      <c r="DY8" s="131" t="s">
        <v>166</v>
      </c>
      <c r="DZ8" s="261" t="str">
        <f>HYPERLINK("https://my.pitchbook.com?c=123935-59", "View company online")</f>
        <v>View company online</v>
      </c>
    </row>
    <row r="9" spans="1:130" x14ac:dyDescent="0.2">
      <c r="A9" s="132" t="s">
        <v>356</v>
      </c>
      <c r="B9" s="133" t="s">
        <v>357</v>
      </c>
      <c r="C9" s="134" t="s">
        <v>133</v>
      </c>
      <c r="D9" s="135" t="s">
        <v>133</v>
      </c>
      <c r="E9" s="136" t="s">
        <v>356</v>
      </c>
      <c r="F9" s="137" t="s">
        <v>358</v>
      </c>
      <c r="G9" s="138" t="s">
        <v>295</v>
      </c>
      <c r="H9" s="139" t="s">
        <v>359</v>
      </c>
      <c r="I9" s="140" t="s">
        <v>360</v>
      </c>
      <c r="J9" s="141" t="s">
        <v>361</v>
      </c>
      <c r="K9" s="142" t="s">
        <v>362</v>
      </c>
      <c r="L9" s="143" t="s">
        <v>140</v>
      </c>
      <c r="M9" s="144">
        <v>0.1</v>
      </c>
      <c r="N9" s="145" t="s">
        <v>363</v>
      </c>
      <c r="O9" s="146" t="s">
        <v>142</v>
      </c>
      <c r="P9" s="147" t="s">
        <v>177</v>
      </c>
      <c r="Q9" s="148" t="s">
        <v>364</v>
      </c>
      <c r="R9" s="149" t="s">
        <v>133</v>
      </c>
      <c r="S9" s="150" t="s">
        <v>133</v>
      </c>
      <c r="T9" s="151" t="s">
        <v>133</v>
      </c>
      <c r="U9" s="152">
        <v>2016</v>
      </c>
      <c r="V9" s="153" t="s">
        <v>133</v>
      </c>
      <c r="W9" s="154" t="s">
        <v>145</v>
      </c>
      <c r="X9" s="155" t="s">
        <v>145</v>
      </c>
      <c r="Y9" s="156" t="s">
        <v>133</v>
      </c>
      <c r="Z9" s="157" t="s">
        <v>133</v>
      </c>
      <c r="AA9" s="158" t="s">
        <v>133</v>
      </c>
      <c r="AB9" s="159" t="s">
        <v>133</v>
      </c>
      <c r="AC9" s="160" t="s">
        <v>133</v>
      </c>
      <c r="AD9" s="161" t="s">
        <v>133</v>
      </c>
      <c r="AE9" s="162" t="s">
        <v>365</v>
      </c>
      <c r="AF9" s="163" t="s">
        <v>366</v>
      </c>
      <c r="AG9" s="164" t="s">
        <v>367</v>
      </c>
      <c r="AH9" s="165" t="s">
        <v>133</v>
      </c>
      <c r="AI9" s="166" t="s">
        <v>368</v>
      </c>
      <c r="AJ9" s="167" t="s">
        <v>369</v>
      </c>
      <c r="AK9" s="168" t="s">
        <v>370</v>
      </c>
      <c r="AL9" s="169" t="s">
        <v>371</v>
      </c>
      <c r="AM9" s="170" t="s">
        <v>372</v>
      </c>
      <c r="AN9" s="171" t="s">
        <v>373</v>
      </c>
      <c r="AO9" s="172" t="s">
        <v>374</v>
      </c>
      <c r="AP9" s="173" t="s">
        <v>155</v>
      </c>
      <c r="AQ9" s="174" t="s">
        <v>368</v>
      </c>
      <c r="AR9" s="175" t="s">
        <v>133</v>
      </c>
      <c r="AS9" s="176" t="s">
        <v>375</v>
      </c>
      <c r="AT9" s="177" t="s">
        <v>157</v>
      </c>
      <c r="AU9" s="178" t="s">
        <v>158</v>
      </c>
      <c r="AV9" s="179" t="s">
        <v>376</v>
      </c>
      <c r="AW9" s="180" t="s">
        <v>133</v>
      </c>
      <c r="AX9" s="181" t="s">
        <v>133</v>
      </c>
      <c r="AY9" s="182" t="s">
        <v>133</v>
      </c>
      <c r="AZ9" s="183" t="s">
        <v>133</v>
      </c>
      <c r="BA9" s="184" t="s">
        <v>133</v>
      </c>
      <c r="BB9" s="185" t="s">
        <v>133</v>
      </c>
      <c r="BC9" s="186" t="s">
        <v>133</v>
      </c>
      <c r="BD9" s="187" t="s">
        <v>133</v>
      </c>
      <c r="BE9" s="188" t="s">
        <v>133</v>
      </c>
      <c r="BF9" s="189" t="s">
        <v>133</v>
      </c>
      <c r="BG9" s="190">
        <v>43046</v>
      </c>
      <c r="BH9" s="191">
        <v>0.1</v>
      </c>
      <c r="BI9" s="192" t="s">
        <v>160</v>
      </c>
      <c r="BJ9" s="193" t="s">
        <v>133</v>
      </c>
      <c r="BK9" s="194" t="s">
        <v>133</v>
      </c>
      <c r="BL9" s="195" t="s">
        <v>161</v>
      </c>
      <c r="BM9" s="196" t="s">
        <v>162</v>
      </c>
      <c r="BN9" s="197" t="s">
        <v>133</v>
      </c>
      <c r="BO9" s="198" t="s">
        <v>163</v>
      </c>
      <c r="BP9" s="199" t="s">
        <v>164</v>
      </c>
      <c r="BQ9" s="200" t="s">
        <v>133</v>
      </c>
      <c r="BR9" s="201" t="s">
        <v>133</v>
      </c>
      <c r="BS9" s="202" t="s">
        <v>165</v>
      </c>
      <c r="BT9" s="203">
        <v>43046</v>
      </c>
      <c r="BU9" s="204">
        <v>0.1</v>
      </c>
      <c r="BV9" s="205" t="s">
        <v>160</v>
      </c>
      <c r="BW9" s="206" t="s">
        <v>133</v>
      </c>
      <c r="BX9" s="207" t="s">
        <v>133</v>
      </c>
      <c r="BY9" s="208" t="s">
        <v>161</v>
      </c>
      <c r="BZ9" s="209" t="s">
        <v>162</v>
      </c>
      <c r="CA9" s="210" t="s">
        <v>133</v>
      </c>
      <c r="CB9" s="211" t="s">
        <v>163</v>
      </c>
      <c r="CC9" s="212" t="s">
        <v>164</v>
      </c>
      <c r="CD9" s="213" t="s">
        <v>133</v>
      </c>
      <c r="CE9" s="214" t="s">
        <v>133</v>
      </c>
      <c r="CF9" s="215" t="s">
        <v>165</v>
      </c>
      <c r="CG9" s="216" t="s">
        <v>133</v>
      </c>
      <c r="CH9" s="217" t="s">
        <v>133</v>
      </c>
      <c r="CI9" s="218" t="s">
        <v>133</v>
      </c>
      <c r="CJ9" s="219" t="s">
        <v>133</v>
      </c>
      <c r="CK9" s="220" t="s">
        <v>133</v>
      </c>
      <c r="CL9" s="221" t="s">
        <v>133</v>
      </c>
      <c r="CM9" s="222" t="s">
        <v>133</v>
      </c>
      <c r="CN9" s="223" t="s">
        <v>133</v>
      </c>
      <c r="CO9" s="224" t="s">
        <v>133</v>
      </c>
      <c r="CP9" s="225" t="s">
        <v>133</v>
      </c>
      <c r="CQ9" s="226" t="s">
        <v>133</v>
      </c>
      <c r="CR9" s="227" t="s">
        <v>133</v>
      </c>
      <c r="CS9" s="228" t="s">
        <v>133</v>
      </c>
      <c r="CT9" s="229" t="s">
        <v>133</v>
      </c>
      <c r="CU9" s="230" t="s">
        <v>133</v>
      </c>
      <c r="CV9" s="231" t="s">
        <v>133</v>
      </c>
      <c r="CW9" s="232" t="s">
        <v>133</v>
      </c>
      <c r="CX9" s="233" t="s">
        <v>133</v>
      </c>
      <c r="CY9" s="234" t="s">
        <v>133</v>
      </c>
      <c r="CZ9" s="235" t="s">
        <v>133</v>
      </c>
      <c r="DA9" s="236" t="s">
        <v>133</v>
      </c>
      <c r="DB9" s="237" t="s">
        <v>133</v>
      </c>
      <c r="DC9" s="238" t="s">
        <v>133</v>
      </c>
      <c r="DD9" s="239" t="s">
        <v>133</v>
      </c>
      <c r="DE9" s="240" t="s">
        <v>133</v>
      </c>
      <c r="DF9" s="241" t="s">
        <v>133</v>
      </c>
      <c r="DG9" s="242" t="s">
        <v>133</v>
      </c>
      <c r="DH9" s="243" t="s">
        <v>133</v>
      </c>
      <c r="DI9" s="244" t="s">
        <v>133</v>
      </c>
      <c r="DJ9" s="245" t="s">
        <v>133</v>
      </c>
      <c r="DK9" s="246" t="s">
        <v>133</v>
      </c>
      <c r="DL9" s="247" t="s">
        <v>133</v>
      </c>
      <c r="DM9" s="248" t="s">
        <v>133</v>
      </c>
      <c r="DN9" s="249" t="s">
        <v>133</v>
      </c>
      <c r="DO9" s="250" t="s">
        <v>133</v>
      </c>
      <c r="DP9" s="251" t="s">
        <v>133</v>
      </c>
      <c r="DQ9" s="252" t="s">
        <v>133</v>
      </c>
      <c r="DR9" s="253" t="s">
        <v>133</v>
      </c>
      <c r="DS9" s="254" t="s">
        <v>133</v>
      </c>
      <c r="DT9" s="255" t="s">
        <v>133</v>
      </c>
      <c r="DU9" s="256" t="s">
        <v>133</v>
      </c>
      <c r="DV9" s="257" t="s">
        <v>133</v>
      </c>
      <c r="DW9" s="258" t="s">
        <v>133</v>
      </c>
      <c r="DX9" s="259" t="s">
        <v>133</v>
      </c>
      <c r="DY9" s="260" t="s">
        <v>166</v>
      </c>
      <c r="DZ9" s="262" t="str">
        <f>HYPERLINK("https://my.pitchbook.com?c=222101-29", "View company online")</f>
        <v>View company online</v>
      </c>
    </row>
    <row r="10" spans="1:130" ht="33" x14ac:dyDescent="0.2">
      <c r="A10" s="3" t="s">
        <v>377</v>
      </c>
      <c r="B10" s="4" t="s">
        <v>378</v>
      </c>
      <c r="C10" s="5" t="s">
        <v>379</v>
      </c>
      <c r="D10" s="6" t="s">
        <v>380</v>
      </c>
      <c r="E10" s="7" t="s">
        <v>377</v>
      </c>
      <c r="F10" s="8" t="s">
        <v>381</v>
      </c>
      <c r="G10" s="9" t="s">
        <v>135</v>
      </c>
      <c r="H10" s="10" t="s">
        <v>382</v>
      </c>
      <c r="I10" s="11" t="s">
        <v>383</v>
      </c>
      <c r="J10" s="12" t="s">
        <v>384</v>
      </c>
      <c r="K10" s="13" t="s">
        <v>133</v>
      </c>
      <c r="L10" s="14" t="s">
        <v>175</v>
      </c>
      <c r="M10" s="15">
        <v>5.27</v>
      </c>
      <c r="N10" s="16" t="s">
        <v>141</v>
      </c>
      <c r="O10" s="17" t="s">
        <v>176</v>
      </c>
      <c r="P10" s="18" t="s">
        <v>177</v>
      </c>
      <c r="Q10" s="19" t="s">
        <v>385</v>
      </c>
      <c r="R10" s="20">
        <v>6</v>
      </c>
      <c r="S10" s="21" t="s">
        <v>133</v>
      </c>
      <c r="T10" s="22" t="s">
        <v>133</v>
      </c>
      <c r="U10" s="23">
        <v>2012</v>
      </c>
      <c r="V10" s="24" t="s">
        <v>133</v>
      </c>
      <c r="W10" s="25" t="s">
        <v>133</v>
      </c>
      <c r="X10" s="26" t="s">
        <v>386</v>
      </c>
      <c r="Y10" s="27" t="s">
        <v>133</v>
      </c>
      <c r="Z10" s="28" t="s">
        <v>133</v>
      </c>
      <c r="AA10" s="29" t="s">
        <v>133</v>
      </c>
      <c r="AB10" s="30" t="s">
        <v>133</v>
      </c>
      <c r="AC10" s="31" t="s">
        <v>133</v>
      </c>
      <c r="AD10" s="32" t="s">
        <v>133</v>
      </c>
      <c r="AE10" s="33" t="s">
        <v>387</v>
      </c>
      <c r="AF10" s="34" t="s">
        <v>388</v>
      </c>
      <c r="AG10" s="35" t="s">
        <v>389</v>
      </c>
      <c r="AH10" s="36" t="s">
        <v>390</v>
      </c>
      <c r="AI10" s="37" t="s">
        <v>391</v>
      </c>
      <c r="AJ10" s="38" t="s">
        <v>392</v>
      </c>
      <c r="AK10" s="39" t="s">
        <v>393</v>
      </c>
      <c r="AL10" s="40" t="s">
        <v>394</v>
      </c>
      <c r="AM10" s="41" t="s">
        <v>395</v>
      </c>
      <c r="AN10" s="42" t="s">
        <v>395</v>
      </c>
      <c r="AO10" s="43" t="s">
        <v>396</v>
      </c>
      <c r="AP10" s="44" t="s">
        <v>155</v>
      </c>
      <c r="AQ10" s="45" t="s">
        <v>391</v>
      </c>
      <c r="AR10" s="46" t="s">
        <v>133</v>
      </c>
      <c r="AS10" s="47" t="s">
        <v>397</v>
      </c>
      <c r="AT10" s="48" t="s">
        <v>157</v>
      </c>
      <c r="AU10" s="49" t="s">
        <v>158</v>
      </c>
      <c r="AV10" s="50" t="s">
        <v>398</v>
      </c>
      <c r="AW10" s="51" t="s">
        <v>133</v>
      </c>
      <c r="AX10" s="52" t="s">
        <v>133</v>
      </c>
      <c r="AY10" s="53" t="s">
        <v>133</v>
      </c>
      <c r="AZ10" s="54" t="s">
        <v>133</v>
      </c>
      <c r="BA10" s="55" t="s">
        <v>133</v>
      </c>
      <c r="BB10" s="56" t="s">
        <v>133</v>
      </c>
      <c r="BC10" s="57" t="s">
        <v>133</v>
      </c>
      <c r="BD10" s="58" t="s">
        <v>133</v>
      </c>
      <c r="BE10" s="59" t="s">
        <v>133</v>
      </c>
      <c r="BF10" s="60" t="s">
        <v>133</v>
      </c>
      <c r="BG10" s="61">
        <v>41922</v>
      </c>
      <c r="BH10" s="62">
        <v>1.5</v>
      </c>
      <c r="BI10" s="63" t="s">
        <v>160</v>
      </c>
      <c r="BJ10" s="64" t="s">
        <v>133</v>
      </c>
      <c r="BK10" s="65" t="s">
        <v>133</v>
      </c>
      <c r="BL10" s="66" t="s">
        <v>161</v>
      </c>
      <c r="BM10" s="67" t="s">
        <v>162</v>
      </c>
      <c r="BN10" s="68" t="s">
        <v>133</v>
      </c>
      <c r="BO10" s="69" t="s">
        <v>163</v>
      </c>
      <c r="BP10" s="70" t="s">
        <v>133</v>
      </c>
      <c r="BQ10" s="71" t="s">
        <v>133</v>
      </c>
      <c r="BR10" s="72" t="s">
        <v>133</v>
      </c>
      <c r="BS10" s="73" t="s">
        <v>191</v>
      </c>
      <c r="BT10" s="74">
        <v>43045</v>
      </c>
      <c r="BU10" s="75">
        <v>1</v>
      </c>
      <c r="BV10" s="76" t="s">
        <v>160</v>
      </c>
      <c r="BW10" s="77" t="s">
        <v>133</v>
      </c>
      <c r="BX10" s="78" t="s">
        <v>133</v>
      </c>
      <c r="BY10" s="79" t="s">
        <v>161</v>
      </c>
      <c r="BZ10" s="80" t="s">
        <v>162</v>
      </c>
      <c r="CA10" s="81" t="s">
        <v>133</v>
      </c>
      <c r="CB10" s="82" t="s">
        <v>163</v>
      </c>
      <c r="CC10" s="83" t="s">
        <v>133</v>
      </c>
      <c r="CD10" s="84" t="s">
        <v>133</v>
      </c>
      <c r="CE10" s="85" t="s">
        <v>133</v>
      </c>
      <c r="CF10" s="86" t="s">
        <v>191</v>
      </c>
      <c r="CG10" s="87" t="s">
        <v>399</v>
      </c>
      <c r="CH10" s="88" t="s">
        <v>290</v>
      </c>
      <c r="CI10" s="89" t="s">
        <v>276</v>
      </c>
      <c r="CJ10" s="90" t="s">
        <v>400</v>
      </c>
      <c r="CK10" s="91" t="s">
        <v>401</v>
      </c>
      <c r="CL10" s="92" t="s">
        <v>402</v>
      </c>
      <c r="CM10" s="93" t="s">
        <v>403</v>
      </c>
      <c r="CN10" s="94" t="s">
        <v>404</v>
      </c>
      <c r="CO10" s="95" t="s">
        <v>405</v>
      </c>
      <c r="CP10" s="96" t="s">
        <v>406</v>
      </c>
      <c r="CQ10" s="97" t="s">
        <v>276</v>
      </c>
      <c r="CR10" s="98" t="s">
        <v>280</v>
      </c>
      <c r="CS10" s="99" t="s">
        <v>407</v>
      </c>
      <c r="CT10" s="100" t="s">
        <v>408</v>
      </c>
      <c r="CU10" s="101" t="s">
        <v>327</v>
      </c>
      <c r="CV10" s="102" t="s">
        <v>328</v>
      </c>
      <c r="CW10" s="103" t="s">
        <v>409</v>
      </c>
      <c r="CX10" s="104" t="s">
        <v>410</v>
      </c>
      <c r="CY10" s="105" t="s">
        <v>283</v>
      </c>
      <c r="CZ10" s="106" t="s">
        <v>411</v>
      </c>
      <c r="DA10" s="107" t="s">
        <v>337</v>
      </c>
      <c r="DB10" s="108" t="s">
        <v>338</v>
      </c>
      <c r="DC10" s="109" t="s">
        <v>412</v>
      </c>
      <c r="DD10" s="110" t="s">
        <v>413</v>
      </c>
      <c r="DE10" s="111" t="s">
        <v>414</v>
      </c>
      <c r="DF10" s="112" t="s">
        <v>415</v>
      </c>
      <c r="DG10" s="113" t="s">
        <v>416</v>
      </c>
      <c r="DH10" s="114" t="s">
        <v>417</v>
      </c>
      <c r="DI10" s="115" t="s">
        <v>418</v>
      </c>
      <c r="DJ10" s="116" t="s">
        <v>419</v>
      </c>
      <c r="DK10" s="117" t="s">
        <v>420</v>
      </c>
      <c r="DL10" s="118" t="s">
        <v>421</v>
      </c>
      <c r="DM10" s="119" t="s">
        <v>422</v>
      </c>
      <c r="DN10" s="120" t="s">
        <v>423</v>
      </c>
      <c r="DO10" s="121" t="s">
        <v>424</v>
      </c>
      <c r="DP10" s="122" t="s">
        <v>425</v>
      </c>
      <c r="DQ10" s="123" t="s">
        <v>318</v>
      </c>
      <c r="DR10" s="124" t="s">
        <v>426</v>
      </c>
      <c r="DS10" s="125" t="s">
        <v>427</v>
      </c>
      <c r="DT10" s="126" t="s">
        <v>428</v>
      </c>
      <c r="DU10" s="127" t="s">
        <v>429</v>
      </c>
      <c r="DV10" s="128" t="s">
        <v>430</v>
      </c>
      <c r="DW10" s="129" t="s">
        <v>431</v>
      </c>
      <c r="DX10" s="130" t="s">
        <v>432</v>
      </c>
      <c r="DY10" s="131" t="s">
        <v>166</v>
      </c>
      <c r="DZ10" s="261" t="str">
        <f>HYPERLINK("https://my.pitchbook.com?c=65663-20", "View company online")</f>
        <v>View company online</v>
      </c>
    </row>
    <row r="11" spans="1:130" ht="33" x14ac:dyDescent="0.2">
      <c r="A11" s="132" t="s">
        <v>433</v>
      </c>
      <c r="B11" s="133" t="s">
        <v>434</v>
      </c>
      <c r="C11" s="134" t="s">
        <v>133</v>
      </c>
      <c r="D11" s="135" t="s">
        <v>435</v>
      </c>
      <c r="E11" s="136" t="s">
        <v>433</v>
      </c>
      <c r="F11" s="137" t="s">
        <v>436</v>
      </c>
      <c r="G11" s="138" t="s">
        <v>437</v>
      </c>
      <c r="H11" s="139" t="s">
        <v>438</v>
      </c>
      <c r="I11" s="140" t="s">
        <v>439</v>
      </c>
      <c r="J11" s="141" t="s">
        <v>440</v>
      </c>
      <c r="K11" s="142" t="s">
        <v>362</v>
      </c>
      <c r="L11" s="143" t="s">
        <v>175</v>
      </c>
      <c r="M11" s="144">
        <v>0.75</v>
      </c>
      <c r="N11" s="145" t="s">
        <v>241</v>
      </c>
      <c r="O11" s="146" t="s">
        <v>176</v>
      </c>
      <c r="P11" s="147" t="s">
        <v>177</v>
      </c>
      <c r="Q11" s="148" t="s">
        <v>441</v>
      </c>
      <c r="R11" s="149">
        <v>3</v>
      </c>
      <c r="S11" s="150" t="s">
        <v>133</v>
      </c>
      <c r="T11" s="151" t="s">
        <v>133</v>
      </c>
      <c r="U11" s="152">
        <v>2014</v>
      </c>
      <c r="V11" s="153" t="s">
        <v>133</v>
      </c>
      <c r="W11" s="154" t="s">
        <v>133</v>
      </c>
      <c r="X11" s="155" t="s">
        <v>442</v>
      </c>
      <c r="Y11" s="156">
        <v>0.23</v>
      </c>
      <c r="Z11" s="157" t="s">
        <v>133</v>
      </c>
      <c r="AA11" s="158" t="s">
        <v>133</v>
      </c>
      <c r="AB11" s="159" t="s">
        <v>133</v>
      </c>
      <c r="AC11" s="160" t="s">
        <v>133</v>
      </c>
      <c r="AD11" s="161" t="s">
        <v>443</v>
      </c>
      <c r="AE11" s="162" t="s">
        <v>444</v>
      </c>
      <c r="AF11" s="163" t="s">
        <v>445</v>
      </c>
      <c r="AG11" s="164" t="s">
        <v>446</v>
      </c>
      <c r="AH11" s="165" t="s">
        <v>447</v>
      </c>
      <c r="AI11" s="166" t="s">
        <v>448</v>
      </c>
      <c r="AJ11" s="167" t="s">
        <v>449</v>
      </c>
      <c r="AK11" s="168" t="s">
        <v>450</v>
      </c>
      <c r="AL11" s="169" t="s">
        <v>133</v>
      </c>
      <c r="AM11" s="170" t="s">
        <v>451</v>
      </c>
      <c r="AN11" s="171" t="s">
        <v>452</v>
      </c>
      <c r="AO11" s="172" t="s">
        <v>453</v>
      </c>
      <c r="AP11" s="173" t="s">
        <v>155</v>
      </c>
      <c r="AQ11" s="174" t="s">
        <v>448</v>
      </c>
      <c r="AR11" s="175" t="s">
        <v>133</v>
      </c>
      <c r="AS11" s="176" t="s">
        <v>454</v>
      </c>
      <c r="AT11" s="177" t="s">
        <v>157</v>
      </c>
      <c r="AU11" s="178" t="s">
        <v>158</v>
      </c>
      <c r="AV11" s="179" t="s">
        <v>455</v>
      </c>
      <c r="AW11" s="180" t="s">
        <v>133</v>
      </c>
      <c r="AX11" s="181" t="s">
        <v>133</v>
      </c>
      <c r="AY11" s="182" t="s">
        <v>133</v>
      </c>
      <c r="AZ11" s="183" t="s">
        <v>133</v>
      </c>
      <c r="BA11" s="184" t="s">
        <v>133</v>
      </c>
      <c r="BB11" s="185" t="s">
        <v>133</v>
      </c>
      <c r="BC11" s="186" t="s">
        <v>133</v>
      </c>
      <c r="BD11" s="187" t="s">
        <v>133</v>
      </c>
      <c r="BE11" s="188" t="s">
        <v>456</v>
      </c>
      <c r="BF11" s="189" t="s">
        <v>133</v>
      </c>
      <c r="BG11" s="190">
        <v>42445</v>
      </c>
      <c r="BH11" s="191">
        <v>0.75</v>
      </c>
      <c r="BI11" s="192" t="s">
        <v>160</v>
      </c>
      <c r="BJ11" s="193" t="s">
        <v>133</v>
      </c>
      <c r="BK11" s="194" t="s">
        <v>133</v>
      </c>
      <c r="BL11" s="195" t="s">
        <v>161</v>
      </c>
      <c r="BM11" s="196" t="s">
        <v>162</v>
      </c>
      <c r="BN11" s="197" t="s">
        <v>133</v>
      </c>
      <c r="BO11" s="198" t="s">
        <v>163</v>
      </c>
      <c r="BP11" s="199" t="s">
        <v>133</v>
      </c>
      <c r="BQ11" s="200" t="s">
        <v>133</v>
      </c>
      <c r="BR11" s="201" t="s">
        <v>133</v>
      </c>
      <c r="BS11" s="202" t="s">
        <v>191</v>
      </c>
      <c r="BT11" s="203">
        <v>43045</v>
      </c>
      <c r="BU11" s="204">
        <v>0.01</v>
      </c>
      <c r="BV11" s="205" t="s">
        <v>160</v>
      </c>
      <c r="BW11" s="206" t="s">
        <v>133</v>
      </c>
      <c r="BX11" s="207" t="s">
        <v>133</v>
      </c>
      <c r="BY11" s="208" t="s">
        <v>161</v>
      </c>
      <c r="BZ11" s="209" t="s">
        <v>162</v>
      </c>
      <c r="CA11" s="210" t="s">
        <v>133</v>
      </c>
      <c r="CB11" s="211" t="s">
        <v>163</v>
      </c>
      <c r="CC11" s="212" t="s">
        <v>133</v>
      </c>
      <c r="CD11" s="213" t="s">
        <v>133</v>
      </c>
      <c r="CE11" s="214" t="s">
        <v>133</v>
      </c>
      <c r="CF11" s="215" t="s">
        <v>191</v>
      </c>
      <c r="CG11" s="216" t="s">
        <v>276</v>
      </c>
      <c r="CH11" s="217" t="s">
        <v>277</v>
      </c>
      <c r="CI11" s="218" t="s">
        <v>276</v>
      </c>
      <c r="CJ11" s="219" t="s">
        <v>276</v>
      </c>
      <c r="CK11" s="220" t="s">
        <v>276</v>
      </c>
      <c r="CL11" s="221" t="s">
        <v>278</v>
      </c>
      <c r="CM11" s="222" t="s">
        <v>276</v>
      </c>
      <c r="CN11" s="223" t="s">
        <v>457</v>
      </c>
      <c r="CO11" s="224" t="s">
        <v>133</v>
      </c>
      <c r="CP11" s="225" t="s">
        <v>133</v>
      </c>
      <c r="CQ11" s="226" t="s">
        <v>276</v>
      </c>
      <c r="CR11" s="227" t="s">
        <v>280</v>
      </c>
      <c r="CS11" s="228" t="s">
        <v>276</v>
      </c>
      <c r="CT11" s="229" t="s">
        <v>458</v>
      </c>
      <c r="CU11" s="230" t="s">
        <v>276</v>
      </c>
      <c r="CV11" s="231" t="s">
        <v>457</v>
      </c>
      <c r="CW11" s="232" t="s">
        <v>331</v>
      </c>
      <c r="CX11" s="233" t="s">
        <v>431</v>
      </c>
      <c r="CY11" s="234" t="s">
        <v>283</v>
      </c>
      <c r="CZ11" s="235" t="s">
        <v>459</v>
      </c>
      <c r="DA11" s="236" t="s">
        <v>460</v>
      </c>
      <c r="DB11" s="237" t="s">
        <v>285</v>
      </c>
      <c r="DC11" s="238" t="s">
        <v>461</v>
      </c>
      <c r="DD11" s="239" t="s">
        <v>462</v>
      </c>
      <c r="DE11" s="240" t="s">
        <v>133</v>
      </c>
      <c r="DF11" s="241" t="s">
        <v>133</v>
      </c>
      <c r="DG11" s="242" t="s">
        <v>460</v>
      </c>
      <c r="DH11" s="243" t="s">
        <v>285</v>
      </c>
      <c r="DI11" s="244" t="s">
        <v>463</v>
      </c>
      <c r="DJ11" s="245" t="s">
        <v>406</v>
      </c>
      <c r="DK11" s="246" t="s">
        <v>460</v>
      </c>
      <c r="DL11" s="247" t="s">
        <v>402</v>
      </c>
      <c r="DM11" s="248" t="s">
        <v>133</v>
      </c>
      <c r="DN11" s="249" t="s">
        <v>133</v>
      </c>
      <c r="DO11" s="250" t="s">
        <v>133</v>
      </c>
      <c r="DP11" s="251" t="s">
        <v>464</v>
      </c>
      <c r="DQ11" s="252" t="s">
        <v>285</v>
      </c>
      <c r="DR11" s="253" t="s">
        <v>465</v>
      </c>
      <c r="DS11" s="254" t="s">
        <v>285</v>
      </c>
      <c r="DT11" s="255" t="s">
        <v>291</v>
      </c>
      <c r="DU11" s="256" t="s">
        <v>276</v>
      </c>
      <c r="DV11" s="257" t="s">
        <v>462</v>
      </c>
      <c r="DW11" s="258" t="s">
        <v>291</v>
      </c>
      <c r="DX11" s="259" t="s">
        <v>276</v>
      </c>
      <c r="DY11" s="260" t="s">
        <v>166</v>
      </c>
      <c r="DZ11" s="262" t="str">
        <f>HYPERLINK("https://my.pitchbook.com?c=113536-90", "View company online")</f>
        <v>View company online</v>
      </c>
    </row>
    <row r="12" spans="1:130" x14ac:dyDescent="0.2">
      <c r="A12" s="3" t="s">
        <v>466</v>
      </c>
      <c r="B12" s="4" t="s">
        <v>467</v>
      </c>
      <c r="C12" s="5" t="s">
        <v>133</v>
      </c>
      <c r="D12" s="6" t="s">
        <v>133</v>
      </c>
      <c r="E12" s="7" t="s">
        <v>466</v>
      </c>
      <c r="F12" s="8" t="s">
        <v>468</v>
      </c>
      <c r="G12" s="9" t="s">
        <v>170</v>
      </c>
      <c r="H12" s="10" t="s">
        <v>171</v>
      </c>
      <c r="I12" s="11" t="s">
        <v>469</v>
      </c>
      <c r="J12" s="12" t="s">
        <v>470</v>
      </c>
      <c r="K12" s="13" t="s">
        <v>471</v>
      </c>
      <c r="L12" s="14" t="s">
        <v>175</v>
      </c>
      <c r="M12" s="15">
        <v>0.85</v>
      </c>
      <c r="N12" s="16" t="s">
        <v>241</v>
      </c>
      <c r="O12" s="17" t="s">
        <v>176</v>
      </c>
      <c r="P12" s="18" t="s">
        <v>177</v>
      </c>
      <c r="Q12" s="19" t="s">
        <v>472</v>
      </c>
      <c r="R12" s="20" t="s">
        <v>133</v>
      </c>
      <c r="S12" s="21" t="s">
        <v>133</v>
      </c>
      <c r="T12" s="22" t="s">
        <v>133</v>
      </c>
      <c r="U12" s="23">
        <v>2017</v>
      </c>
      <c r="V12" s="24" t="s">
        <v>133</v>
      </c>
      <c r="W12" s="25" t="s">
        <v>133</v>
      </c>
      <c r="X12" s="26" t="s">
        <v>301</v>
      </c>
      <c r="Y12" s="27" t="s">
        <v>133</v>
      </c>
      <c r="Z12" s="28" t="s">
        <v>133</v>
      </c>
      <c r="AA12" s="29" t="s">
        <v>133</v>
      </c>
      <c r="AB12" s="30" t="s">
        <v>133</v>
      </c>
      <c r="AC12" s="31" t="s">
        <v>133</v>
      </c>
      <c r="AD12" s="32" t="s">
        <v>133</v>
      </c>
      <c r="AE12" s="33" t="s">
        <v>473</v>
      </c>
      <c r="AF12" s="34" t="s">
        <v>474</v>
      </c>
      <c r="AG12" s="35" t="s">
        <v>475</v>
      </c>
      <c r="AH12" s="36" t="s">
        <v>476</v>
      </c>
      <c r="AI12" s="37" t="s">
        <v>477</v>
      </c>
      <c r="AJ12" s="38" t="s">
        <v>478</v>
      </c>
      <c r="AK12" s="39" t="s">
        <v>479</v>
      </c>
      <c r="AL12" s="40" t="s">
        <v>480</v>
      </c>
      <c r="AM12" s="41" t="s">
        <v>481</v>
      </c>
      <c r="AN12" s="42" t="s">
        <v>482</v>
      </c>
      <c r="AO12" s="43" t="s">
        <v>483</v>
      </c>
      <c r="AP12" s="44" t="s">
        <v>155</v>
      </c>
      <c r="AQ12" s="45" t="s">
        <v>477</v>
      </c>
      <c r="AR12" s="46" t="s">
        <v>133</v>
      </c>
      <c r="AS12" s="47" t="s">
        <v>484</v>
      </c>
      <c r="AT12" s="48" t="s">
        <v>157</v>
      </c>
      <c r="AU12" s="49" t="s">
        <v>158</v>
      </c>
      <c r="AV12" s="50" t="s">
        <v>485</v>
      </c>
      <c r="AW12" s="51" t="s">
        <v>133</v>
      </c>
      <c r="AX12" s="52" t="s">
        <v>133</v>
      </c>
      <c r="AY12" s="53" t="s">
        <v>133</v>
      </c>
      <c r="AZ12" s="54" t="s">
        <v>133</v>
      </c>
      <c r="BA12" s="55" t="s">
        <v>133</v>
      </c>
      <c r="BB12" s="56" t="s">
        <v>133</v>
      </c>
      <c r="BC12" s="57" t="s">
        <v>133</v>
      </c>
      <c r="BD12" s="58" t="s">
        <v>133</v>
      </c>
      <c r="BE12" s="59" t="s">
        <v>133</v>
      </c>
      <c r="BF12" s="60" t="s">
        <v>133</v>
      </c>
      <c r="BG12" s="61">
        <v>42900</v>
      </c>
      <c r="BH12" s="62">
        <v>0.85</v>
      </c>
      <c r="BI12" s="63" t="s">
        <v>160</v>
      </c>
      <c r="BJ12" s="64" t="s">
        <v>133</v>
      </c>
      <c r="BK12" s="65" t="s">
        <v>133</v>
      </c>
      <c r="BL12" s="66" t="s">
        <v>161</v>
      </c>
      <c r="BM12" s="67" t="s">
        <v>162</v>
      </c>
      <c r="BN12" s="68" t="s">
        <v>133</v>
      </c>
      <c r="BO12" s="69" t="s">
        <v>163</v>
      </c>
      <c r="BP12" s="70" t="s">
        <v>133</v>
      </c>
      <c r="BQ12" s="71" t="s">
        <v>133</v>
      </c>
      <c r="BR12" s="72" t="s">
        <v>133</v>
      </c>
      <c r="BS12" s="73" t="s">
        <v>191</v>
      </c>
      <c r="BT12" s="74">
        <v>43045</v>
      </c>
      <c r="BU12" s="75">
        <v>1</v>
      </c>
      <c r="BV12" s="76" t="s">
        <v>160</v>
      </c>
      <c r="BW12" s="77" t="s">
        <v>133</v>
      </c>
      <c r="BX12" s="78" t="s">
        <v>133</v>
      </c>
      <c r="BY12" s="79" t="s">
        <v>161</v>
      </c>
      <c r="BZ12" s="80" t="s">
        <v>162</v>
      </c>
      <c r="CA12" s="81" t="s">
        <v>133</v>
      </c>
      <c r="CB12" s="82" t="s">
        <v>163</v>
      </c>
      <c r="CC12" s="83" t="s">
        <v>133</v>
      </c>
      <c r="CD12" s="84" t="s">
        <v>133</v>
      </c>
      <c r="CE12" s="85" t="s">
        <v>133</v>
      </c>
      <c r="CF12" s="86" t="s">
        <v>191</v>
      </c>
      <c r="CG12" s="87" t="s">
        <v>276</v>
      </c>
      <c r="CH12" s="88" t="s">
        <v>277</v>
      </c>
      <c r="CI12" s="89" t="s">
        <v>276</v>
      </c>
      <c r="CJ12" s="90" t="s">
        <v>276</v>
      </c>
      <c r="CK12" s="91" t="s">
        <v>276</v>
      </c>
      <c r="CL12" s="92" t="s">
        <v>278</v>
      </c>
      <c r="CM12" s="93" t="s">
        <v>276</v>
      </c>
      <c r="CN12" s="94" t="s">
        <v>457</v>
      </c>
      <c r="CO12" s="95" t="s">
        <v>276</v>
      </c>
      <c r="CP12" s="96" t="s">
        <v>279</v>
      </c>
      <c r="CQ12" s="97" t="s">
        <v>276</v>
      </c>
      <c r="CR12" s="98" t="s">
        <v>280</v>
      </c>
      <c r="CS12" s="99" t="s">
        <v>276</v>
      </c>
      <c r="CT12" s="100" t="s">
        <v>458</v>
      </c>
      <c r="CU12" s="101" t="s">
        <v>276</v>
      </c>
      <c r="CV12" s="102" t="s">
        <v>457</v>
      </c>
      <c r="CW12" s="103" t="s">
        <v>461</v>
      </c>
      <c r="CX12" s="104" t="s">
        <v>486</v>
      </c>
      <c r="CY12" s="105" t="s">
        <v>283</v>
      </c>
      <c r="CZ12" s="106" t="s">
        <v>487</v>
      </c>
      <c r="DA12" s="107" t="s">
        <v>463</v>
      </c>
      <c r="DB12" s="108" t="s">
        <v>462</v>
      </c>
      <c r="DC12" s="109" t="s">
        <v>460</v>
      </c>
      <c r="DD12" s="110" t="s">
        <v>488</v>
      </c>
      <c r="DE12" s="111" t="s">
        <v>489</v>
      </c>
      <c r="DF12" s="112" t="s">
        <v>488</v>
      </c>
      <c r="DG12" s="113" t="s">
        <v>463</v>
      </c>
      <c r="DH12" s="114" t="s">
        <v>282</v>
      </c>
      <c r="DI12" s="115" t="s">
        <v>460</v>
      </c>
      <c r="DJ12" s="116" t="s">
        <v>490</v>
      </c>
      <c r="DK12" s="117" t="s">
        <v>491</v>
      </c>
      <c r="DL12" s="118" t="s">
        <v>492</v>
      </c>
      <c r="DM12" s="119" t="s">
        <v>493</v>
      </c>
      <c r="DN12" s="120" t="s">
        <v>494</v>
      </c>
      <c r="DO12" s="121" t="s">
        <v>495</v>
      </c>
      <c r="DP12" s="122" t="s">
        <v>457</v>
      </c>
      <c r="DQ12" s="123" t="s">
        <v>318</v>
      </c>
      <c r="DR12" s="124" t="s">
        <v>496</v>
      </c>
      <c r="DS12" s="125" t="s">
        <v>431</v>
      </c>
      <c r="DT12" s="126" t="s">
        <v>291</v>
      </c>
      <c r="DU12" s="127" t="s">
        <v>276</v>
      </c>
      <c r="DV12" s="128" t="s">
        <v>280</v>
      </c>
      <c r="DW12" s="129" t="s">
        <v>291</v>
      </c>
      <c r="DX12" s="130" t="s">
        <v>276</v>
      </c>
      <c r="DY12" s="131" t="s">
        <v>166</v>
      </c>
      <c r="DZ12" s="261" t="str">
        <f>HYPERLINK("https://my.pitchbook.com?c=182233-90", "View company online")</f>
        <v>View company online</v>
      </c>
    </row>
    <row r="13" spans="1:130" x14ac:dyDescent="0.2">
      <c r="A13" s="132" t="s">
        <v>497</v>
      </c>
      <c r="B13" s="133" t="s">
        <v>498</v>
      </c>
      <c r="C13" s="134" t="s">
        <v>133</v>
      </c>
      <c r="D13" s="135" t="s">
        <v>133</v>
      </c>
      <c r="E13" s="136" t="s">
        <v>497</v>
      </c>
      <c r="F13" s="137" t="s">
        <v>499</v>
      </c>
      <c r="G13" s="138" t="s">
        <v>295</v>
      </c>
      <c r="H13" s="139" t="s">
        <v>359</v>
      </c>
      <c r="I13" s="140" t="s">
        <v>360</v>
      </c>
      <c r="J13" s="141" t="s">
        <v>500</v>
      </c>
      <c r="K13" s="142" t="s">
        <v>133</v>
      </c>
      <c r="L13" s="143" t="s">
        <v>140</v>
      </c>
      <c r="M13" s="144">
        <v>0.13</v>
      </c>
      <c r="N13" s="145" t="s">
        <v>198</v>
      </c>
      <c r="O13" s="146" t="s">
        <v>142</v>
      </c>
      <c r="P13" s="147" t="s">
        <v>177</v>
      </c>
      <c r="Q13" s="148" t="s">
        <v>501</v>
      </c>
      <c r="R13" s="149" t="s">
        <v>133</v>
      </c>
      <c r="S13" s="150" t="s">
        <v>133</v>
      </c>
      <c r="T13" s="151" t="s">
        <v>133</v>
      </c>
      <c r="U13" s="152">
        <v>2016</v>
      </c>
      <c r="V13" s="153" t="s">
        <v>133</v>
      </c>
      <c r="W13" s="154" t="s">
        <v>133</v>
      </c>
      <c r="X13" s="155" t="s">
        <v>145</v>
      </c>
      <c r="Y13" s="156" t="s">
        <v>133</v>
      </c>
      <c r="Z13" s="157" t="s">
        <v>133</v>
      </c>
      <c r="AA13" s="158" t="s">
        <v>133</v>
      </c>
      <c r="AB13" s="159" t="s">
        <v>133</v>
      </c>
      <c r="AC13" s="160" t="s">
        <v>133</v>
      </c>
      <c r="AD13" s="161" t="s">
        <v>133</v>
      </c>
      <c r="AE13" s="162" t="s">
        <v>502</v>
      </c>
      <c r="AF13" s="163" t="s">
        <v>503</v>
      </c>
      <c r="AG13" s="164" t="s">
        <v>246</v>
      </c>
      <c r="AH13" s="165" t="s">
        <v>504</v>
      </c>
      <c r="AI13" s="166" t="s">
        <v>505</v>
      </c>
      <c r="AJ13" s="167" t="s">
        <v>506</v>
      </c>
      <c r="AK13" s="168" t="s">
        <v>507</v>
      </c>
      <c r="AL13" s="169" t="s">
        <v>508</v>
      </c>
      <c r="AM13" s="170" t="s">
        <v>509</v>
      </c>
      <c r="AN13" s="171" t="s">
        <v>510</v>
      </c>
      <c r="AO13" s="172" t="s">
        <v>511</v>
      </c>
      <c r="AP13" s="173" t="s">
        <v>155</v>
      </c>
      <c r="AQ13" s="174" t="s">
        <v>505</v>
      </c>
      <c r="AR13" s="175" t="s">
        <v>133</v>
      </c>
      <c r="AS13" s="176" t="s">
        <v>133</v>
      </c>
      <c r="AT13" s="177" t="s">
        <v>157</v>
      </c>
      <c r="AU13" s="178" t="s">
        <v>158</v>
      </c>
      <c r="AV13" s="179" t="s">
        <v>512</v>
      </c>
      <c r="AW13" s="180" t="s">
        <v>133</v>
      </c>
      <c r="AX13" s="181" t="s">
        <v>133</v>
      </c>
      <c r="AY13" s="182" t="s">
        <v>133</v>
      </c>
      <c r="AZ13" s="183" t="s">
        <v>133</v>
      </c>
      <c r="BA13" s="184" t="s">
        <v>133</v>
      </c>
      <c r="BB13" s="185" t="s">
        <v>133</v>
      </c>
      <c r="BC13" s="186" t="s">
        <v>133</v>
      </c>
      <c r="BD13" s="187" t="s">
        <v>133</v>
      </c>
      <c r="BE13" s="188" t="s">
        <v>133</v>
      </c>
      <c r="BF13" s="189" t="s">
        <v>133</v>
      </c>
      <c r="BG13" s="190">
        <v>43045</v>
      </c>
      <c r="BH13" s="191">
        <v>0.13</v>
      </c>
      <c r="BI13" s="192" t="s">
        <v>160</v>
      </c>
      <c r="BJ13" s="193" t="s">
        <v>133</v>
      </c>
      <c r="BK13" s="194" t="s">
        <v>133</v>
      </c>
      <c r="BL13" s="195" t="s">
        <v>161</v>
      </c>
      <c r="BM13" s="196" t="s">
        <v>162</v>
      </c>
      <c r="BN13" s="197" t="s">
        <v>133</v>
      </c>
      <c r="BO13" s="198" t="s">
        <v>163</v>
      </c>
      <c r="BP13" s="199" t="s">
        <v>164</v>
      </c>
      <c r="BQ13" s="200" t="s">
        <v>133</v>
      </c>
      <c r="BR13" s="201" t="s">
        <v>133</v>
      </c>
      <c r="BS13" s="202" t="s">
        <v>165</v>
      </c>
      <c r="BT13" s="203">
        <v>43045</v>
      </c>
      <c r="BU13" s="204">
        <v>0.13</v>
      </c>
      <c r="BV13" s="205" t="s">
        <v>160</v>
      </c>
      <c r="BW13" s="206" t="s">
        <v>133</v>
      </c>
      <c r="BX13" s="207" t="s">
        <v>133</v>
      </c>
      <c r="BY13" s="208" t="s">
        <v>161</v>
      </c>
      <c r="BZ13" s="209" t="s">
        <v>162</v>
      </c>
      <c r="CA13" s="210" t="s">
        <v>133</v>
      </c>
      <c r="CB13" s="211" t="s">
        <v>163</v>
      </c>
      <c r="CC13" s="212" t="s">
        <v>164</v>
      </c>
      <c r="CD13" s="213" t="s">
        <v>133</v>
      </c>
      <c r="CE13" s="214" t="s">
        <v>133</v>
      </c>
      <c r="CF13" s="215" t="s">
        <v>165</v>
      </c>
      <c r="CG13" s="216" t="s">
        <v>133</v>
      </c>
      <c r="CH13" s="217" t="s">
        <v>133</v>
      </c>
      <c r="CI13" s="218" t="s">
        <v>133</v>
      </c>
      <c r="CJ13" s="219" t="s">
        <v>133</v>
      </c>
      <c r="CK13" s="220" t="s">
        <v>133</v>
      </c>
      <c r="CL13" s="221" t="s">
        <v>133</v>
      </c>
      <c r="CM13" s="222" t="s">
        <v>133</v>
      </c>
      <c r="CN13" s="223" t="s">
        <v>133</v>
      </c>
      <c r="CO13" s="224" t="s">
        <v>133</v>
      </c>
      <c r="CP13" s="225" t="s">
        <v>133</v>
      </c>
      <c r="CQ13" s="226" t="s">
        <v>133</v>
      </c>
      <c r="CR13" s="227" t="s">
        <v>133</v>
      </c>
      <c r="CS13" s="228" t="s">
        <v>133</v>
      </c>
      <c r="CT13" s="229" t="s">
        <v>133</v>
      </c>
      <c r="CU13" s="230" t="s">
        <v>133</v>
      </c>
      <c r="CV13" s="231" t="s">
        <v>133</v>
      </c>
      <c r="CW13" s="232" t="s">
        <v>133</v>
      </c>
      <c r="CX13" s="233" t="s">
        <v>133</v>
      </c>
      <c r="CY13" s="234" t="s">
        <v>133</v>
      </c>
      <c r="CZ13" s="235" t="s">
        <v>133</v>
      </c>
      <c r="DA13" s="236" t="s">
        <v>133</v>
      </c>
      <c r="DB13" s="237" t="s">
        <v>133</v>
      </c>
      <c r="DC13" s="238" t="s">
        <v>133</v>
      </c>
      <c r="DD13" s="239" t="s">
        <v>133</v>
      </c>
      <c r="DE13" s="240" t="s">
        <v>133</v>
      </c>
      <c r="DF13" s="241" t="s">
        <v>133</v>
      </c>
      <c r="DG13" s="242" t="s">
        <v>133</v>
      </c>
      <c r="DH13" s="243" t="s">
        <v>133</v>
      </c>
      <c r="DI13" s="244" t="s">
        <v>133</v>
      </c>
      <c r="DJ13" s="245" t="s">
        <v>133</v>
      </c>
      <c r="DK13" s="246" t="s">
        <v>133</v>
      </c>
      <c r="DL13" s="247" t="s">
        <v>133</v>
      </c>
      <c r="DM13" s="248" t="s">
        <v>133</v>
      </c>
      <c r="DN13" s="249" t="s">
        <v>133</v>
      </c>
      <c r="DO13" s="250" t="s">
        <v>133</v>
      </c>
      <c r="DP13" s="251" t="s">
        <v>133</v>
      </c>
      <c r="DQ13" s="252" t="s">
        <v>133</v>
      </c>
      <c r="DR13" s="253" t="s">
        <v>133</v>
      </c>
      <c r="DS13" s="254" t="s">
        <v>133</v>
      </c>
      <c r="DT13" s="255" t="s">
        <v>133</v>
      </c>
      <c r="DU13" s="256" t="s">
        <v>133</v>
      </c>
      <c r="DV13" s="257" t="s">
        <v>133</v>
      </c>
      <c r="DW13" s="258" t="s">
        <v>133</v>
      </c>
      <c r="DX13" s="259" t="s">
        <v>133</v>
      </c>
      <c r="DY13" s="260" t="s">
        <v>166</v>
      </c>
      <c r="DZ13" s="262" t="str">
        <f>HYPERLINK("https://my.pitchbook.com?c=222074-83", "View company online")</f>
        <v>View company online</v>
      </c>
    </row>
    <row r="14" spans="1:130" x14ac:dyDescent="0.2">
      <c r="A14" s="3" t="s">
        <v>513</v>
      </c>
      <c r="B14" s="4" t="s">
        <v>514</v>
      </c>
      <c r="C14" s="5" t="s">
        <v>133</v>
      </c>
      <c r="D14" s="6" t="s">
        <v>133</v>
      </c>
      <c r="E14" s="7" t="s">
        <v>513</v>
      </c>
      <c r="F14" s="8" t="s">
        <v>515</v>
      </c>
      <c r="G14" s="9" t="s">
        <v>295</v>
      </c>
      <c r="H14" s="10" t="s">
        <v>359</v>
      </c>
      <c r="I14" s="11" t="s">
        <v>516</v>
      </c>
      <c r="J14" s="12" t="s">
        <v>517</v>
      </c>
      <c r="K14" s="13" t="s">
        <v>518</v>
      </c>
      <c r="L14" s="14" t="s">
        <v>175</v>
      </c>
      <c r="M14" s="15">
        <v>0.1</v>
      </c>
      <c r="N14" s="16" t="s">
        <v>141</v>
      </c>
      <c r="O14" s="17" t="s">
        <v>176</v>
      </c>
      <c r="P14" s="18" t="s">
        <v>177</v>
      </c>
      <c r="Q14" s="19" t="s">
        <v>519</v>
      </c>
      <c r="R14" s="20" t="s">
        <v>133</v>
      </c>
      <c r="S14" s="21" t="s">
        <v>133</v>
      </c>
      <c r="T14" s="22" t="s">
        <v>133</v>
      </c>
      <c r="U14" s="23">
        <v>2017</v>
      </c>
      <c r="V14" s="24" t="s">
        <v>133</v>
      </c>
      <c r="W14" s="25" t="s">
        <v>133</v>
      </c>
      <c r="X14" s="26" t="s">
        <v>145</v>
      </c>
      <c r="Y14" s="27" t="s">
        <v>133</v>
      </c>
      <c r="Z14" s="28" t="s">
        <v>133</v>
      </c>
      <c r="AA14" s="29" t="s">
        <v>133</v>
      </c>
      <c r="AB14" s="30" t="s">
        <v>133</v>
      </c>
      <c r="AC14" s="31" t="s">
        <v>133</v>
      </c>
      <c r="AD14" s="32" t="s">
        <v>133</v>
      </c>
      <c r="AE14" s="33" t="s">
        <v>520</v>
      </c>
      <c r="AF14" s="34" t="s">
        <v>521</v>
      </c>
      <c r="AG14" s="35" t="s">
        <v>522</v>
      </c>
      <c r="AH14" s="36" t="s">
        <v>133</v>
      </c>
      <c r="AI14" s="37" t="s">
        <v>523</v>
      </c>
      <c r="AJ14" s="38" t="s">
        <v>524</v>
      </c>
      <c r="AK14" s="39" t="s">
        <v>525</v>
      </c>
      <c r="AL14" s="40" t="s">
        <v>133</v>
      </c>
      <c r="AM14" s="41" t="s">
        <v>526</v>
      </c>
      <c r="AN14" s="42" t="s">
        <v>482</v>
      </c>
      <c r="AO14" s="43" t="s">
        <v>527</v>
      </c>
      <c r="AP14" s="44" t="s">
        <v>155</v>
      </c>
      <c r="AQ14" s="45" t="s">
        <v>523</v>
      </c>
      <c r="AR14" s="46" t="s">
        <v>133</v>
      </c>
      <c r="AS14" s="47" t="s">
        <v>528</v>
      </c>
      <c r="AT14" s="48" t="s">
        <v>157</v>
      </c>
      <c r="AU14" s="49" t="s">
        <v>158</v>
      </c>
      <c r="AV14" s="50" t="s">
        <v>529</v>
      </c>
      <c r="AW14" s="51" t="s">
        <v>133</v>
      </c>
      <c r="AX14" s="52" t="s">
        <v>133</v>
      </c>
      <c r="AY14" s="53" t="s">
        <v>133</v>
      </c>
      <c r="AZ14" s="54" t="s">
        <v>133</v>
      </c>
      <c r="BA14" s="55" t="s">
        <v>133</v>
      </c>
      <c r="BB14" s="56" t="s">
        <v>133</v>
      </c>
      <c r="BC14" s="57" t="s">
        <v>133</v>
      </c>
      <c r="BD14" s="58" t="s">
        <v>133</v>
      </c>
      <c r="BE14" s="59" t="s">
        <v>133</v>
      </c>
      <c r="BF14" s="60" t="s">
        <v>133</v>
      </c>
      <c r="BG14" s="61">
        <v>43045</v>
      </c>
      <c r="BH14" s="62">
        <v>0.1</v>
      </c>
      <c r="BI14" s="63" t="s">
        <v>160</v>
      </c>
      <c r="BJ14" s="64" t="s">
        <v>133</v>
      </c>
      <c r="BK14" s="65" t="s">
        <v>133</v>
      </c>
      <c r="BL14" s="66" t="s">
        <v>161</v>
      </c>
      <c r="BM14" s="67" t="s">
        <v>162</v>
      </c>
      <c r="BN14" s="68" t="s">
        <v>133</v>
      </c>
      <c r="BO14" s="69" t="s">
        <v>163</v>
      </c>
      <c r="BP14" s="70" t="s">
        <v>133</v>
      </c>
      <c r="BQ14" s="71" t="s">
        <v>133</v>
      </c>
      <c r="BR14" s="72" t="s">
        <v>133</v>
      </c>
      <c r="BS14" s="73" t="s">
        <v>191</v>
      </c>
      <c r="BT14" s="74">
        <v>43045</v>
      </c>
      <c r="BU14" s="75">
        <v>0.1</v>
      </c>
      <c r="BV14" s="76" t="s">
        <v>160</v>
      </c>
      <c r="BW14" s="77" t="s">
        <v>133</v>
      </c>
      <c r="BX14" s="78" t="s">
        <v>133</v>
      </c>
      <c r="BY14" s="79" t="s">
        <v>161</v>
      </c>
      <c r="BZ14" s="80" t="s">
        <v>162</v>
      </c>
      <c r="CA14" s="81" t="s">
        <v>133</v>
      </c>
      <c r="CB14" s="82" t="s">
        <v>163</v>
      </c>
      <c r="CC14" s="83" t="s">
        <v>133</v>
      </c>
      <c r="CD14" s="84" t="s">
        <v>133</v>
      </c>
      <c r="CE14" s="85" t="s">
        <v>133</v>
      </c>
      <c r="CF14" s="86" t="s">
        <v>191</v>
      </c>
      <c r="CG14" s="87" t="s">
        <v>133</v>
      </c>
      <c r="CH14" s="88" t="s">
        <v>133</v>
      </c>
      <c r="CI14" s="89" t="s">
        <v>133</v>
      </c>
      <c r="CJ14" s="90" t="s">
        <v>133</v>
      </c>
      <c r="CK14" s="91" t="s">
        <v>133</v>
      </c>
      <c r="CL14" s="92" t="s">
        <v>133</v>
      </c>
      <c r="CM14" s="93" t="s">
        <v>133</v>
      </c>
      <c r="CN14" s="94" t="s">
        <v>133</v>
      </c>
      <c r="CO14" s="95" t="s">
        <v>133</v>
      </c>
      <c r="CP14" s="96" t="s">
        <v>133</v>
      </c>
      <c r="CQ14" s="97" t="s">
        <v>133</v>
      </c>
      <c r="CR14" s="98" t="s">
        <v>133</v>
      </c>
      <c r="CS14" s="99" t="s">
        <v>133</v>
      </c>
      <c r="CT14" s="100" t="s">
        <v>133</v>
      </c>
      <c r="CU14" s="101" t="s">
        <v>133</v>
      </c>
      <c r="CV14" s="102" t="s">
        <v>133</v>
      </c>
      <c r="CW14" s="103" t="s">
        <v>133</v>
      </c>
      <c r="CX14" s="104" t="s">
        <v>133</v>
      </c>
      <c r="CY14" s="105" t="s">
        <v>133</v>
      </c>
      <c r="CZ14" s="106" t="s">
        <v>133</v>
      </c>
      <c r="DA14" s="107" t="s">
        <v>133</v>
      </c>
      <c r="DB14" s="108" t="s">
        <v>133</v>
      </c>
      <c r="DC14" s="109" t="s">
        <v>133</v>
      </c>
      <c r="DD14" s="110" t="s">
        <v>133</v>
      </c>
      <c r="DE14" s="111" t="s">
        <v>133</v>
      </c>
      <c r="DF14" s="112" t="s">
        <v>133</v>
      </c>
      <c r="DG14" s="113" t="s">
        <v>133</v>
      </c>
      <c r="DH14" s="114" t="s">
        <v>133</v>
      </c>
      <c r="DI14" s="115" t="s">
        <v>133</v>
      </c>
      <c r="DJ14" s="116" t="s">
        <v>133</v>
      </c>
      <c r="DK14" s="117" t="s">
        <v>133</v>
      </c>
      <c r="DL14" s="118" t="s">
        <v>133</v>
      </c>
      <c r="DM14" s="119" t="s">
        <v>133</v>
      </c>
      <c r="DN14" s="120" t="s">
        <v>133</v>
      </c>
      <c r="DO14" s="121" t="s">
        <v>133</v>
      </c>
      <c r="DP14" s="122" t="s">
        <v>133</v>
      </c>
      <c r="DQ14" s="123" t="s">
        <v>133</v>
      </c>
      <c r="DR14" s="124" t="s">
        <v>133</v>
      </c>
      <c r="DS14" s="125" t="s">
        <v>133</v>
      </c>
      <c r="DT14" s="126" t="s">
        <v>133</v>
      </c>
      <c r="DU14" s="127" t="s">
        <v>133</v>
      </c>
      <c r="DV14" s="128" t="s">
        <v>133</v>
      </c>
      <c r="DW14" s="129" t="s">
        <v>133</v>
      </c>
      <c r="DX14" s="130" t="s">
        <v>133</v>
      </c>
      <c r="DY14" s="131" t="s">
        <v>166</v>
      </c>
      <c r="DZ14" s="261" t="str">
        <f>HYPERLINK("https://my.pitchbook.com?c=222029-74", "View company online")</f>
        <v>View company online</v>
      </c>
    </row>
    <row r="15" spans="1:130" x14ac:dyDescent="0.2">
      <c r="A15" s="132" t="s">
        <v>530</v>
      </c>
      <c r="B15" s="133" t="s">
        <v>531</v>
      </c>
      <c r="C15" s="134" t="s">
        <v>133</v>
      </c>
      <c r="D15" s="135" t="s">
        <v>133</v>
      </c>
      <c r="E15" s="136" t="s">
        <v>530</v>
      </c>
      <c r="F15" s="137" t="s">
        <v>532</v>
      </c>
      <c r="G15" s="138" t="s">
        <v>295</v>
      </c>
      <c r="H15" s="139" t="s">
        <v>359</v>
      </c>
      <c r="I15" s="140" t="s">
        <v>533</v>
      </c>
      <c r="J15" s="141" t="s">
        <v>534</v>
      </c>
      <c r="K15" s="142" t="s">
        <v>362</v>
      </c>
      <c r="L15" s="143" t="s">
        <v>175</v>
      </c>
      <c r="M15" s="144">
        <v>0.02</v>
      </c>
      <c r="N15" s="145" t="s">
        <v>141</v>
      </c>
      <c r="O15" s="146" t="s">
        <v>176</v>
      </c>
      <c r="P15" s="147" t="s">
        <v>177</v>
      </c>
      <c r="Q15" s="148" t="s">
        <v>535</v>
      </c>
      <c r="R15" s="149">
        <v>4</v>
      </c>
      <c r="S15" s="150" t="s">
        <v>133</v>
      </c>
      <c r="T15" s="151" t="s">
        <v>133</v>
      </c>
      <c r="U15" s="152">
        <v>2016</v>
      </c>
      <c r="V15" s="153" t="s">
        <v>133</v>
      </c>
      <c r="W15" s="154" t="s">
        <v>133</v>
      </c>
      <c r="X15" s="155" t="s">
        <v>145</v>
      </c>
      <c r="Y15" s="156" t="s">
        <v>133</v>
      </c>
      <c r="Z15" s="157" t="s">
        <v>133</v>
      </c>
      <c r="AA15" s="158" t="s">
        <v>133</v>
      </c>
      <c r="AB15" s="159" t="s">
        <v>133</v>
      </c>
      <c r="AC15" s="160" t="s">
        <v>133</v>
      </c>
      <c r="AD15" s="161" t="s">
        <v>133</v>
      </c>
      <c r="AE15" s="162" t="s">
        <v>536</v>
      </c>
      <c r="AF15" s="163" t="s">
        <v>537</v>
      </c>
      <c r="AG15" s="164" t="s">
        <v>538</v>
      </c>
      <c r="AH15" s="165" t="s">
        <v>539</v>
      </c>
      <c r="AI15" s="166" t="s">
        <v>540</v>
      </c>
      <c r="AJ15" s="167" t="s">
        <v>541</v>
      </c>
      <c r="AK15" s="168" t="s">
        <v>542</v>
      </c>
      <c r="AL15" s="169" t="s">
        <v>543</v>
      </c>
      <c r="AM15" s="170" t="s">
        <v>544</v>
      </c>
      <c r="AN15" s="171" t="s">
        <v>545</v>
      </c>
      <c r="AO15" s="172" t="s">
        <v>546</v>
      </c>
      <c r="AP15" s="173" t="s">
        <v>155</v>
      </c>
      <c r="AQ15" s="174" t="s">
        <v>540</v>
      </c>
      <c r="AR15" s="175" t="s">
        <v>133</v>
      </c>
      <c r="AS15" s="176" t="s">
        <v>133</v>
      </c>
      <c r="AT15" s="177" t="s">
        <v>157</v>
      </c>
      <c r="AU15" s="178" t="s">
        <v>158</v>
      </c>
      <c r="AV15" s="179" t="s">
        <v>547</v>
      </c>
      <c r="AW15" s="180" t="s">
        <v>133</v>
      </c>
      <c r="AX15" s="181" t="s">
        <v>133</v>
      </c>
      <c r="AY15" s="182" t="s">
        <v>133</v>
      </c>
      <c r="AZ15" s="183" t="s">
        <v>133</v>
      </c>
      <c r="BA15" s="184" t="s">
        <v>133</v>
      </c>
      <c r="BB15" s="185" t="s">
        <v>133</v>
      </c>
      <c r="BC15" s="186" t="s">
        <v>133</v>
      </c>
      <c r="BD15" s="187" t="s">
        <v>133</v>
      </c>
      <c r="BE15" s="188" t="s">
        <v>133</v>
      </c>
      <c r="BF15" s="189" t="s">
        <v>133</v>
      </c>
      <c r="BG15" s="190">
        <v>43045</v>
      </c>
      <c r="BH15" s="191">
        <v>0.02</v>
      </c>
      <c r="BI15" s="192" t="s">
        <v>160</v>
      </c>
      <c r="BJ15" s="193" t="s">
        <v>133</v>
      </c>
      <c r="BK15" s="194" t="s">
        <v>133</v>
      </c>
      <c r="BL15" s="195" t="s">
        <v>161</v>
      </c>
      <c r="BM15" s="196" t="s">
        <v>162</v>
      </c>
      <c r="BN15" s="197" t="s">
        <v>133</v>
      </c>
      <c r="BO15" s="198" t="s">
        <v>163</v>
      </c>
      <c r="BP15" s="199" t="s">
        <v>133</v>
      </c>
      <c r="BQ15" s="200" t="s">
        <v>133</v>
      </c>
      <c r="BR15" s="201" t="s">
        <v>133</v>
      </c>
      <c r="BS15" s="202" t="s">
        <v>191</v>
      </c>
      <c r="BT15" s="203">
        <v>43045</v>
      </c>
      <c r="BU15" s="204">
        <v>0.02</v>
      </c>
      <c r="BV15" s="205" t="s">
        <v>160</v>
      </c>
      <c r="BW15" s="206" t="s">
        <v>133</v>
      </c>
      <c r="BX15" s="207" t="s">
        <v>133</v>
      </c>
      <c r="BY15" s="208" t="s">
        <v>161</v>
      </c>
      <c r="BZ15" s="209" t="s">
        <v>162</v>
      </c>
      <c r="CA15" s="210" t="s">
        <v>133</v>
      </c>
      <c r="CB15" s="211" t="s">
        <v>163</v>
      </c>
      <c r="CC15" s="212" t="s">
        <v>133</v>
      </c>
      <c r="CD15" s="213" t="s">
        <v>133</v>
      </c>
      <c r="CE15" s="214" t="s">
        <v>133</v>
      </c>
      <c r="CF15" s="215" t="s">
        <v>191</v>
      </c>
      <c r="CG15" s="216" t="s">
        <v>548</v>
      </c>
      <c r="CH15" s="217" t="s">
        <v>492</v>
      </c>
      <c r="CI15" s="218" t="s">
        <v>549</v>
      </c>
      <c r="CJ15" s="219" t="s">
        <v>550</v>
      </c>
      <c r="CK15" s="220" t="s">
        <v>551</v>
      </c>
      <c r="CL15" s="221" t="s">
        <v>402</v>
      </c>
      <c r="CM15" s="222" t="s">
        <v>552</v>
      </c>
      <c r="CN15" s="223" t="s">
        <v>553</v>
      </c>
      <c r="CO15" s="224" t="s">
        <v>554</v>
      </c>
      <c r="CP15" s="225" t="s">
        <v>280</v>
      </c>
      <c r="CQ15" s="226" t="s">
        <v>276</v>
      </c>
      <c r="CR15" s="227" t="s">
        <v>280</v>
      </c>
      <c r="CS15" s="228" t="s">
        <v>555</v>
      </c>
      <c r="CT15" s="229" t="s">
        <v>556</v>
      </c>
      <c r="CU15" s="230" t="s">
        <v>276</v>
      </c>
      <c r="CV15" s="231" t="s">
        <v>457</v>
      </c>
      <c r="CW15" s="232" t="s">
        <v>557</v>
      </c>
      <c r="CX15" s="233" t="s">
        <v>340</v>
      </c>
      <c r="CY15" s="234" t="s">
        <v>283</v>
      </c>
      <c r="CZ15" s="235" t="s">
        <v>558</v>
      </c>
      <c r="DA15" s="236" t="s">
        <v>559</v>
      </c>
      <c r="DB15" s="237" t="s">
        <v>560</v>
      </c>
      <c r="DC15" s="238" t="s">
        <v>561</v>
      </c>
      <c r="DD15" s="239" t="s">
        <v>562</v>
      </c>
      <c r="DE15" s="240" t="s">
        <v>563</v>
      </c>
      <c r="DF15" s="241" t="s">
        <v>564</v>
      </c>
      <c r="DG15" s="242" t="s">
        <v>565</v>
      </c>
      <c r="DH15" s="243" t="s">
        <v>566</v>
      </c>
      <c r="DI15" s="244" t="s">
        <v>567</v>
      </c>
      <c r="DJ15" s="245" t="s">
        <v>568</v>
      </c>
      <c r="DK15" s="246" t="s">
        <v>286</v>
      </c>
      <c r="DL15" s="247" t="s">
        <v>569</v>
      </c>
      <c r="DM15" s="248" t="s">
        <v>570</v>
      </c>
      <c r="DN15" s="249" t="s">
        <v>571</v>
      </c>
      <c r="DO15" s="250" t="s">
        <v>572</v>
      </c>
      <c r="DP15" s="251" t="s">
        <v>573</v>
      </c>
      <c r="DQ15" s="252" t="s">
        <v>285</v>
      </c>
      <c r="DR15" s="253" t="s">
        <v>574</v>
      </c>
      <c r="DS15" s="254" t="s">
        <v>575</v>
      </c>
      <c r="DT15" s="255" t="s">
        <v>285</v>
      </c>
      <c r="DU15" s="256" t="s">
        <v>576</v>
      </c>
      <c r="DV15" s="257" t="s">
        <v>404</v>
      </c>
      <c r="DW15" s="258" t="s">
        <v>285</v>
      </c>
      <c r="DX15" s="259" t="s">
        <v>577</v>
      </c>
      <c r="DY15" s="260" t="s">
        <v>166</v>
      </c>
      <c r="DZ15" s="262" t="str">
        <f>HYPERLINK("https://my.pitchbook.com?c=178915-60", "View company online")</f>
        <v>View company online</v>
      </c>
    </row>
    <row r="16" spans="1:130" ht="22" x14ac:dyDescent="0.2">
      <c r="A16" s="3" t="s">
        <v>578</v>
      </c>
      <c r="B16" s="4" t="s">
        <v>579</v>
      </c>
      <c r="C16" s="5" t="s">
        <v>133</v>
      </c>
      <c r="D16" s="6" t="s">
        <v>133</v>
      </c>
      <c r="E16" s="7" t="s">
        <v>578</v>
      </c>
      <c r="F16" s="8" t="s">
        <v>580</v>
      </c>
      <c r="G16" s="9" t="s">
        <v>195</v>
      </c>
      <c r="H16" s="10" t="s">
        <v>581</v>
      </c>
      <c r="I16" s="11" t="s">
        <v>582</v>
      </c>
      <c r="J16" s="12" t="s">
        <v>583</v>
      </c>
      <c r="K16" s="13" t="s">
        <v>133</v>
      </c>
      <c r="L16" s="14" t="s">
        <v>584</v>
      </c>
      <c r="M16" s="15">
        <v>0.06</v>
      </c>
      <c r="N16" s="16" t="s">
        <v>241</v>
      </c>
      <c r="O16" s="17" t="s">
        <v>176</v>
      </c>
      <c r="P16" s="18" t="s">
        <v>177</v>
      </c>
      <c r="Q16" s="19" t="s">
        <v>585</v>
      </c>
      <c r="R16" s="20">
        <v>7</v>
      </c>
      <c r="S16" s="21" t="s">
        <v>133</v>
      </c>
      <c r="T16" s="22" t="s">
        <v>133</v>
      </c>
      <c r="U16" s="23">
        <v>2012</v>
      </c>
      <c r="V16" s="24" t="s">
        <v>133</v>
      </c>
      <c r="W16" s="25" t="s">
        <v>133</v>
      </c>
      <c r="X16" s="26" t="s">
        <v>586</v>
      </c>
      <c r="Y16" s="27" t="s">
        <v>133</v>
      </c>
      <c r="Z16" s="28" t="s">
        <v>133</v>
      </c>
      <c r="AA16" s="29" t="s">
        <v>133</v>
      </c>
      <c r="AB16" s="30" t="s">
        <v>133</v>
      </c>
      <c r="AC16" s="31" t="s">
        <v>133</v>
      </c>
      <c r="AD16" s="32" t="s">
        <v>133</v>
      </c>
      <c r="AE16" s="33" t="s">
        <v>587</v>
      </c>
      <c r="AF16" s="34" t="s">
        <v>588</v>
      </c>
      <c r="AG16" s="35" t="s">
        <v>389</v>
      </c>
      <c r="AH16" s="36" t="s">
        <v>589</v>
      </c>
      <c r="AI16" s="37" t="s">
        <v>590</v>
      </c>
      <c r="AJ16" s="38" t="s">
        <v>591</v>
      </c>
      <c r="AK16" s="39" t="s">
        <v>592</v>
      </c>
      <c r="AL16" s="40" t="s">
        <v>133</v>
      </c>
      <c r="AM16" s="41" t="s">
        <v>593</v>
      </c>
      <c r="AN16" s="42" t="s">
        <v>269</v>
      </c>
      <c r="AO16" s="43" t="s">
        <v>594</v>
      </c>
      <c r="AP16" s="44" t="s">
        <v>155</v>
      </c>
      <c r="AQ16" s="45" t="s">
        <v>590</v>
      </c>
      <c r="AR16" s="46" t="s">
        <v>133</v>
      </c>
      <c r="AS16" s="47" t="s">
        <v>133</v>
      </c>
      <c r="AT16" s="48" t="s">
        <v>157</v>
      </c>
      <c r="AU16" s="49" t="s">
        <v>158</v>
      </c>
      <c r="AV16" s="50" t="s">
        <v>595</v>
      </c>
      <c r="AW16" s="51" t="s">
        <v>596</v>
      </c>
      <c r="AX16" s="52">
        <v>2</v>
      </c>
      <c r="AY16" s="53" t="s">
        <v>133</v>
      </c>
      <c r="AZ16" s="54" t="s">
        <v>133</v>
      </c>
      <c r="BA16" s="55" t="s">
        <v>133</v>
      </c>
      <c r="BB16" s="56" t="s">
        <v>597</v>
      </c>
      <c r="BC16" s="57" t="s">
        <v>133</v>
      </c>
      <c r="BD16" s="58" t="s">
        <v>133</v>
      </c>
      <c r="BE16" s="59" t="s">
        <v>133</v>
      </c>
      <c r="BF16" s="60" t="s">
        <v>133</v>
      </c>
      <c r="BG16" s="61" t="s">
        <v>133</v>
      </c>
      <c r="BH16" s="62" t="s">
        <v>133</v>
      </c>
      <c r="BI16" s="63" t="s">
        <v>133</v>
      </c>
      <c r="BJ16" s="64" t="s">
        <v>133</v>
      </c>
      <c r="BK16" s="65" t="s">
        <v>133</v>
      </c>
      <c r="BL16" s="66" t="s">
        <v>598</v>
      </c>
      <c r="BM16" s="67" t="s">
        <v>133</v>
      </c>
      <c r="BN16" s="68" t="s">
        <v>133</v>
      </c>
      <c r="BO16" s="69" t="s">
        <v>599</v>
      </c>
      <c r="BP16" s="70" t="s">
        <v>133</v>
      </c>
      <c r="BQ16" s="71" t="s">
        <v>133</v>
      </c>
      <c r="BR16" s="72" t="s">
        <v>133</v>
      </c>
      <c r="BS16" s="73" t="s">
        <v>191</v>
      </c>
      <c r="BT16" s="74">
        <v>43045</v>
      </c>
      <c r="BU16" s="75">
        <v>0.03</v>
      </c>
      <c r="BV16" s="76" t="s">
        <v>160</v>
      </c>
      <c r="BW16" s="77" t="s">
        <v>133</v>
      </c>
      <c r="BX16" s="78" t="s">
        <v>133</v>
      </c>
      <c r="BY16" s="79" t="s">
        <v>161</v>
      </c>
      <c r="BZ16" s="80" t="s">
        <v>162</v>
      </c>
      <c r="CA16" s="81" t="s">
        <v>133</v>
      </c>
      <c r="CB16" s="82" t="s">
        <v>163</v>
      </c>
      <c r="CC16" s="83" t="s">
        <v>164</v>
      </c>
      <c r="CD16" s="84" t="s">
        <v>133</v>
      </c>
      <c r="CE16" s="85" t="s">
        <v>133</v>
      </c>
      <c r="CF16" s="86" t="s">
        <v>165</v>
      </c>
      <c r="CG16" s="87" t="s">
        <v>600</v>
      </c>
      <c r="CH16" s="88" t="s">
        <v>402</v>
      </c>
      <c r="CI16" s="89" t="s">
        <v>549</v>
      </c>
      <c r="CJ16" s="90" t="s">
        <v>601</v>
      </c>
      <c r="CK16" s="91" t="s">
        <v>602</v>
      </c>
      <c r="CL16" s="92" t="s">
        <v>402</v>
      </c>
      <c r="CM16" s="93" t="s">
        <v>603</v>
      </c>
      <c r="CN16" s="94" t="s">
        <v>604</v>
      </c>
      <c r="CO16" s="95" t="s">
        <v>605</v>
      </c>
      <c r="CP16" s="96" t="s">
        <v>606</v>
      </c>
      <c r="CQ16" s="97" t="s">
        <v>607</v>
      </c>
      <c r="CR16" s="98" t="s">
        <v>462</v>
      </c>
      <c r="CS16" s="99" t="s">
        <v>608</v>
      </c>
      <c r="CT16" s="100" t="s">
        <v>609</v>
      </c>
      <c r="CU16" s="101" t="s">
        <v>610</v>
      </c>
      <c r="CV16" s="102" t="s">
        <v>330</v>
      </c>
      <c r="CW16" s="103" t="s">
        <v>611</v>
      </c>
      <c r="CX16" s="104" t="s">
        <v>612</v>
      </c>
      <c r="CY16" s="105" t="s">
        <v>283</v>
      </c>
      <c r="CZ16" s="106" t="s">
        <v>613</v>
      </c>
      <c r="DA16" s="107" t="s">
        <v>614</v>
      </c>
      <c r="DB16" s="108" t="s">
        <v>615</v>
      </c>
      <c r="DC16" s="109" t="s">
        <v>616</v>
      </c>
      <c r="DD16" s="110" t="s">
        <v>575</v>
      </c>
      <c r="DE16" s="111" t="s">
        <v>617</v>
      </c>
      <c r="DF16" s="112" t="s">
        <v>615</v>
      </c>
      <c r="DG16" s="113" t="s">
        <v>618</v>
      </c>
      <c r="DH16" s="114" t="s">
        <v>619</v>
      </c>
      <c r="DI16" s="115" t="s">
        <v>620</v>
      </c>
      <c r="DJ16" s="116" t="s">
        <v>278</v>
      </c>
      <c r="DK16" s="117" t="s">
        <v>621</v>
      </c>
      <c r="DL16" s="118" t="s">
        <v>413</v>
      </c>
      <c r="DM16" s="119" t="s">
        <v>622</v>
      </c>
      <c r="DN16" s="120" t="s">
        <v>623</v>
      </c>
      <c r="DO16" s="121" t="s">
        <v>624</v>
      </c>
      <c r="DP16" s="122" t="s">
        <v>625</v>
      </c>
      <c r="DQ16" s="123" t="s">
        <v>291</v>
      </c>
      <c r="DR16" s="124" t="s">
        <v>276</v>
      </c>
      <c r="DS16" s="125" t="s">
        <v>626</v>
      </c>
      <c r="DT16" s="126" t="s">
        <v>351</v>
      </c>
      <c r="DU16" s="127" t="s">
        <v>627</v>
      </c>
      <c r="DV16" s="128" t="s">
        <v>628</v>
      </c>
      <c r="DW16" s="129" t="s">
        <v>285</v>
      </c>
      <c r="DX16" s="130" t="s">
        <v>629</v>
      </c>
      <c r="DY16" s="131" t="s">
        <v>166</v>
      </c>
      <c r="DZ16" s="261" t="str">
        <f>HYPERLINK("https://my.pitchbook.com?c=166034-44", "View company online")</f>
        <v>View company online</v>
      </c>
    </row>
    <row r="17" spans="1:130" x14ac:dyDescent="0.2">
      <c r="A17" s="132" t="s">
        <v>630</v>
      </c>
      <c r="B17" s="133" t="s">
        <v>631</v>
      </c>
      <c r="C17" s="134" t="s">
        <v>133</v>
      </c>
      <c r="D17" s="135" t="s">
        <v>133</v>
      </c>
      <c r="E17" s="136" t="s">
        <v>630</v>
      </c>
      <c r="F17" s="137" t="s">
        <v>632</v>
      </c>
      <c r="G17" s="138" t="s">
        <v>135</v>
      </c>
      <c r="H17" s="139" t="s">
        <v>136</v>
      </c>
      <c r="I17" s="140" t="s">
        <v>633</v>
      </c>
      <c r="J17" s="141" t="s">
        <v>634</v>
      </c>
      <c r="K17" s="142" t="s">
        <v>133</v>
      </c>
      <c r="L17" s="143" t="s">
        <v>175</v>
      </c>
      <c r="M17" s="144">
        <v>0.5</v>
      </c>
      <c r="N17" s="145" t="s">
        <v>241</v>
      </c>
      <c r="O17" s="146" t="s">
        <v>176</v>
      </c>
      <c r="P17" s="147" t="s">
        <v>177</v>
      </c>
      <c r="Q17" s="148" t="s">
        <v>635</v>
      </c>
      <c r="R17" s="149" t="s">
        <v>133</v>
      </c>
      <c r="S17" s="150" t="s">
        <v>133</v>
      </c>
      <c r="T17" s="151" t="s">
        <v>133</v>
      </c>
      <c r="U17" s="152">
        <v>2017</v>
      </c>
      <c r="V17" s="153" t="s">
        <v>133</v>
      </c>
      <c r="W17" s="154" t="s">
        <v>133</v>
      </c>
      <c r="X17" s="155" t="s">
        <v>145</v>
      </c>
      <c r="Y17" s="156" t="s">
        <v>133</v>
      </c>
      <c r="Z17" s="157" t="s">
        <v>133</v>
      </c>
      <c r="AA17" s="158" t="s">
        <v>133</v>
      </c>
      <c r="AB17" s="159" t="s">
        <v>133</v>
      </c>
      <c r="AC17" s="160" t="s">
        <v>133</v>
      </c>
      <c r="AD17" s="161" t="s">
        <v>133</v>
      </c>
      <c r="AE17" s="162" t="s">
        <v>636</v>
      </c>
      <c r="AF17" s="163" t="s">
        <v>637</v>
      </c>
      <c r="AG17" s="164" t="s">
        <v>638</v>
      </c>
      <c r="AH17" s="165" t="s">
        <v>639</v>
      </c>
      <c r="AI17" s="166" t="s">
        <v>640</v>
      </c>
      <c r="AJ17" s="167" t="s">
        <v>641</v>
      </c>
      <c r="AK17" s="168" t="s">
        <v>642</v>
      </c>
      <c r="AL17" s="169" t="s">
        <v>133</v>
      </c>
      <c r="AM17" s="170" t="s">
        <v>133</v>
      </c>
      <c r="AN17" s="171" t="s">
        <v>643</v>
      </c>
      <c r="AO17" s="172" t="s">
        <v>644</v>
      </c>
      <c r="AP17" s="173" t="s">
        <v>155</v>
      </c>
      <c r="AQ17" s="174" t="s">
        <v>640</v>
      </c>
      <c r="AR17" s="175" t="s">
        <v>133</v>
      </c>
      <c r="AS17" s="176" t="s">
        <v>645</v>
      </c>
      <c r="AT17" s="177" t="s">
        <v>157</v>
      </c>
      <c r="AU17" s="178" t="s">
        <v>158</v>
      </c>
      <c r="AV17" s="179" t="s">
        <v>646</v>
      </c>
      <c r="AW17" s="180" t="s">
        <v>133</v>
      </c>
      <c r="AX17" s="181" t="s">
        <v>133</v>
      </c>
      <c r="AY17" s="182" t="s">
        <v>133</v>
      </c>
      <c r="AZ17" s="183" t="s">
        <v>133</v>
      </c>
      <c r="BA17" s="184" t="s">
        <v>133</v>
      </c>
      <c r="BB17" s="185" t="s">
        <v>133</v>
      </c>
      <c r="BC17" s="186" t="s">
        <v>133</v>
      </c>
      <c r="BD17" s="187" t="s">
        <v>133</v>
      </c>
      <c r="BE17" s="188" t="s">
        <v>133</v>
      </c>
      <c r="BF17" s="189" t="s">
        <v>133</v>
      </c>
      <c r="BG17" s="190">
        <v>43045</v>
      </c>
      <c r="BH17" s="191">
        <v>0.5</v>
      </c>
      <c r="BI17" s="192" t="s">
        <v>160</v>
      </c>
      <c r="BJ17" s="193" t="s">
        <v>133</v>
      </c>
      <c r="BK17" s="194" t="s">
        <v>133</v>
      </c>
      <c r="BL17" s="195" t="s">
        <v>161</v>
      </c>
      <c r="BM17" s="196" t="s">
        <v>162</v>
      </c>
      <c r="BN17" s="197" t="s">
        <v>133</v>
      </c>
      <c r="BO17" s="198" t="s">
        <v>163</v>
      </c>
      <c r="BP17" s="199" t="s">
        <v>133</v>
      </c>
      <c r="BQ17" s="200" t="s">
        <v>133</v>
      </c>
      <c r="BR17" s="201" t="s">
        <v>133</v>
      </c>
      <c r="BS17" s="202" t="s">
        <v>191</v>
      </c>
      <c r="BT17" s="203">
        <v>43045</v>
      </c>
      <c r="BU17" s="204">
        <v>0.5</v>
      </c>
      <c r="BV17" s="205" t="s">
        <v>160</v>
      </c>
      <c r="BW17" s="206" t="s">
        <v>133</v>
      </c>
      <c r="BX17" s="207" t="s">
        <v>133</v>
      </c>
      <c r="BY17" s="208" t="s">
        <v>161</v>
      </c>
      <c r="BZ17" s="209" t="s">
        <v>162</v>
      </c>
      <c r="CA17" s="210" t="s">
        <v>133</v>
      </c>
      <c r="CB17" s="211" t="s">
        <v>163</v>
      </c>
      <c r="CC17" s="212" t="s">
        <v>133</v>
      </c>
      <c r="CD17" s="213" t="s">
        <v>133</v>
      </c>
      <c r="CE17" s="214" t="s">
        <v>133</v>
      </c>
      <c r="CF17" s="215" t="s">
        <v>191</v>
      </c>
      <c r="CG17" s="216" t="s">
        <v>133</v>
      </c>
      <c r="CH17" s="217" t="s">
        <v>133</v>
      </c>
      <c r="CI17" s="218" t="s">
        <v>133</v>
      </c>
      <c r="CJ17" s="219" t="s">
        <v>133</v>
      </c>
      <c r="CK17" s="220" t="s">
        <v>133</v>
      </c>
      <c r="CL17" s="221" t="s">
        <v>133</v>
      </c>
      <c r="CM17" s="222" t="s">
        <v>133</v>
      </c>
      <c r="CN17" s="223" t="s">
        <v>133</v>
      </c>
      <c r="CO17" s="224" t="s">
        <v>133</v>
      </c>
      <c r="CP17" s="225" t="s">
        <v>133</v>
      </c>
      <c r="CQ17" s="226" t="s">
        <v>133</v>
      </c>
      <c r="CR17" s="227" t="s">
        <v>133</v>
      </c>
      <c r="CS17" s="228" t="s">
        <v>133</v>
      </c>
      <c r="CT17" s="229" t="s">
        <v>133</v>
      </c>
      <c r="CU17" s="230" t="s">
        <v>133</v>
      </c>
      <c r="CV17" s="231" t="s">
        <v>133</v>
      </c>
      <c r="CW17" s="232" t="s">
        <v>133</v>
      </c>
      <c r="CX17" s="233" t="s">
        <v>133</v>
      </c>
      <c r="CY17" s="234" t="s">
        <v>133</v>
      </c>
      <c r="CZ17" s="235" t="s">
        <v>133</v>
      </c>
      <c r="DA17" s="236" t="s">
        <v>133</v>
      </c>
      <c r="DB17" s="237" t="s">
        <v>133</v>
      </c>
      <c r="DC17" s="238" t="s">
        <v>133</v>
      </c>
      <c r="DD17" s="239" t="s">
        <v>133</v>
      </c>
      <c r="DE17" s="240" t="s">
        <v>133</v>
      </c>
      <c r="DF17" s="241" t="s">
        <v>133</v>
      </c>
      <c r="DG17" s="242" t="s">
        <v>133</v>
      </c>
      <c r="DH17" s="243" t="s">
        <v>133</v>
      </c>
      <c r="DI17" s="244" t="s">
        <v>133</v>
      </c>
      <c r="DJ17" s="245" t="s">
        <v>133</v>
      </c>
      <c r="DK17" s="246" t="s">
        <v>133</v>
      </c>
      <c r="DL17" s="247" t="s">
        <v>133</v>
      </c>
      <c r="DM17" s="248" t="s">
        <v>133</v>
      </c>
      <c r="DN17" s="249" t="s">
        <v>133</v>
      </c>
      <c r="DO17" s="250" t="s">
        <v>133</v>
      </c>
      <c r="DP17" s="251" t="s">
        <v>133</v>
      </c>
      <c r="DQ17" s="252" t="s">
        <v>133</v>
      </c>
      <c r="DR17" s="253" t="s">
        <v>133</v>
      </c>
      <c r="DS17" s="254" t="s">
        <v>133</v>
      </c>
      <c r="DT17" s="255" t="s">
        <v>133</v>
      </c>
      <c r="DU17" s="256" t="s">
        <v>133</v>
      </c>
      <c r="DV17" s="257" t="s">
        <v>133</v>
      </c>
      <c r="DW17" s="258" t="s">
        <v>133</v>
      </c>
      <c r="DX17" s="259" t="s">
        <v>133</v>
      </c>
      <c r="DY17" s="260" t="s">
        <v>166</v>
      </c>
      <c r="DZ17" s="262" t="str">
        <f>HYPERLINK("https://my.pitchbook.com?c=222032-71", "View company online")</f>
        <v>View company online</v>
      </c>
    </row>
    <row r="18" spans="1:130" x14ac:dyDescent="0.2">
      <c r="A18" s="3" t="s">
        <v>647</v>
      </c>
      <c r="B18" s="4" t="s">
        <v>648</v>
      </c>
      <c r="C18" s="5" t="s">
        <v>133</v>
      </c>
      <c r="D18" s="6" t="s">
        <v>133</v>
      </c>
      <c r="E18" s="7" t="s">
        <v>647</v>
      </c>
      <c r="F18" s="8" t="s">
        <v>649</v>
      </c>
      <c r="G18" s="9" t="s">
        <v>195</v>
      </c>
      <c r="H18" s="10" t="s">
        <v>650</v>
      </c>
      <c r="I18" s="11" t="s">
        <v>651</v>
      </c>
      <c r="J18" s="12" t="s">
        <v>652</v>
      </c>
      <c r="K18" s="13" t="s">
        <v>653</v>
      </c>
      <c r="L18" s="14" t="s">
        <v>175</v>
      </c>
      <c r="M18" s="15" t="s">
        <v>133</v>
      </c>
      <c r="N18" s="16" t="s">
        <v>241</v>
      </c>
      <c r="O18" s="17" t="s">
        <v>176</v>
      </c>
      <c r="P18" s="18" t="s">
        <v>177</v>
      </c>
      <c r="Q18" s="19" t="s">
        <v>654</v>
      </c>
      <c r="R18" s="20" t="s">
        <v>133</v>
      </c>
      <c r="S18" s="21" t="s">
        <v>133</v>
      </c>
      <c r="T18" s="22" t="s">
        <v>133</v>
      </c>
      <c r="U18" s="23">
        <v>2016</v>
      </c>
      <c r="V18" s="24" t="s">
        <v>133</v>
      </c>
      <c r="W18" s="25" t="s">
        <v>133</v>
      </c>
      <c r="X18" s="26" t="s">
        <v>145</v>
      </c>
      <c r="Y18" s="27" t="s">
        <v>133</v>
      </c>
      <c r="Z18" s="28" t="s">
        <v>133</v>
      </c>
      <c r="AA18" s="29" t="s">
        <v>133</v>
      </c>
      <c r="AB18" s="30" t="s">
        <v>133</v>
      </c>
      <c r="AC18" s="31" t="s">
        <v>133</v>
      </c>
      <c r="AD18" s="32" t="s">
        <v>133</v>
      </c>
      <c r="AE18" s="33" t="s">
        <v>655</v>
      </c>
      <c r="AF18" s="34" t="s">
        <v>656</v>
      </c>
      <c r="AG18" s="35" t="s">
        <v>389</v>
      </c>
      <c r="AH18" s="36" t="s">
        <v>657</v>
      </c>
      <c r="AI18" s="37" t="s">
        <v>658</v>
      </c>
      <c r="AJ18" s="38" t="s">
        <v>659</v>
      </c>
      <c r="AK18" s="39" t="s">
        <v>660</v>
      </c>
      <c r="AL18" s="40" t="s">
        <v>133</v>
      </c>
      <c r="AM18" s="41" t="s">
        <v>661</v>
      </c>
      <c r="AN18" s="42" t="s">
        <v>545</v>
      </c>
      <c r="AO18" s="43" t="s">
        <v>662</v>
      </c>
      <c r="AP18" s="44" t="s">
        <v>155</v>
      </c>
      <c r="AQ18" s="45" t="s">
        <v>658</v>
      </c>
      <c r="AR18" s="46" t="s">
        <v>133</v>
      </c>
      <c r="AS18" s="47" t="s">
        <v>663</v>
      </c>
      <c r="AT18" s="48" t="s">
        <v>157</v>
      </c>
      <c r="AU18" s="49" t="s">
        <v>158</v>
      </c>
      <c r="AV18" s="50" t="s">
        <v>664</v>
      </c>
      <c r="AW18" s="51" t="s">
        <v>133</v>
      </c>
      <c r="AX18" s="52" t="s">
        <v>133</v>
      </c>
      <c r="AY18" s="53" t="s">
        <v>133</v>
      </c>
      <c r="AZ18" s="54" t="s">
        <v>133</v>
      </c>
      <c r="BA18" s="55" t="s">
        <v>133</v>
      </c>
      <c r="BB18" s="56" t="s">
        <v>133</v>
      </c>
      <c r="BC18" s="57" t="s">
        <v>133</v>
      </c>
      <c r="BD18" s="58" t="s">
        <v>133</v>
      </c>
      <c r="BE18" s="59" t="s">
        <v>133</v>
      </c>
      <c r="BF18" s="60" t="s">
        <v>133</v>
      </c>
      <c r="BG18" s="61">
        <v>43045</v>
      </c>
      <c r="BH18" s="62">
        <v>0.5</v>
      </c>
      <c r="BI18" s="63" t="s">
        <v>160</v>
      </c>
      <c r="BJ18" s="64" t="s">
        <v>133</v>
      </c>
      <c r="BK18" s="65" t="s">
        <v>133</v>
      </c>
      <c r="BL18" s="66" t="s">
        <v>161</v>
      </c>
      <c r="BM18" s="67" t="s">
        <v>162</v>
      </c>
      <c r="BN18" s="68" t="s">
        <v>133</v>
      </c>
      <c r="BO18" s="69" t="s">
        <v>163</v>
      </c>
      <c r="BP18" s="70" t="s">
        <v>164</v>
      </c>
      <c r="BQ18" s="71" t="s">
        <v>133</v>
      </c>
      <c r="BR18" s="72" t="s">
        <v>133</v>
      </c>
      <c r="BS18" s="73" t="s">
        <v>191</v>
      </c>
      <c r="BT18" s="74">
        <v>43045</v>
      </c>
      <c r="BU18" s="75">
        <v>0.5</v>
      </c>
      <c r="BV18" s="76" t="s">
        <v>160</v>
      </c>
      <c r="BW18" s="77" t="s">
        <v>133</v>
      </c>
      <c r="BX18" s="78" t="s">
        <v>133</v>
      </c>
      <c r="BY18" s="79" t="s">
        <v>161</v>
      </c>
      <c r="BZ18" s="80" t="s">
        <v>162</v>
      </c>
      <c r="CA18" s="81" t="s">
        <v>133</v>
      </c>
      <c r="CB18" s="82" t="s">
        <v>163</v>
      </c>
      <c r="CC18" s="83" t="s">
        <v>164</v>
      </c>
      <c r="CD18" s="84" t="s">
        <v>133</v>
      </c>
      <c r="CE18" s="85" t="s">
        <v>133</v>
      </c>
      <c r="CF18" s="86" t="s">
        <v>191</v>
      </c>
      <c r="CG18" s="87" t="s">
        <v>133</v>
      </c>
      <c r="CH18" s="88" t="s">
        <v>133</v>
      </c>
      <c r="CI18" s="89" t="s">
        <v>133</v>
      </c>
      <c r="CJ18" s="90" t="s">
        <v>133</v>
      </c>
      <c r="CK18" s="91" t="s">
        <v>133</v>
      </c>
      <c r="CL18" s="92" t="s">
        <v>133</v>
      </c>
      <c r="CM18" s="93" t="s">
        <v>133</v>
      </c>
      <c r="CN18" s="94" t="s">
        <v>133</v>
      </c>
      <c r="CO18" s="95" t="s">
        <v>133</v>
      </c>
      <c r="CP18" s="96" t="s">
        <v>133</v>
      </c>
      <c r="CQ18" s="97" t="s">
        <v>133</v>
      </c>
      <c r="CR18" s="98" t="s">
        <v>133</v>
      </c>
      <c r="CS18" s="99" t="s">
        <v>133</v>
      </c>
      <c r="CT18" s="100" t="s">
        <v>133</v>
      </c>
      <c r="CU18" s="101" t="s">
        <v>133</v>
      </c>
      <c r="CV18" s="102" t="s">
        <v>133</v>
      </c>
      <c r="CW18" s="103" t="s">
        <v>133</v>
      </c>
      <c r="CX18" s="104" t="s">
        <v>133</v>
      </c>
      <c r="CY18" s="105" t="s">
        <v>133</v>
      </c>
      <c r="CZ18" s="106" t="s">
        <v>133</v>
      </c>
      <c r="DA18" s="107" t="s">
        <v>133</v>
      </c>
      <c r="DB18" s="108" t="s">
        <v>133</v>
      </c>
      <c r="DC18" s="109" t="s">
        <v>133</v>
      </c>
      <c r="DD18" s="110" t="s">
        <v>133</v>
      </c>
      <c r="DE18" s="111" t="s">
        <v>133</v>
      </c>
      <c r="DF18" s="112" t="s">
        <v>133</v>
      </c>
      <c r="DG18" s="113" t="s">
        <v>133</v>
      </c>
      <c r="DH18" s="114" t="s">
        <v>133</v>
      </c>
      <c r="DI18" s="115" t="s">
        <v>133</v>
      </c>
      <c r="DJ18" s="116" t="s">
        <v>133</v>
      </c>
      <c r="DK18" s="117" t="s">
        <v>133</v>
      </c>
      <c r="DL18" s="118" t="s">
        <v>133</v>
      </c>
      <c r="DM18" s="119" t="s">
        <v>133</v>
      </c>
      <c r="DN18" s="120" t="s">
        <v>133</v>
      </c>
      <c r="DO18" s="121" t="s">
        <v>133</v>
      </c>
      <c r="DP18" s="122" t="s">
        <v>133</v>
      </c>
      <c r="DQ18" s="123" t="s">
        <v>133</v>
      </c>
      <c r="DR18" s="124" t="s">
        <v>133</v>
      </c>
      <c r="DS18" s="125" t="s">
        <v>133</v>
      </c>
      <c r="DT18" s="126" t="s">
        <v>133</v>
      </c>
      <c r="DU18" s="127" t="s">
        <v>133</v>
      </c>
      <c r="DV18" s="128" t="s">
        <v>133</v>
      </c>
      <c r="DW18" s="129" t="s">
        <v>133</v>
      </c>
      <c r="DX18" s="130" t="s">
        <v>133</v>
      </c>
      <c r="DY18" s="131" t="s">
        <v>166</v>
      </c>
      <c r="DZ18" s="261" t="str">
        <f>HYPERLINK("https://my.pitchbook.com?c=222048-46", "View company online")</f>
        <v>View company online</v>
      </c>
    </row>
    <row r="19" spans="1:130" ht="33" x14ac:dyDescent="0.2">
      <c r="A19" s="132" t="s">
        <v>665</v>
      </c>
      <c r="B19" s="133" t="s">
        <v>666</v>
      </c>
      <c r="C19" s="134" t="s">
        <v>133</v>
      </c>
      <c r="D19" s="135" t="s">
        <v>133</v>
      </c>
      <c r="E19" s="136" t="s">
        <v>665</v>
      </c>
      <c r="F19" s="137" t="s">
        <v>667</v>
      </c>
      <c r="G19" s="138" t="s">
        <v>170</v>
      </c>
      <c r="H19" s="139" t="s">
        <v>213</v>
      </c>
      <c r="I19" s="140" t="s">
        <v>668</v>
      </c>
      <c r="J19" s="141" t="s">
        <v>669</v>
      </c>
      <c r="K19" s="142" t="s">
        <v>670</v>
      </c>
      <c r="L19" s="143" t="s">
        <v>175</v>
      </c>
      <c r="M19" s="144">
        <v>2.41</v>
      </c>
      <c r="N19" s="145" t="s">
        <v>671</v>
      </c>
      <c r="O19" s="146" t="s">
        <v>176</v>
      </c>
      <c r="P19" s="147" t="s">
        <v>177</v>
      </c>
      <c r="Q19" s="148" t="s">
        <v>672</v>
      </c>
      <c r="R19" s="149">
        <v>5</v>
      </c>
      <c r="S19" s="150" t="s">
        <v>133</v>
      </c>
      <c r="T19" s="151" t="s">
        <v>133</v>
      </c>
      <c r="U19" s="152">
        <v>2009</v>
      </c>
      <c r="V19" s="153" t="s">
        <v>133</v>
      </c>
      <c r="W19" s="154" t="s">
        <v>133</v>
      </c>
      <c r="X19" s="155" t="s">
        <v>673</v>
      </c>
      <c r="Y19" s="156" t="s">
        <v>133</v>
      </c>
      <c r="Z19" s="157" t="s">
        <v>133</v>
      </c>
      <c r="AA19" s="158" t="s">
        <v>133</v>
      </c>
      <c r="AB19" s="159" t="s">
        <v>133</v>
      </c>
      <c r="AC19" s="160" t="s">
        <v>133</v>
      </c>
      <c r="AD19" s="161" t="s">
        <v>133</v>
      </c>
      <c r="AE19" s="162" t="s">
        <v>674</v>
      </c>
      <c r="AF19" s="163" t="s">
        <v>675</v>
      </c>
      <c r="AG19" s="164" t="s">
        <v>676</v>
      </c>
      <c r="AH19" s="165" t="s">
        <v>677</v>
      </c>
      <c r="AI19" s="166" t="s">
        <v>678</v>
      </c>
      <c r="AJ19" s="167" t="s">
        <v>679</v>
      </c>
      <c r="AK19" s="168" t="s">
        <v>680</v>
      </c>
      <c r="AL19" s="169" t="s">
        <v>681</v>
      </c>
      <c r="AM19" s="170" t="s">
        <v>682</v>
      </c>
      <c r="AN19" s="171" t="s">
        <v>683</v>
      </c>
      <c r="AO19" s="172" t="s">
        <v>684</v>
      </c>
      <c r="AP19" s="173" t="s">
        <v>155</v>
      </c>
      <c r="AQ19" s="174" t="s">
        <v>678</v>
      </c>
      <c r="AR19" s="175" t="s">
        <v>133</v>
      </c>
      <c r="AS19" s="176" t="s">
        <v>685</v>
      </c>
      <c r="AT19" s="177" t="s">
        <v>157</v>
      </c>
      <c r="AU19" s="178" t="s">
        <v>158</v>
      </c>
      <c r="AV19" s="179" t="s">
        <v>686</v>
      </c>
      <c r="AW19" s="180" t="s">
        <v>687</v>
      </c>
      <c r="AX19" s="181">
        <v>1</v>
      </c>
      <c r="AY19" s="182" t="s">
        <v>133</v>
      </c>
      <c r="AZ19" s="183" t="s">
        <v>133</v>
      </c>
      <c r="BA19" s="184" t="s">
        <v>133</v>
      </c>
      <c r="BB19" s="185" t="s">
        <v>688</v>
      </c>
      <c r="BC19" s="186" t="s">
        <v>133</v>
      </c>
      <c r="BD19" s="187" t="s">
        <v>133</v>
      </c>
      <c r="BE19" s="188" t="s">
        <v>133</v>
      </c>
      <c r="BF19" s="189" t="s">
        <v>133</v>
      </c>
      <c r="BG19" s="190">
        <v>40213</v>
      </c>
      <c r="BH19" s="191">
        <v>0.27</v>
      </c>
      <c r="BI19" s="192" t="s">
        <v>160</v>
      </c>
      <c r="BJ19" s="193" t="s">
        <v>133</v>
      </c>
      <c r="BK19" s="194" t="s">
        <v>133</v>
      </c>
      <c r="BL19" s="195" t="s">
        <v>161</v>
      </c>
      <c r="BM19" s="196" t="s">
        <v>162</v>
      </c>
      <c r="BN19" s="197" t="s">
        <v>133</v>
      </c>
      <c r="BO19" s="198" t="s">
        <v>163</v>
      </c>
      <c r="BP19" s="199" t="s">
        <v>133</v>
      </c>
      <c r="BQ19" s="200" t="s">
        <v>133</v>
      </c>
      <c r="BR19" s="201" t="s">
        <v>133</v>
      </c>
      <c r="BS19" s="202" t="s">
        <v>191</v>
      </c>
      <c r="BT19" s="203">
        <v>43045</v>
      </c>
      <c r="BU19" s="204">
        <v>0.76</v>
      </c>
      <c r="BV19" s="205" t="s">
        <v>160</v>
      </c>
      <c r="BW19" s="206" t="s">
        <v>133</v>
      </c>
      <c r="BX19" s="207" t="s">
        <v>133</v>
      </c>
      <c r="BY19" s="208" t="s">
        <v>161</v>
      </c>
      <c r="BZ19" s="209" t="s">
        <v>162</v>
      </c>
      <c r="CA19" s="210" t="s">
        <v>133</v>
      </c>
      <c r="CB19" s="211" t="s">
        <v>163</v>
      </c>
      <c r="CC19" s="212" t="s">
        <v>133</v>
      </c>
      <c r="CD19" s="213" t="s">
        <v>133</v>
      </c>
      <c r="CE19" s="214" t="s">
        <v>133</v>
      </c>
      <c r="CF19" s="215" t="s">
        <v>191</v>
      </c>
      <c r="CG19" s="216" t="s">
        <v>276</v>
      </c>
      <c r="CH19" s="217" t="s">
        <v>277</v>
      </c>
      <c r="CI19" s="218" t="s">
        <v>276</v>
      </c>
      <c r="CJ19" s="219" t="s">
        <v>276</v>
      </c>
      <c r="CK19" s="220" t="s">
        <v>276</v>
      </c>
      <c r="CL19" s="221" t="s">
        <v>278</v>
      </c>
      <c r="CM19" s="222" t="s">
        <v>133</v>
      </c>
      <c r="CN19" s="223" t="s">
        <v>133</v>
      </c>
      <c r="CO19" s="224" t="s">
        <v>133</v>
      </c>
      <c r="CP19" s="225" t="s">
        <v>133</v>
      </c>
      <c r="CQ19" s="226" t="s">
        <v>276</v>
      </c>
      <c r="CR19" s="227" t="s">
        <v>280</v>
      </c>
      <c r="CS19" s="228" t="s">
        <v>133</v>
      </c>
      <c r="CT19" s="229" t="s">
        <v>133</v>
      </c>
      <c r="CU19" s="230" t="s">
        <v>133</v>
      </c>
      <c r="CV19" s="231" t="s">
        <v>133</v>
      </c>
      <c r="CW19" s="232" t="s">
        <v>689</v>
      </c>
      <c r="CX19" s="233" t="s">
        <v>604</v>
      </c>
      <c r="CY19" s="234" t="s">
        <v>283</v>
      </c>
      <c r="CZ19" s="235" t="s">
        <v>276</v>
      </c>
      <c r="DA19" s="236" t="s">
        <v>689</v>
      </c>
      <c r="DB19" s="237" t="s">
        <v>415</v>
      </c>
      <c r="DC19" s="238" t="s">
        <v>133</v>
      </c>
      <c r="DD19" s="239" t="s">
        <v>133</v>
      </c>
      <c r="DE19" s="240" t="s">
        <v>133</v>
      </c>
      <c r="DF19" s="241" t="s">
        <v>133</v>
      </c>
      <c r="DG19" s="242" t="s">
        <v>689</v>
      </c>
      <c r="DH19" s="243" t="s">
        <v>690</v>
      </c>
      <c r="DI19" s="244" t="s">
        <v>133</v>
      </c>
      <c r="DJ19" s="245" t="s">
        <v>133</v>
      </c>
      <c r="DK19" s="246" t="s">
        <v>133</v>
      </c>
      <c r="DL19" s="247" t="s">
        <v>133</v>
      </c>
      <c r="DM19" s="248" t="s">
        <v>133</v>
      </c>
      <c r="DN19" s="249" t="s">
        <v>133</v>
      </c>
      <c r="DO19" s="250" t="s">
        <v>133</v>
      </c>
      <c r="DP19" s="251" t="s">
        <v>133</v>
      </c>
      <c r="DQ19" s="252" t="s">
        <v>133</v>
      </c>
      <c r="DR19" s="253" t="s">
        <v>133</v>
      </c>
      <c r="DS19" s="254" t="s">
        <v>566</v>
      </c>
      <c r="DT19" s="255" t="s">
        <v>492</v>
      </c>
      <c r="DU19" s="256" t="s">
        <v>691</v>
      </c>
      <c r="DV19" s="257" t="s">
        <v>133</v>
      </c>
      <c r="DW19" s="258" t="s">
        <v>133</v>
      </c>
      <c r="DX19" s="259" t="s">
        <v>133</v>
      </c>
      <c r="DY19" s="260" t="s">
        <v>166</v>
      </c>
      <c r="DZ19" s="262" t="str">
        <f>HYPERLINK("https://my.pitchbook.com?c=62954-47", "View company online")</f>
        <v>View company online</v>
      </c>
    </row>
    <row r="20" spans="1:130" x14ac:dyDescent="0.2">
      <c r="A20" s="3" t="s">
        <v>692</v>
      </c>
      <c r="B20" s="4" t="s">
        <v>693</v>
      </c>
      <c r="C20" s="5" t="s">
        <v>133</v>
      </c>
      <c r="D20" s="6" t="s">
        <v>133</v>
      </c>
      <c r="E20" s="7" t="s">
        <v>692</v>
      </c>
      <c r="F20" s="8" t="s">
        <v>194</v>
      </c>
      <c r="G20" s="9" t="s">
        <v>195</v>
      </c>
      <c r="H20" s="10" t="s">
        <v>196</v>
      </c>
      <c r="I20" s="11" t="s">
        <v>196</v>
      </c>
      <c r="J20" s="12" t="s">
        <v>197</v>
      </c>
      <c r="K20" s="13" t="s">
        <v>133</v>
      </c>
      <c r="L20" s="14" t="s">
        <v>140</v>
      </c>
      <c r="M20" s="15">
        <v>0.47</v>
      </c>
      <c r="N20" s="16" t="s">
        <v>198</v>
      </c>
      <c r="O20" s="17" t="s">
        <v>142</v>
      </c>
      <c r="P20" s="18" t="s">
        <v>177</v>
      </c>
      <c r="Q20" s="19" t="s">
        <v>133</v>
      </c>
      <c r="R20" s="20" t="s">
        <v>133</v>
      </c>
      <c r="S20" s="21" t="s">
        <v>133</v>
      </c>
      <c r="T20" s="22" t="s">
        <v>133</v>
      </c>
      <c r="U20" s="23">
        <v>2017</v>
      </c>
      <c r="V20" s="24" t="s">
        <v>133</v>
      </c>
      <c r="W20" s="25" t="s">
        <v>133</v>
      </c>
      <c r="X20" s="26" t="s">
        <v>145</v>
      </c>
      <c r="Y20" s="27" t="s">
        <v>133</v>
      </c>
      <c r="Z20" s="28" t="s">
        <v>133</v>
      </c>
      <c r="AA20" s="29" t="s">
        <v>133</v>
      </c>
      <c r="AB20" s="30" t="s">
        <v>133</v>
      </c>
      <c r="AC20" s="31" t="s">
        <v>133</v>
      </c>
      <c r="AD20" s="32" t="s">
        <v>133</v>
      </c>
      <c r="AE20" s="33" t="s">
        <v>694</v>
      </c>
      <c r="AF20" s="34" t="s">
        <v>695</v>
      </c>
      <c r="AG20" s="35" t="s">
        <v>696</v>
      </c>
      <c r="AH20" s="36" t="s">
        <v>133</v>
      </c>
      <c r="AI20" s="37" t="s">
        <v>697</v>
      </c>
      <c r="AJ20" s="38" t="s">
        <v>698</v>
      </c>
      <c r="AK20" s="39" t="s">
        <v>699</v>
      </c>
      <c r="AL20" s="40" t="s">
        <v>133</v>
      </c>
      <c r="AM20" s="41" t="s">
        <v>700</v>
      </c>
      <c r="AN20" s="42" t="s">
        <v>701</v>
      </c>
      <c r="AO20" s="43" t="s">
        <v>702</v>
      </c>
      <c r="AP20" s="44" t="s">
        <v>155</v>
      </c>
      <c r="AQ20" s="45" t="s">
        <v>697</v>
      </c>
      <c r="AR20" s="46" t="s">
        <v>133</v>
      </c>
      <c r="AS20" s="47" t="s">
        <v>133</v>
      </c>
      <c r="AT20" s="48" t="s">
        <v>157</v>
      </c>
      <c r="AU20" s="49" t="s">
        <v>158</v>
      </c>
      <c r="AV20" s="50" t="s">
        <v>703</v>
      </c>
      <c r="AW20" s="51" t="s">
        <v>133</v>
      </c>
      <c r="AX20" s="52" t="s">
        <v>133</v>
      </c>
      <c r="AY20" s="53" t="s">
        <v>133</v>
      </c>
      <c r="AZ20" s="54" t="s">
        <v>133</v>
      </c>
      <c r="BA20" s="55" t="s">
        <v>133</v>
      </c>
      <c r="BB20" s="56" t="s">
        <v>133</v>
      </c>
      <c r="BC20" s="57" t="s">
        <v>133</v>
      </c>
      <c r="BD20" s="58" t="s">
        <v>133</v>
      </c>
      <c r="BE20" s="59" t="s">
        <v>133</v>
      </c>
      <c r="BF20" s="60" t="s">
        <v>133</v>
      </c>
      <c r="BG20" s="61">
        <v>43042</v>
      </c>
      <c r="BH20" s="62">
        <v>0.47</v>
      </c>
      <c r="BI20" s="63" t="s">
        <v>160</v>
      </c>
      <c r="BJ20" s="64" t="s">
        <v>133</v>
      </c>
      <c r="BK20" s="65" t="s">
        <v>133</v>
      </c>
      <c r="BL20" s="66" t="s">
        <v>161</v>
      </c>
      <c r="BM20" s="67" t="s">
        <v>162</v>
      </c>
      <c r="BN20" s="68" t="s">
        <v>133</v>
      </c>
      <c r="BO20" s="69" t="s">
        <v>163</v>
      </c>
      <c r="BP20" s="70" t="s">
        <v>164</v>
      </c>
      <c r="BQ20" s="71" t="s">
        <v>133</v>
      </c>
      <c r="BR20" s="72" t="s">
        <v>133</v>
      </c>
      <c r="BS20" s="73" t="s">
        <v>165</v>
      </c>
      <c r="BT20" s="74">
        <v>43042</v>
      </c>
      <c r="BU20" s="75">
        <v>0.47</v>
      </c>
      <c r="BV20" s="76" t="s">
        <v>160</v>
      </c>
      <c r="BW20" s="77" t="s">
        <v>133</v>
      </c>
      <c r="BX20" s="78" t="s">
        <v>133</v>
      </c>
      <c r="BY20" s="79" t="s">
        <v>161</v>
      </c>
      <c r="BZ20" s="80" t="s">
        <v>162</v>
      </c>
      <c r="CA20" s="81" t="s">
        <v>133</v>
      </c>
      <c r="CB20" s="82" t="s">
        <v>163</v>
      </c>
      <c r="CC20" s="83" t="s">
        <v>164</v>
      </c>
      <c r="CD20" s="84" t="s">
        <v>133</v>
      </c>
      <c r="CE20" s="85" t="s">
        <v>133</v>
      </c>
      <c r="CF20" s="86" t="s">
        <v>165</v>
      </c>
      <c r="CG20" s="87" t="s">
        <v>133</v>
      </c>
      <c r="CH20" s="88" t="s">
        <v>133</v>
      </c>
      <c r="CI20" s="89" t="s">
        <v>133</v>
      </c>
      <c r="CJ20" s="90" t="s">
        <v>133</v>
      </c>
      <c r="CK20" s="91" t="s">
        <v>133</v>
      </c>
      <c r="CL20" s="92" t="s">
        <v>133</v>
      </c>
      <c r="CM20" s="93" t="s">
        <v>133</v>
      </c>
      <c r="CN20" s="94" t="s">
        <v>133</v>
      </c>
      <c r="CO20" s="95" t="s">
        <v>133</v>
      </c>
      <c r="CP20" s="96" t="s">
        <v>133</v>
      </c>
      <c r="CQ20" s="97" t="s">
        <v>133</v>
      </c>
      <c r="CR20" s="98" t="s">
        <v>133</v>
      </c>
      <c r="CS20" s="99" t="s">
        <v>133</v>
      </c>
      <c r="CT20" s="100" t="s">
        <v>133</v>
      </c>
      <c r="CU20" s="101" t="s">
        <v>133</v>
      </c>
      <c r="CV20" s="102" t="s">
        <v>133</v>
      </c>
      <c r="CW20" s="103" t="s">
        <v>133</v>
      </c>
      <c r="CX20" s="104" t="s">
        <v>133</v>
      </c>
      <c r="CY20" s="105" t="s">
        <v>133</v>
      </c>
      <c r="CZ20" s="106" t="s">
        <v>133</v>
      </c>
      <c r="DA20" s="107" t="s">
        <v>133</v>
      </c>
      <c r="DB20" s="108" t="s">
        <v>133</v>
      </c>
      <c r="DC20" s="109" t="s">
        <v>133</v>
      </c>
      <c r="DD20" s="110" t="s">
        <v>133</v>
      </c>
      <c r="DE20" s="111" t="s">
        <v>133</v>
      </c>
      <c r="DF20" s="112" t="s">
        <v>133</v>
      </c>
      <c r="DG20" s="113" t="s">
        <v>133</v>
      </c>
      <c r="DH20" s="114" t="s">
        <v>133</v>
      </c>
      <c r="DI20" s="115" t="s">
        <v>133</v>
      </c>
      <c r="DJ20" s="116" t="s">
        <v>133</v>
      </c>
      <c r="DK20" s="117" t="s">
        <v>133</v>
      </c>
      <c r="DL20" s="118" t="s">
        <v>133</v>
      </c>
      <c r="DM20" s="119" t="s">
        <v>133</v>
      </c>
      <c r="DN20" s="120" t="s">
        <v>133</v>
      </c>
      <c r="DO20" s="121" t="s">
        <v>133</v>
      </c>
      <c r="DP20" s="122" t="s">
        <v>133</v>
      </c>
      <c r="DQ20" s="123" t="s">
        <v>133</v>
      </c>
      <c r="DR20" s="124" t="s">
        <v>133</v>
      </c>
      <c r="DS20" s="125" t="s">
        <v>133</v>
      </c>
      <c r="DT20" s="126" t="s">
        <v>133</v>
      </c>
      <c r="DU20" s="127" t="s">
        <v>133</v>
      </c>
      <c r="DV20" s="128" t="s">
        <v>133</v>
      </c>
      <c r="DW20" s="129" t="s">
        <v>133</v>
      </c>
      <c r="DX20" s="130" t="s">
        <v>133</v>
      </c>
      <c r="DY20" s="131" t="s">
        <v>166</v>
      </c>
      <c r="DZ20" s="261" t="str">
        <f>HYPERLINK("https://my.pitchbook.com?c=222050-44", "View company online")</f>
        <v>View company online</v>
      </c>
    </row>
    <row r="21" spans="1:130" ht="22" x14ac:dyDescent="0.2">
      <c r="A21" s="132" t="s">
        <v>704</v>
      </c>
      <c r="B21" s="133" t="s">
        <v>705</v>
      </c>
      <c r="C21" s="134" t="s">
        <v>133</v>
      </c>
      <c r="D21" s="135" t="s">
        <v>133</v>
      </c>
      <c r="E21" s="136" t="s">
        <v>704</v>
      </c>
      <c r="F21" s="137" t="s">
        <v>706</v>
      </c>
      <c r="G21" s="138" t="s">
        <v>170</v>
      </c>
      <c r="H21" s="139" t="s">
        <v>237</v>
      </c>
      <c r="I21" s="140" t="s">
        <v>238</v>
      </c>
      <c r="J21" s="141" t="s">
        <v>707</v>
      </c>
      <c r="K21" s="142" t="s">
        <v>708</v>
      </c>
      <c r="L21" s="143" t="s">
        <v>175</v>
      </c>
      <c r="M21" s="144">
        <v>0.25</v>
      </c>
      <c r="N21" s="145" t="s">
        <v>241</v>
      </c>
      <c r="O21" s="146" t="s">
        <v>176</v>
      </c>
      <c r="P21" s="147" t="s">
        <v>177</v>
      </c>
      <c r="Q21" s="148" t="s">
        <v>709</v>
      </c>
      <c r="R21" s="149">
        <v>5</v>
      </c>
      <c r="S21" s="150" t="s">
        <v>133</v>
      </c>
      <c r="T21" s="151" t="s">
        <v>133</v>
      </c>
      <c r="U21" s="152">
        <v>2015</v>
      </c>
      <c r="V21" s="153" t="s">
        <v>133</v>
      </c>
      <c r="W21" s="154" t="s">
        <v>133</v>
      </c>
      <c r="X21" s="155" t="s">
        <v>710</v>
      </c>
      <c r="Y21" s="156" t="s">
        <v>133</v>
      </c>
      <c r="Z21" s="157" t="s">
        <v>133</v>
      </c>
      <c r="AA21" s="158" t="s">
        <v>133</v>
      </c>
      <c r="AB21" s="159" t="s">
        <v>133</v>
      </c>
      <c r="AC21" s="160" t="s">
        <v>133</v>
      </c>
      <c r="AD21" s="161" t="s">
        <v>133</v>
      </c>
      <c r="AE21" s="162" t="s">
        <v>711</v>
      </c>
      <c r="AF21" s="163" t="s">
        <v>712</v>
      </c>
      <c r="AG21" s="164" t="s">
        <v>696</v>
      </c>
      <c r="AH21" s="165" t="s">
        <v>713</v>
      </c>
      <c r="AI21" s="166" t="s">
        <v>714</v>
      </c>
      <c r="AJ21" s="167" t="s">
        <v>659</v>
      </c>
      <c r="AK21" s="168" t="s">
        <v>715</v>
      </c>
      <c r="AL21" s="169" t="s">
        <v>716</v>
      </c>
      <c r="AM21" s="170" t="s">
        <v>661</v>
      </c>
      <c r="AN21" s="171" t="s">
        <v>545</v>
      </c>
      <c r="AO21" s="172" t="s">
        <v>717</v>
      </c>
      <c r="AP21" s="173" t="s">
        <v>155</v>
      </c>
      <c r="AQ21" s="174" t="s">
        <v>714</v>
      </c>
      <c r="AR21" s="175" t="s">
        <v>133</v>
      </c>
      <c r="AS21" s="176" t="s">
        <v>718</v>
      </c>
      <c r="AT21" s="177" t="s">
        <v>157</v>
      </c>
      <c r="AU21" s="178" t="s">
        <v>158</v>
      </c>
      <c r="AV21" s="179" t="s">
        <v>719</v>
      </c>
      <c r="AW21" s="180" t="s">
        <v>133</v>
      </c>
      <c r="AX21" s="181" t="s">
        <v>133</v>
      </c>
      <c r="AY21" s="182" t="s">
        <v>133</v>
      </c>
      <c r="AZ21" s="183" t="s">
        <v>133</v>
      </c>
      <c r="BA21" s="184" t="s">
        <v>133</v>
      </c>
      <c r="BB21" s="185" t="s">
        <v>133</v>
      </c>
      <c r="BC21" s="186" t="s">
        <v>133</v>
      </c>
      <c r="BD21" s="187" t="s">
        <v>133</v>
      </c>
      <c r="BE21" s="188" t="s">
        <v>133</v>
      </c>
      <c r="BF21" s="189" t="s">
        <v>133</v>
      </c>
      <c r="BG21" s="190">
        <v>42227</v>
      </c>
      <c r="BH21" s="191">
        <v>0.15</v>
      </c>
      <c r="BI21" s="192" t="s">
        <v>160</v>
      </c>
      <c r="BJ21" s="193" t="s">
        <v>133</v>
      </c>
      <c r="BK21" s="194" t="s">
        <v>133</v>
      </c>
      <c r="BL21" s="195" t="s">
        <v>161</v>
      </c>
      <c r="BM21" s="196" t="s">
        <v>162</v>
      </c>
      <c r="BN21" s="197" t="s">
        <v>133</v>
      </c>
      <c r="BO21" s="198" t="s">
        <v>163</v>
      </c>
      <c r="BP21" s="199" t="s">
        <v>133</v>
      </c>
      <c r="BQ21" s="200" t="s">
        <v>133</v>
      </c>
      <c r="BR21" s="201" t="s">
        <v>133</v>
      </c>
      <c r="BS21" s="202" t="s">
        <v>191</v>
      </c>
      <c r="BT21" s="203">
        <v>43042</v>
      </c>
      <c r="BU21" s="204">
        <v>0.1</v>
      </c>
      <c r="BV21" s="205" t="s">
        <v>160</v>
      </c>
      <c r="BW21" s="206" t="s">
        <v>133</v>
      </c>
      <c r="BX21" s="207" t="s">
        <v>133</v>
      </c>
      <c r="BY21" s="208" t="s">
        <v>161</v>
      </c>
      <c r="BZ21" s="209" t="s">
        <v>162</v>
      </c>
      <c r="CA21" s="210" t="s">
        <v>133</v>
      </c>
      <c r="CB21" s="211" t="s">
        <v>163</v>
      </c>
      <c r="CC21" s="212" t="s">
        <v>133</v>
      </c>
      <c r="CD21" s="213" t="s">
        <v>133</v>
      </c>
      <c r="CE21" s="214" t="s">
        <v>133</v>
      </c>
      <c r="CF21" s="215" t="s">
        <v>191</v>
      </c>
      <c r="CG21" s="216" t="s">
        <v>133</v>
      </c>
      <c r="CH21" s="217" t="s">
        <v>133</v>
      </c>
      <c r="CI21" s="218" t="s">
        <v>133</v>
      </c>
      <c r="CJ21" s="219" t="s">
        <v>133</v>
      </c>
      <c r="CK21" s="220" t="s">
        <v>133</v>
      </c>
      <c r="CL21" s="221" t="s">
        <v>133</v>
      </c>
      <c r="CM21" s="222" t="s">
        <v>133</v>
      </c>
      <c r="CN21" s="223" t="s">
        <v>133</v>
      </c>
      <c r="CO21" s="224" t="s">
        <v>133</v>
      </c>
      <c r="CP21" s="225" t="s">
        <v>133</v>
      </c>
      <c r="CQ21" s="226" t="s">
        <v>133</v>
      </c>
      <c r="CR21" s="227" t="s">
        <v>133</v>
      </c>
      <c r="CS21" s="228" t="s">
        <v>133</v>
      </c>
      <c r="CT21" s="229" t="s">
        <v>133</v>
      </c>
      <c r="CU21" s="230" t="s">
        <v>133</v>
      </c>
      <c r="CV21" s="231" t="s">
        <v>133</v>
      </c>
      <c r="CW21" s="232" t="s">
        <v>133</v>
      </c>
      <c r="CX21" s="233" t="s">
        <v>133</v>
      </c>
      <c r="CY21" s="234" t="s">
        <v>133</v>
      </c>
      <c r="CZ21" s="235" t="s">
        <v>133</v>
      </c>
      <c r="DA21" s="236" t="s">
        <v>133</v>
      </c>
      <c r="DB21" s="237" t="s">
        <v>133</v>
      </c>
      <c r="DC21" s="238" t="s">
        <v>133</v>
      </c>
      <c r="DD21" s="239" t="s">
        <v>133</v>
      </c>
      <c r="DE21" s="240" t="s">
        <v>133</v>
      </c>
      <c r="DF21" s="241" t="s">
        <v>133</v>
      </c>
      <c r="DG21" s="242" t="s">
        <v>133</v>
      </c>
      <c r="DH21" s="243" t="s">
        <v>133</v>
      </c>
      <c r="DI21" s="244" t="s">
        <v>133</v>
      </c>
      <c r="DJ21" s="245" t="s">
        <v>133</v>
      </c>
      <c r="DK21" s="246" t="s">
        <v>133</v>
      </c>
      <c r="DL21" s="247" t="s">
        <v>133</v>
      </c>
      <c r="DM21" s="248" t="s">
        <v>133</v>
      </c>
      <c r="DN21" s="249" t="s">
        <v>133</v>
      </c>
      <c r="DO21" s="250" t="s">
        <v>133</v>
      </c>
      <c r="DP21" s="251" t="s">
        <v>133</v>
      </c>
      <c r="DQ21" s="252" t="s">
        <v>133</v>
      </c>
      <c r="DR21" s="253" t="s">
        <v>133</v>
      </c>
      <c r="DS21" s="254" t="s">
        <v>133</v>
      </c>
      <c r="DT21" s="255" t="s">
        <v>133</v>
      </c>
      <c r="DU21" s="256" t="s">
        <v>133</v>
      </c>
      <c r="DV21" s="257" t="s">
        <v>133</v>
      </c>
      <c r="DW21" s="258" t="s">
        <v>133</v>
      </c>
      <c r="DX21" s="259" t="s">
        <v>133</v>
      </c>
      <c r="DY21" s="260" t="s">
        <v>166</v>
      </c>
      <c r="DZ21" s="262" t="str">
        <f>HYPERLINK("https://my.pitchbook.com?c=121879-09", "View company online")</f>
        <v>View company online</v>
      </c>
    </row>
    <row r="22" spans="1:130" x14ac:dyDescent="0.2">
      <c r="A22" s="3" t="s">
        <v>720</v>
      </c>
      <c r="B22" s="4" t="s">
        <v>721</v>
      </c>
      <c r="C22" s="5" t="s">
        <v>133</v>
      </c>
      <c r="D22" s="6" t="s">
        <v>133</v>
      </c>
      <c r="E22" s="7" t="s">
        <v>720</v>
      </c>
      <c r="F22" s="8" t="s">
        <v>722</v>
      </c>
      <c r="G22" s="9" t="s">
        <v>170</v>
      </c>
      <c r="H22" s="10" t="s">
        <v>723</v>
      </c>
      <c r="I22" s="11" t="s">
        <v>724</v>
      </c>
      <c r="J22" s="12" t="s">
        <v>725</v>
      </c>
      <c r="K22" s="13" t="s">
        <v>670</v>
      </c>
      <c r="L22" s="14" t="s">
        <v>175</v>
      </c>
      <c r="M22" s="15">
        <v>0.3</v>
      </c>
      <c r="N22" s="16" t="s">
        <v>141</v>
      </c>
      <c r="O22" s="17" t="s">
        <v>176</v>
      </c>
      <c r="P22" s="18" t="s">
        <v>177</v>
      </c>
      <c r="Q22" s="19" t="s">
        <v>726</v>
      </c>
      <c r="R22" s="20">
        <v>6</v>
      </c>
      <c r="S22" s="21" t="s">
        <v>133</v>
      </c>
      <c r="T22" s="22" t="s">
        <v>133</v>
      </c>
      <c r="U22" s="23">
        <v>2014</v>
      </c>
      <c r="V22" s="24" t="s">
        <v>133</v>
      </c>
      <c r="W22" s="25" t="s">
        <v>133</v>
      </c>
      <c r="X22" s="26" t="s">
        <v>145</v>
      </c>
      <c r="Y22" s="27" t="s">
        <v>133</v>
      </c>
      <c r="Z22" s="28" t="s">
        <v>133</v>
      </c>
      <c r="AA22" s="29" t="s">
        <v>133</v>
      </c>
      <c r="AB22" s="30" t="s">
        <v>133</v>
      </c>
      <c r="AC22" s="31" t="s">
        <v>133</v>
      </c>
      <c r="AD22" s="32" t="s">
        <v>133</v>
      </c>
      <c r="AE22" s="33" t="s">
        <v>727</v>
      </c>
      <c r="AF22" s="34" t="s">
        <v>728</v>
      </c>
      <c r="AG22" s="35" t="s">
        <v>729</v>
      </c>
      <c r="AH22" s="36" t="s">
        <v>730</v>
      </c>
      <c r="AI22" s="37" t="s">
        <v>731</v>
      </c>
      <c r="AJ22" s="38" t="s">
        <v>732</v>
      </c>
      <c r="AK22" s="39" t="s">
        <v>733</v>
      </c>
      <c r="AL22" s="40" t="s">
        <v>734</v>
      </c>
      <c r="AM22" s="41" t="s">
        <v>735</v>
      </c>
      <c r="AN22" s="42" t="s">
        <v>452</v>
      </c>
      <c r="AO22" s="43" t="s">
        <v>736</v>
      </c>
      <c r="AP22" s="44" t="s">
        <v>155</v>
      </c>
      <c r="AQ22" s="45" t="s">
        <v>731</v>
      </c>
      <c r="AR22" s="46" t="s">
        <v>133</v>
      </c>
      <c r="AS22" s="47" t="s">
        <v>737</v>
      </c>
      <c r="AT22" s="48" t="s">
        <v>157</v>
      </c>
      <c r="AU22" s="49" t="s">
        <v>158</v>
      </c>
      <c r="AV22" s="50" t="s">
        <v>738</v>
      </c>
      <c r="AW22" s="51" t="s">
        <v>739</v>
      </c>
      <c r="AX22" s="52">
        <v>2</v>
      </c>
      <c r="AY22" s="53" t="s">
        <v>133</v>
      </c>
      <c r="AZ22" s="54" t="s">
        <v>133</v>
      </c>
      <c r="BA22" s="55" t="s">
        <v>133</v>
      </c>
      <c r="BB22" s="56" t="s">
        <v>740</v>
      </c>
      <c r="BC22" s="57" t="s">
        <v>133</v>
      </c>
      <c r="BD22" s="58" t="s">
        <v>133</v>
      </c>
      <c r="BE22" s="59" t="s">
        <v>133</v>
      </c>
      <c r="BF22" s="60" t="s">
        <v>133</v>
      </c>
      <c r="BG22" s="61">
        <v>42877</v>
      </c>
      <c r="BH22" s="62">
        <v>0.75</v>
      </c>
      <c r="BI22" s="63" t="s">
        <v>160</v>
      </c>
      <c r="BJ22" s="64" t="s">
        <v>133</v>
      </c>
      <c r="BK22" s="65" t="s">
        <v>133</v>
      </c>
      <c r="BL22" s="66" t="s">
        <v>741</v>
      </c>
      <c r="BM22" s="67" t="s">
        <v>133</v>
      </c>
      <c r="BN22" s="68" t="s">
        <v>133</v>
      </c>
      <c r="BO22" s="69" t="s">
        <v>599</v>
      </c>
      <c r="BP22" s="70" t="s">
        <v>133</v>
      </c>
      <c r="BQ22" s="71" t="s">
        <v>133</v>
      </c>
      <c r="BR22" s="72" t="s">
        <v>133</v>
      </c>
      <c r="BS22" s="73" t="s">
        <v>191</v>
      </c>
      <c r="BT22" s="74">
        <v>43042</v>
      </c>
      <c r="BU22" s="75">
        <v>0.3</v>
      </c>
      <c r="BV22" s="76" t="s">
        <v>160</v>
      </c>
      <c r="BW22" s="77" t="s">
        <v>133</v>
      </c>
      <c r="BX22" s="78" t="s">
        <v>133</v>
      </c>
      <c r="BY22" s="79" t="s">
        <v>161</v>
      </c>
      <c r="BZ22" s="80" t="s">
        <v>162</v>
      </c>
      <c r="CA22" s="81" t="s">
        <v>133</v>
      </c>
      <c r="CB22" s="82" t="s">
        <v>163</v>
      </c>
      <c r="CC22" s="83" t="s">
        <v>133</v>
      </c>
      <c r="CD22" s="84" t="s">
        <v>133</v>
      </c>
      <c r="CE22" s="85" t="s">
        <v>133</v>
      </c>
      <c r="CF22" s="86" t="s">
        <v>191</v>
      </c>
      <c r="CG22" s="87" t="s">
        <v>133</v>
      </c>
      <c r="CH22" s="88" t="s">
        <v>133</v>
      </c>
      <c r="CI22" s="89" t="s">
        <v>133</v>
      </c>
      <c r="CJ22" s="90" t="s">
        <v>133</v>
      </c>
      <c r="CK22" s="91" t="s">
        <v>133</v>
      </c>
      <c r="CL22" s="92" t="s">
        <v>133</v>
      </c>
      <c r="CM22" s="93" t="s">
        <v>133</v>
      </c>
      <c r="CN22" s="94" t="s">
        <v>133</v>
      </c>
      <c r="CO22" s="95" t="s">
        <v>133</v>
      </c>
      <c r="CP22" s="96" t="s">
        <v>133</v>
      </c>
      <c r="CQ22" s="97" t="s">
        <v>133</v>
      </c>
      <c r="CR22" s="98" t="s">
        <v>133</v>
      </c>
      <c r="CS22" s="99" t="s">
        <v>133</v>
      </c>
      <c r="CT22" s="100" t="s">
        <v>133</v>
      </c>
      <c r="CU22" s="101" t="s">
        <v>133</v>
      </c>
      <c r="CV22" s="102" t="s">
        <v>133</v>
      </c>
      <c r="CW22" s="103" t="s">
        <v>133</v>
      </c>
      <c r="CX22" s="104" t="s">
        <v>133</v>
      </c>
      <c r="CY22" s="105" t="s">
        <v>133</v>
      </c>
      <c r="CZ22" s="106" t="s">
        <v>133</v>
      </c>
      <c r="DA22" s="107" t="s">
        <v>133</v>
      </c>
      <c r="DB22" s="108" t="s">
        <v>133</v>
      </c>
      <c r="DC22" s="109" t="s">
        <v>133</v>
      </c>
      <c r="DD22" s="110" t="s">
        <v>133</v>
      </c>
      <c r="DE22" s="111" t="s">
        <v>133</v>
      </c>
      <c r="DF22" s="112" t="s">
        <v>133</v>
      </c>
      <c r="DG22" s="113" t="s">
        <v>133</v>
      </c>
      <c r="DH22" s="114" t="s">
        <v>133</v>
      </c>
      <c r="DI22" s="115" t="s">
        <v>133</v>
      </c>
      <c r="DJ22" s="116" t="s">
        <v>133</v>
      </c>
      <c r="DK22" s="117" t="s">
        <v>133</v>
      </c>
      <c r="DL22" s="118" t="s">
        <v>133</v>
      </c>
      <c r="DM22" s="119" t="s">
        <v>133</v>
      </c>
      <c r="DN22" s="120" t="s">
        <v>133</v>
      </c>
      <c r="DO22" s="121" t="s">
        <v>133</v>
      </c>
      <c r="DP22" s="122" t="s">
        <v>133</v>
      </c>
      <c r="DQ22" s="123" t="s">
        <v>133</v>
      </c>
      <c r="DR22" s="124" t="s">
        <v>133</v>
      </c>
      <c r="DS22" s="125" t="s">
        <v>133</v>
      </c>
      <c r="DT22" s="126" t="s">
        <v>133</v>
      </c>
      <c r="DU22" s="127" t="s">
        <v>133</v>
      </c>
      <c r="DV22" s="128" t="s">
        <v>133</v>
      </c>
      <c r="DW22" s="129" t="s">
        <v>133</v>
      </c>
      <c r="DX22" s="130" t="s">
        <v>133</v>
      </c>
      <c r="DY22" s="131" t="s">
        <v>166</v>
      </c>
      <c r="DZ22" s="261" t="str">
        <f>HYPERLINK("https://my.pitchbook.com?c=222049-81", "View company online")</f>
        <v>View company online</v>
      </c>
    </row>
    <row r="23" spans="1:130" ht="33" x14ac:dyDescent="0.2">
      <c r="A23" s="132" t="s">
        <v>742</v>
      </c>
      <c r="B23" s="133" t="s">
        <v>743</v>
      </c>
      <c r="C23" s="134" t="s">
        <v>133</v>
      </c>
      <c r="D23" s="135" t="s">
        <v>744</v>
      </c>
      <c r="E23" s="136" t="s">
        <v>742</v>
      </c>
      <c r="F23" s="137" t="s">
        <v>745</v>
      </c>
      <c r="G23" s="138" t="s">
        <v>170</v>
      </c>
      <c r="H23" s="139" t="s">
        <v>171</v>
      </c>
      <c r="I23" s="140" t="s">
        <v>746</v>
      </c>
      <c r="J23" s="141" t="s">
        <v>747</v>
      </c>
      <c r="K23" s="142" t="s">
        <v>748</v>
      </c>
      <c r="L23" s="143" t="s">
        <v>175</v>
      </c>
      <c r="M23" s="144">
        <v>7.75</v>
      </c>
      <c r="N23" s="145" t="s">
        <v>141</v>
      </c>
      <c r="O23" s="146" t="s">
        <v>176</v>
      </c>
      <c r="P23" s="147" t="s">
        <v>177</v>
      </c>
      <c r="Q23" s="148" t="s">
        <v>749</v>
      </c>
      <c r="R23" s="149">
        <v>4</v>
      </c>
      <c r="S23" s="150" t="s">
        <v>133</v>
      </c>
      <c r="T23" s="151" t="s">
        <v>133</v>
      </c>
      <c r="U23" s="152">
        <v>2006</v>
      </c>
      <c r="V23" s="153" t="s">
        <v>133</v>
      </c>
      <c r="W23" s="154" t="s">
        <v>133</v>
      </c>
      <c r="X23" s="155" t="s">
        <v>750</v>
      </c>
      <c r="Y23" s="156" t="s">
        <v>133</v>
      </c>
      <c r="Z23" s="157" t="s">
        <v>133</v>
      </c>
      <c r="AA23" s="158" t="s">
        <v>133</v>
      </c>
      <c r="AB23" s="159" t="s">
        <v>133</v>
      </c>
      <c r="AC23" s="160" t="s">
        <v>133</v>
      </c>
      <c r="AD23" s="161" t="s">
        <v>133</v>
      </c>
      <c r="AE23" s="162" t="s">
        <v>751</v>
      </c>
      <c r="AF23" s="163" t="s">
        <v>752</v>
      </c>
      <c r="AG23" s="164" t="s">
        <v>753</v>
      </c>
      <c r="AH23" s="165" t="s">
        <v>754</v>
      </c>
      <c r="AI23" s="166" t="s">
        <v>755</v>
      </c>
      <c r="AJ23" s="167" t="s">
        <v>756</v>
      </c>
      <c r="AK23" s="168" t="s">
        <v>757</v>
      </c>
      <c r="AL23" s="169" t="s">
        <v>758</v>
      </c>
      <c r="AM23" s="170" t="s">
        <v>759</v>
      </c>
      <c r="AN23" s="171" t="s">
        <v>760</v>
      </c>
      <c r="AO23" s="172" t="s">
        <v>761</v>
      </c>
      <c r="AP23" s="173" t="s">
        <v>155</v>
      </c>
      <c r="AQ23" s="174" t="s">
        <v>755</v>
      </c>
      <c r="AR23" s="175" t="s">
        <v>762</v>
      </c>
      <c r="AS23" s="176" t="s">
        <v>763</v>
      </c>
      <c r="AT23" s="177" t="s">
        <v>157</v>
      </c>
      <c r="AU23" s="178" t="s">
        <v>158</v>
      </c>
      <c r="AV23" s="179" t="s">
        <v>764</v>
      </c>
      <c r="AW23" s="180" t="s">
        <v>133</v>
      </c>
      <c r="AX23" s="181" t="s">
        <v>133</v>
      </c>
      <c r="AY23" s="182" t="s">
        <v>133</v>
      </c>
      <c r="AZ23" s="183" t="s">
        <v>133</v>
      </c>
      <c r="BA23" s="184" t="s">
        <v>133</v>
      </c>
      <c r="BB23" s="185" t="s">
        <v>133</v>
      </c>
      <c r="BC23" s="186" t="s">
        <v>133</v>
      </c>
      <c r="BD23" s="187" t="s">
        <v>133</v>
      </c>
      <c r="BE23" s="188" t="s">
        <v>133</v>
      </c>
      <c r="BF23" s="189" t="s">
        <v>133</v>
      </c>
      <c r="BG23" s="190">
        <v>41820</v>
      </c>
      <c r="BH23" s="191">
        <v>1.25</v>
      </c>
      <c r="BI23" s="192" t="s">
        <v>160</v>
      </c>
      <c r="BJ23" s="193" t="s">
        <v>133</v>
      </c>
      <c r="BK23" s="194" t="s">
        <v>133</v>
      </c>
      <c r="BL23" s="195" t="s">
        <v>161</v>
      </c>
      <c r="BM23" s="196" t="s">
        <v>162</v>
      </c>
      <c r="BN23" s="197" t="s">
        <v>133</v>
      </c>
      <c r="BO23" s="198" t="s">
        <v>163</v>
      </c>
      <c r="BP23" s="199" t="s">
        <v>133</v>
      </c>
      <c r="BQ23" s="200" t="s">
        <v>133</v>
      </c>
      <c r="BR23" s="201" t="s">
        <v>133</v>
      </c>
      <c r="BS23" s="202" t="s">
        <v>191</v>
      </c>
      <c r="BT23" s="203">
        <v>43042</v>
      </c>
      <c r="BU23" s="204">
        <v>0.5</v>
      </c>
      <c r="BV23" s="205" t="s">
        <v>160</v>
      </c>
      <c r="BW23" s="206" t="s">
        <v>133</v>
      </c>
      <c r="BX23" s="207" t="s">
        <v>133</v>
      </c>
      <c r="BY23" s="208" t="s">
        <v>161</v>
      </c>
      <c r="BZ23" s="209" t="s">
        <v>162</v>
      </c>
      <c r="CA23" s="210" t="s">
        <v>133</v>
      </c>
      <c r="CB23" s="211" t="s">
        <v>163</v>
      </c>
      <c r="CC23" s="212" t="s">
        <v>133</v>
      </c>
      <c r="CD23" s="213" t="s">
        <v>133</v>
      </c>
      <c r="CE23" s="214" t="s">
        <v>133</v>
      </c>
      <c r="CF23" s="215" t="s">
        <v>191</v>
      </c>
      <c r="CG23" s="216" t="s">
        <v>133</v>
      </c>
      <c r="CH23" s="217" t="s">
        <v>133</v>
      </c>
      <c r="CI23" s="218" t="s">
        <v>133</v>
      </c>
      <c r="CJ23" s="219" t="s">
        <v>133</v>
      </c>
      <c r="CK23" s="220" t="s">
        <v>133</v>
      </c>
      <c r="CL23" s="221" t="s">
        <v>133</v>
      </c>
      <c r="CM23" s="222" t="s">
        <v>133</v>
      </c>
      <c r="CN23" s="223" t="s">
        <v>133</v>
      </c>
      <c r="CO23" s="224" t="s">
        <v>133</v>
      </c>
      <c r="CP23" s="225" t="s">
        <v>133</v>
      </c>
      <c r="CQ23" s="226" t="s">
        <v>133</v>
      </c>
      <c r="CR23" s="227" t="s">
        <v>133</v>
      </c>
      <c r="CS23" s="228" t="s">
        <v>133</v>
      </c>
      <c r="CT23" s="229" t="s">
        <v>133</v>
      </c>
      <c r="CU23" s="230" t="s">
        <v>133</v>
      </c>
      <c r="CV23" s="231" t="s">
        <v>133</v>
      </c>
      <c r="CW23" s="232" t="s">
        <v>133</v>
      </c>
      <c r="CX23" s="233" t="s">
        <v>133</v>
      </c>
      <c r="CY23" s="234" t="s">
        <v>133</v>
      </c>
      <c r="CZ23" s="235" t="s">
        <v>133</v>
      </c>
      <c r="DA23" s="236" t="s">
        <v>133</v>
      </c>
      <c r="DB23" s="237" t="s">
        <v>133</v>
      </c>
      <c r="DC23" s="238" t="s">
        <v>133</v>
      </c>
      <c r="DD23" s="239" t="s">
        <v>133</v>
      </c>
      <c r="DE23" s="240" t="s">
        <v>133</v>
      </c>
      <c r="DF23" s="241" t="s">
        <v>133</v>
      </c>
      <c r="DG23" s="242" t="s">
        <v>133</v>
      </c>
      <c r="DH23" s="243" t="s">
        <v>133</v>
      </c>
      <c r="DI23" s="244" t="s">
        <v>133</v>
      </c>
      <c r="DJ23" s="245" t="s">
        <v>133</v>
      </c>
      <c r="DK23" s="246" t="s">
        <v>133</v>
      </c>
      <c r="DL23" s="247" t="s">
        <v>133</v>
      </c>
      <c r="DM23" s="248" t="s">
        <v>133</v>
      </c>
      <c r="DN23" s="249" t="s">
        <v>133</v>
      </c>
      <c r="DO23" s="250" t="s">
        <v>133</v>
      </c>
      <c r="DP23" s="251" t="s">
        <v>133</v>
      </c>
      <c r="DQ23" s="252" t="s">
        <v>133</v>
      </c>
      <c r="DR23" s="253" t="s">
        <v>133</v>
      </c>
      <c r="DS23" s="254" t="s">
        <v>133</v>
      </c>
      <c r="DT23" s="255" t="s">
        <v>133</v>
      </c>
      <c r="DU23" s="256" t="s">
        <v>133</v>
      </c>
      <c r="DV23" s="257" t="s">
        <v>133</v>
      </c>
      <c r="DW23" s="258" t="s">
        <v>133</v>
      </c>
      <c r="DX23" s="259" t="s">
        <v>133</v>
      </c>
      <c r="DY23" s="260" t="s">
        <v>166</v>
      </c>
      <c r="DZ23" s="262" t="str">
        <f>HYPERLINK("https://my.pitchbook.com?c=59996-98", "View company online")</f>
        <v>View company online</v>
      </c>
    </row>
    <row r="24" spans="1:130" x14ac:dyDescent="0.2">
      <c r="A24" s="3" t="s">
        <v>765</v>
      </c>
      <c r="B24" s="4" t="s">
        <v>766</v>
      </c>
      <c r="C24" s="5" t="s">
        <v>133</v>
      </c>
      <c r="D24" s="6" t="s">
        <v>133</v>
      </c>
      <c r="E24" s="7" t="s">
        <v>765</v>
      </c>
      <c r="F24" s="8" t="s">
        <v>767</v>
      </c>
      <c r="G24" s="9" t="s">
        <v>295</v>
      </c>
      <c r="H24" s="10" t="s">
        <v>359</v>
      </c>
      <c r="I24" s="11" t="s">
        <v>516</v>
      </c>
      <c r="J24" s="12" t="s">
        <v>768</v>
      </c>
      <c r="K24" s="13" t="s">
        <v>769</v>
      </c>
      <c r="L24" s="14" t="s">
        <v>175</v>
      </c>
      <c r="M24" s="15">
        <v>0.1</v>
      </c>
      <c r="N24" s="16" t="s">
        <v>241</v>
      </c>
      <c r="O24" s="17" t="s">
        <v>176</v>
      </c>
      <c r="P24" s="18" t="s">
        <v>177</v>
      </c>
      <c r="Q24" s="19" t="s">
        <v>770</v>
      </c>
      <c r="R24" s="20" t="s">
        <v>133</v>
      </c>
      <c r="S24" s="21" t="s">
        <v>133</v>
      </c>
      <c r="T24" s="22" t="s">
        <v>133</v>
      </c>
      <c r="U24" s="23">
        <v>2016</v>
      </c>
      <c r="V24" s="24" t="s">
        <v>133</v>
      </c>
      <c r="W24" s="25" t="s">
        <v>133</v>
      </c>
      <c r="X24" s="26" t="s">
        <v>145</v>
      </c>
      <c r="Y24" s="27" t="s">
        <v>133</v>
      </c>
      <c r="Z24" s="28" t="s">
        <v>133</v>
      </c>
      <c r="AA24" s="29" t="s">
        <v>133</v>
      </c>
      <c r="AB24" s="30" t="s">
        <v>133</v>
      </c>
      <c r="AC24" s="31" t="s">
        <v>133</v>
      </c>
      <c r="AD24" s="32" t="s">
        <v>133</v>
      </c>
      <c r="AE24" s="33" t="s">
        <v>771</v>
      </c>
      <c r="AF24" s="34" t="s">
        <v>772</v>
      </c>
      <c r="AG24" s="35" t="s">
        <v>773</v>
      </c>
      <c r="AH24" s="36" t="s">
        <v>774</v>
      </c>
      <c r="AI24" s="37" t="s">
        <v>775</v>
      </c>
      <c r="AJ24" s="38" t="s">
        <v>249</v>
      </c>
      <c r="AK24" s="39" t="s">
        <v>776</v>
      </c>
      <c r="AL24" s="40" t="s">
        <v>777</v>
      </c>
      <c r="AM24" s="41" t="s">
        <v>252</v>
      </c>
      <c r="AN24" s="42" t="s">
        <v>253</v>
      </c>
      <c r="AO24" s="43" t="s">
        <v>778</v>
      </c>
      <c r="AP24" s="44" t="s">
        <v>155</v>
      </c>
      <c r="AQ24" s="45" t="s">
        <v>775</v>
      </c>
      <c r="AR24" s="46" t="s">
        <v>133</v>
      </c>
      <c r="AS24" s="47" t="s">
        <v>133</v>
      </c>
      <c r="AT24" s="48" t="s">
        <v>157</v>
      </c>
      <c r="AU24" s="49" t="s">
        <v>158</v>
      </c>
      <c r="AV24" s="50" t="s">
        <v>719</v>
      </c>
      <c r="AW24" s="51" t="s">
        <v>133</v>
      </c>
      <c r="AX24" s="52" t="s">
        <v>133</v>
      </c>
      <c r="AY24" s="53" t="s">
        <v>133</v>
      </c>
      <c r="AZ24" s="54" t="s">
        <v>133</v>
      </c>
      <c r="BA24" s="55" t="s">
        <v>133</v>
      </c>
      <c r="BB24" s="56" t="s">
        <v>133</v>
      </c>
      <c r="BC24" s="57" t="s">
        <v>133</v>
      </c>
      <c r="BD24" s="58" t="s">
        <v>133</v>
      </c>
      <c r="BE24" s="59" t="s">
        <v>133</v>
      </c>
      <c r="BF24" s="60" t="s">
        <v>133</v>
      </c>
      <c r="BG24" s="61">
        <v>43042</v>
      </c>
      <c r="BH24" s="62">
        <v>0.1</v>
      </c>
      <c r="BI24" s="63" t="s">
        <v>160</v>
      </c>
      <c r="BJ24" s="64" t="s">
        <v>133</v>
      </c>
      <c r="BK24" s="65" t="s">
        <v>133</v>
      </c>
      <c r="BL24" s="66" t="s">
        <v>161</v>
      </c>
      <c r="BM24" s="67" t="s">
        <v>162</v>
      </c>
      <c r="BN24" s="68" t="s">
        <v>133</v>
      </c>
      <c r="BO24" s="69" t="s">
        <v>163</v>
      </c>
      <c r="BP24" s="70" t="s">
        <v>133</v>
      </c>
      <c r="BQ24" s="71" t="s">
        <v>133</v>
      </c>
      <c r="BR24" s="72" t="s">
        <v>133</v>
      </c>
      <c r="BS24" s="73" t="s">
        <v>191</v>
      </c>
      <c r="BT24" s="74">
        <v>43042</v>
      </c>
      <c r="BU24" s="75">
        <v>0.1</v>
      </c>
      <c r="BV24" s="76" t="s">
        <v>160</v>
      </c>
      <c r="BW24" s="77" t="s">
        <v>133</v>
      </c>
      <c r="BX24" s="78" t="s">
        <v>133</v>
      </c>
      <c r="BY24" s="79" t="s">
        <v>161</v>
      </c>
      <c r="BZ24" s="80" t="s">
        <v>162</v>
      </c>
      <c r="CA24" s="81" t="s">
        <v>133</v>
      </c>
      <c r="CB24" s="82" t="s">
        <v>163</v>
      </c>
      <c r="CC24" s="83" t="s">
        <v>133</v>
      </c>
      <c r="CD24" s="84" t="s">
        <v>133</v>
      </c>
      <c r="CE24" s="85" t="s">
        <v>133</v>
      </c>
      <c r="CF24" s="86" t="s">
        <v>191</v>
      </c>
      <c r="CG24" s="87" t="s">
        <v>133</v>
      </c>
      <c r="CH24" s="88" t="s">
        <v>133</v>
      </c>
      <c r="CI24" s="89" t="s">
        <v>133</v>
      </c>
      <c r="CJ24" s="90" t="s">
        <v>133</v>
      </c>
      <c r="CK24" s="91" t="s">
        <v>133</v>
      </c>
      <c r="CL24" s="92" t="s">
        <v>133</v>
      </c>
      <c r="CM24" s="93" t="s">
        <v>133</v>
      </c>
      <c r="CN24" s="94" t="s">
        <v>133</v>
      </c>
      <c r="CO24" s="95" t="s">
        <v>133</v>
      </c>
      <c r="CP24" s="96" t="s">
        <v>133</v>
      </c>
      <c r="CQ24" s="97" t="s">
        <v>133</v>
      </c>
      <c r="CR24" s="98" t="s">
        <v>133</v>
      </c>
      <c r="CS24" s="99" t="s">
        <v>133</v>
      </c>
      <c r="CT24" s="100" t="s">
        <v>133</v>
      </c>
      <c r="CU24" s="101" t="s">
        <v>133</v>
      </c>
      <c r="CV24" s="102" t="s">
        <v>133</v>
      </c>
      <c r="CW24" s="103" t="s">
        <v>133</v>
      </c>
      <c r="CX24" s="104" t="s">
        <v>133</v>
      </c>
      <c r="CY24" s="105" t="s">
        <v>133</v>
      </c>
      <c r="CZ24" s="106" t="s">
        <v>133</v>
      </c>
      <c r="DA24" s="107" t="s">
        <v>133</v>
      </c>
      <c r="DB24" s="108" t="s">
        <v>133</v>
      </c>
      <c r="DC24" s="109" t="s">
        <v>133</v>
      </c>
      <c r="DD24" s="110" t="s">
        <v>133</v>
      </c>
      <c r="DE24" s="111" t="s">
        <v>133</v>
      </c>
      <c r="DF24" s="112" t="s">
        <v>133</v>
      </c>
      <c r="DG24" s="113" t="s">
        <v>133</v>
      </c>
      <c r="DH24" s="114" t="s">
        <v>133</v>
      </c>
      <c r="DI24" s="115" t="s">
        <v>133</v>
      </c>
      <c r="DJ24" s="116" t="s">
        <v>133</v>
      </c>
      <c r="DK24" s="117" t="s">
        <v>133</v>
      </c>
      <c r="DL24" s="118" t="s">
        <v>133</v>
      </c>
      <c r="DM24" s="119" t="s">
        <v>133</v>
      </c>
      <c r="DN24" s="120" t="s">
        <v>133</v>
      </c>
      <c r="DO24" s="121" t="s">
        <v>133</v>
      </c>
      <c r="DP24" s="122" t="s">
        <v>133</v>
      </c>
      <c r="DQ24" s="123" t="s">
        <v>133</v>
      </c>
      <c r="DR24" s="124" t="s">
        <v>133</v>
      </c>
      <c r="DS24" s="125" t="s">
        <v>133</v>
      </c>
      <c r="DT24" s="126" t="s">
        <v>133</v>
      </c>
      <c r="DU24" s="127" t="s">
        <v>133</v>
      </c>
      <c r="DV24" s="128" t="s">
        <v>133</v>
      </c>
      <c r="DW24" s="129" t="s">
        <v>133</v>
      </c>
      <c r="DX24" s="130" t="s">
        <v>133</v>
      </c>
      <c r="DY24" s="131" t="s">
        <v>166</v>
      </c>
      <c r="DZ24" s="261" t="str">
        <f>HYPERLINK("https://my.pitchbook.com?c=222049-09", "View company online")</f>
        <v>View company online</v>
      </c>
    </row>
    <row r="25" spans="1:130" x14ac:dyDescent="0.2">
      <c r="A25" s="132" t="s">
        <v>779</v>
      </c>
      <c r="B25" s="133" t="s">
        <v>780</v>
      </c>
      <c r="C25" s="134" t="s">
        <v>133</v>
      </c>
      <c r="D25" s="135" t="s">
        <v>133</v>
      </c>
      <c r="E25" s="136" t="s">
        <v>779</v>
      </c>
      <c r="F25" s="137" t="s">
        <v>781</v>
      </c>
      <c r="G25" s="138" t="s">
        <v>170</v>
      </c>
      <c r="H25" s="139" t="s">
        <v>213</v>
      </c>
      <c r="I25" s="140" t="s">
        <v>782</v>
      </c>
      <c r="J25" s="141" t="s">
        <v>783</v>
      </c>
      <c r="K25" s="142" t="s">
        <v>133</v>
      </c>
      <c r="L25" s="143" t="s">
        <v>175</v>
      </c>
      <c r="M25" s="144">
        <v>0.09</v>
      </c>
      <c r="N25" s="145" t="s">
        <v>198</v>
      </c>
      <c r="O25" s="146" t="s">
        <v>176</v>
      </c>
      <c r="P25" s="147" t="s">
        <v>177</v>
      </c>
      <c r="Q25" s="148" t="s">
        <v>784</v>
      </c>
      <c r="R25" s="149" t="s">
        <v>133</v>
      </c>
      <c r="S25" s="150" t="s">
        <v>133</v>
      </c>
      <c r="T25" s="151" t="s">
        <v>133</v>
      </c>
      <c r="U25" s="152">
        <v>2016</v>
      </c>
      <c r="V25" s="153" t="s">
        <v>133</v>
      </c>
      <c r="W25" s="154" t="s">
        <v>133</v>
      </c>
      <c r="X25" s="155" t="s">
        <v>145</v>
      </c>
      <c r="Y25" s="156" t="s">
        <v>133</v>
      </c>
      <c r="Z25" s="157" t="s">
        <v>133</v>
      </c>
      <c r="AA25" s="158" t="s">
        <v>133</v>
      </c>
      <c r="AB25" s="159" t="s">
        <v>133</v>
      </c>
      <c r="AC25" s="160" t="s">
        <v>133</v>
      </c>
      <c r="AD25" s="161" t="s">
        <v>133</v>
      </c>
      <c r="AE25" s="162" t="s">
        <v>785</v>
      </c>
      <c r="AF25" s="163" t="s">
        <v>786</v>
      </c>
      <c r="AG25" s="164" t="s">
        <v>787</v>
      </c>
      <c r="AH25" s="165" t="s">
        <v>788</v>
      </c>
      <c r="AI25" s="166" t="s">
        <v>789</v>
      </c>
      <c r="AJ25" s="167" t="s">
        <v>790</v>
      </c>
      <c r="AK25" s="168" t="s">
        <v>791</v>
      </c>
      <c r="AL25" s="169" t="s">
        <v>133</v>
      </c>
      <c r="AM25" s="170" t="s">
        <v>792</v>
      </c>
      <c r="AN25" s="171" t="s">
        <v>153</v>
      </c>
      <c r="AO25" s="172" t="s">
        <v>793</v>
      </c>
      <c r="AP25" s="173" t="s">
        <v>155</v>
      </c>
      <c r="AQ25" s="174" t="s">
        <v>789</v>
      </c>
      <c r="AR25" s="175" t="s">
        <v>133</v>
      </c>
      <c r="AS25" s="176" t="s">
        <v>788</v>
      </c>
      <c r="AT25" s="177" t="s">
        <v>157</v>
      </c>
      <c r="AU25" s="178" t="s">
        <v>158</v>
      </c>
      <c r="AV25" s="179" t="s">
        <v>794</v>
      </c>
      <c r="AW25" s="180" t="s">
        <v>133</v>
      </c>
      <c r="AX25" s="181" t="s">
        <v>133</v>
      </c>
      <c r="AY25" s="182" t="s">
        <v>133</v>
      </c>
      <c r="AZ25" s="183" t="s">
        <v>133</v>
      </c>
      <c r="BA25" s="184" t="s">
        <v>133</v>
      </c>
      <c r="BB25" s="185" t="s">
        <v>133</v>
      </c>
      <c r="BC25" s="186" t="s">
        <v>133</v>
      </c>
      <c r="BD25" s="187" t="s">
        <v>133</v>
      </c>
      <c r="BE25" s="188" t="s">
        <v>133</v>
      </c>
      <c r="BF25" s="189" t="s">
        <v>133</v>
      </c>
      <c r="BG25" s="190">
        <v>43042</v>
      </c>
      <c r="BH25" s="191">
        <v>0.09</v>
      </c>
      <c r="BI25" s="192" t="s">
        <v>160</v>
      </c>
      <c r="BJ25" s="193" t="s">
        <v>133</v>
      </c>
      <c r="BK25" s="194" t="s">
        <v>133</v>
      </c>
      <c r="BL25" s="195" t="s">
        <v>161</v>
      </c>
      <c r="BM25" s="196" t="s">
        <v>162</v>
      </c>
      <c r="BN25" s="197" t="s">
        <v>133</v>
      </c>
      <c r="BO25" s="198" t="s">
        <v>163</v>
      </c>
      <c r="BP25" s="199" t="s">
        <v>133</v>
      </c>
      <c r="BQ25" s="200" t="s">
        <v>133</v>
      </c>
      <c r="BR25" s="201" t="s">
        <v>133</v>
      </c>
      <c r="BS25" s="202" t="s">
        <v>191</v>
      </c>
      <c r="BT25" s="203">
        <v>43042</v>
      </c>
      <c r="BU25" s="204">
        <v>0.09</v>
      </c>
      <c r="BV25" s="205" t="s">
        <v>160</v>
      </c>
      <c r="BW25" s="206" t="s">
        <v>133</v>
      </c>
      <c r="BX25" s="207" t="s">
        <v>133</v>
      </c>
      <c r="BY25" s="208" t="s">
        <v>161</v>
      </c>
      <c r="BZ25" s="209" t="s">
        <v>162</v>
      </c>
      <c r="CA25" s="210" t="s">
        <v>133</v>
      </c>
      <c r="CB25" s="211" t="s">
        <v>163</v>
      </c>
      <c r="CC25" s="212" t="s">
        <v>133</v>
      </c>
      <c r="CD25" s="213" t="s">
        <v>133</v>
      </c>
      <c r="CE25" s="214" t="s">
        <v>133</v>
      </c>
      <c r="CF25" s="215" t="s">
        <v>191</v>
      </c>
      <c r="CG25" s="216" t="s">
        <v>133</v>
      </c>
      <c r="CH25" s="217" t="s">
        <v>133</v>
      </c>
      <c r="CI25" s="218" t="s">
        <v>133</v>
      </c>
      <c r="CJ25" s="219" t="s">
        <v>133</v>
      </c>
      <c r="CK25" s="220" t="s">
        <v>133</v>
      </c>
      <c r="CL25" s="221" t="s">
        <v>133</v>
      </c>
      <c r="CM25" s="222" t="s">
        <v>133</v>
      </c>
      <c r="CN25" s="223" t="s">
        <v>133</v>
      </c>
      <c r="CO25" s="224" t="s">
        <v>133</v>
      </c>
      <c r="CP25" s="225" t="s">
        <v>133</v>
      </c>
      <c r="CQ25" s="226" t="s">
        <v>133</v>
      </c>
      <c r="CR25" s="227" t="s">
        <v>133</v>
      </c>
      <c r="CS25" s="228" t="s">
        <v>133</v>
      </c>
      <c r="CT25" s="229" t="s">
        <v>133</v>
      </c>
      <c r="CU25" s="230" t="s">
        <v>133</v>
      </c>
      <c r="CV25" s="231" t="s">
        <v>133</v>
      </c>
      <c r="CW25" s="232" t="s">
        <v>133</v>
      </c>
      <c r="CX25" s="233" t="s">
        <v>133</v>
      </c>
      <c r="CY25" s="234" t="s">
        <v>133</v>
      </c>
      <c r="CZ25" s="235" t="s">
        <v>133</v>
      </c>
      <c r="DA25" s="236" t="s">
        <v>133</v>
      </c>
      <c r="DB25" s="237" t="s">
        <v>133</v>
      </c>
      <c r="DC25" s="238" t="s">
        <v>133</v>
      </c>
      <c r="DD25" s="239" t="s">
        <v>133</v>
      </c>
      <c r="DE25" s="240" t="s">
        <v>133</v>
      </c>
      <c r="DF25" s="241" t="s">
        <v>133</v>
      </c>
      <c r="DG25" s="242" t="s">
        <v>133</v>
      </c>
      <c r="DH25" s="243" t="s">
        <v>133</v>
      </c>
      <c r="DI25" s="244" t="s">
        <v>133</v>
      </c>
      <c r="DJ25" s="245" t="s">
        <v>133</v>
      </c>
      <c r="DK25" s="246" t="s">
        <v>133</v>
      </c>
      <c r="DL25" s="247" t="s">
        <v>133</v>
      </c>
      <c r="DM25" s="248" t="s">
        <v>133</v>
      </c>
      <c r="DN25" s="249" t="s">
        <v>133</v>
      </c>
      <c r="DO25" s="250" t="s">
        <v>133</v>
      </c>
      <c r="DP25" s="251" t="s">
        <v>133</v>
      </c>
      <c r="DQ25" s="252" t="s">
        <v>133</v>
      </c>
      <c r="DR25" s="253" t="s">
        <v>133</v>
      </c>
      <c r="DS25" s="254" t="s">
        <v>133</v>
      </c>
      <c r="DT25" s="255" t="s">
        <v>133</v>
      </c>
      <c r="DU25" s="256" t="s">
        <v>133</v>
      </c>
      <c r="DV25" s="257" t="s">
        <v>133</v>
      </c>
      <c r="DW25" s="258" t="s">
        <v>133</v>
      </c>
      <c r="DX25" s="259" t="s">
        <v>133</v>
      </c>
      <c r="DY25" s="260" t="s">
        <v>166</v>
      </c>
      <c r="DZ25" s="262" t="str">
        <f>HYPERLINK("https://my.pitchbook.com?c=221996-08", "View company online")</f>
        <v>View company online</v>
      </c>
    </row>
    <row r="26" spans="1:130" x14ac:dyDescent="0.2">
      <c r="A26" s="3" t="s">
        <v>795</v>
      </c>
      <c r="B26" s="4" t="s">
        <v>796</v>
      </c>
      <c r="C26" s="5" t="s">
        <v>133</v>
      </c>
      <c r="D26" s="6" t="s">
        <v>133</v>
      </c>
      <c r="E26" s="7" t="s">
        <v>795</v>
      </c>
      <c r="F26" s="8" t="s">
        <v>194</v>
      </c>
      <c r="G26" s="9" t="s">
        <v>195</v>
      </c>
      <c r="H26" s="10" t="s">
        <v>196</v>
      </c>
      <c r="I26" s="11" t="s">
        <v>196</v>
      </c>
      <c r="J26" s="12" t="s">
        <v>197</v>
      </c>
      <c r="K26" s="13" t="s">
        <v>133</v>
      </c>
      <c r="L26" s="14" t="s">
        <v>175</v>
      </c>
      <c r="M26" s="15">
        <v>0.1</v>
      </c>
      <c r="N26" s="16" t="s">
        <v>198</v>
      </c>
      <c r="O26" s="17" t="s">
        <v>176</v>
      </c>
      <c r="P26" s="18" t="s">
        <v>177</v>
      </c>
      <c r="Q26" s="19" t="s">
        <v>797</v>
      </c>
      <c r="R26" s="20" t="s">
        <v>133</v>
      </c>
      <c r="S26" s="21" t="s">
        <v>133</v>
      </c>
      <c r="T26" s="22" t="s">
        <v>133</v>
      </c>
      <c r="U26" s="23">
        <v>2017</v>
      </c>
      <c r="V26" s="24" t="s">
        <v>133</v>
      </c>
      <c r="W26" s="25" t="s">
        <v>133</v>
      </c>
      <c r="X26" s="26" t="s">
        <v>145</v>
      </c>
      <c r="Y26" s="27" t="s">
        <v>133</v>
      </c>
      <c r="Z26" s="28" t="s">
        <v>133</v>
      </c>
      <c r="AA26" s="29" t="s">
        <v>133</v>
      </c>
      <c r="AB26" s="30" t="s">
        <v>133</v>
      </c>
      <c r="AC26" s="31" t="s">
        <v>133</v>
      </c>
      <c r="AD26" s="32" t="s">
        <v>133</v>
      </c>
      <c r="AE26" s="33" t="s">
        <v>798</v>
      </c>
      <c r="AF26" s="34" t="s">
        <v>799</v>
      </c>
      <c r="AG26" s="35" t="s">
        <v>696</v>
      </c>
      <c r="AH26" s="36" t="s">
        <v>800</v>
      </c>
      <c r="AI26" s="37" t="s">
        <v>801</v>
      </c>
      <c r="AJ26" s="38" t="s">
        <v>802</v>
      </c>
      <c r="AK26" s="39" t="s">
        <v>803</v>
      </c>
      <c r="AL26" s="40" t="s">
        <v>133</v>
      </c>
      <c r="AM26" s="41" t="s">
        <v>804</v>
      </c>
      <c r="AN26" s="42" t="s">
        <v>805</v>
      </c>
      <c r="AO26" s="43" t="s">
        <v>806</v>
      </c>
      <c r="AP26" s="44" t="s">
        <v>155</v>
      </c>
      <c r="AQ26" s="45" t="s">
        <v>801</v>
      </c>
      <c r="AR26" s="46" t="s">
        <v>133</v>
      </c>
      <c r="AS26" s="47" t="s">
        <v>133</v>
      </c>
      <c r="AT26" s="48" t="s">
        <v>157</v>
      </c>
      <c r="AU26" s="49" t="s">
        <v>158</v>
      </c>
      <c r="AV26" s="50" t="s">
        <v>807</v>
      </c>
      <c r="AW26" s="51" t="s">
        <v>133</v>
      </c>
      <c r="AX26" s="52" t="s">
        <v>133</v>
      </c>
      <c r="AY26" s="53" t="s">
        <v>133</v>
      </c>
      <c r="AZ26" s="54" t="s">
        <v>133</v>
      </c>
      <c r="BA26" s="55" t="s">
        <v>133</v>
      </c>
      <c r="BB26" s="56" t="s">
        <v>133</v>
      </c>
      <c r="BC26" s="57" t="s">
        <v>133</v>
      </c>
      <c r="BD26" s="58" t="s">
        <v>133</v>
      </c>
      <c r="BE26" s="59" t="s">
        <v>133</v>
      </c>
      <c r="BF26" s="60" t="s">
        <v>133</v>
      </c>
      <c r="BG26" s="61">
        <v>43042</v>
      </c>
      <c r="BH26" s="62">
        <v>0.1</v>
      </c>
      <c r="BI26" s="63" t="s">
        <v>160</v>
      </c>
      <c r="BJ26" s="64" t="s">
        <v>133</v>
      </c>
      <c r="BK26" s="65" t="s">
        <v>133</v>
      </c>
      <c r="BL26" s="66" t="s">
        <v>161</v>
      </c>
      <c r="BM26" s="67" t="s">
        <v>162</v>
      </c>
      <c r="BN26" s="68" t="s">
        <v>133</v>
      </c>
      <c r="BO26" s="69" t="s">
        <v>163</v>
      </c>
      <c r="BP26" s="70" t="s">
        <v>133</v>
      </c>
      <c r="BQ26" s="71" t="s">
        <v>133</v>
      </c>
      <c r="BR26" s="72" t="s">
        <v>133</v>
      </c>
      <c r="BS26" s="73" t="s">
        <v>191</v>
      </c>
      <c r="BT26" s="74">
        <v>43042</v>
      </c>
      <c r="BU26" s="75">
        <v>0.1</v>
      </c>
      <c r="BV26" s="76" t="s">
        <v>160</v>
      </c>
      <c r="BW26" s="77" t="s">
        <v>133</v>
      </c>
      <c r="BX26" s="78" t="s">
        <v>133</v>
      </c>
      <c r="BY26" s="79" t="s">
        <v>161</v>
      </c>
      <c r="BZ26" s="80" t="s">
        <v>162</v>
      </c>
      <c r="CA26" s="81" t="s">
        <v>133</v>
      </c>
      <c r="CB26" s="82" t="s">
        <v>163</v>
      </c>
      <c r="CC26" s="83" t="s">
        <v>133</v>
      </c>
      <c r="CD26" s="84" t="s">
        <v>133</v>
      </c>
      <c r="CE26" s="85" t="s">
        <v>133</v>
      </c>
      <c r="CF26" s="86" t="s">
        <v>191</v>
      </c>
      <c r="CG26" s="87" t="s">
        <v>133</v>
      </c>
      <c r="CH26" s="88" t="s">
        <v>133</v>
      </c>
      <c r="CI26" s="89" t="s">
        <v>133</v>
      </c>
      <c r="CJ26" s="90" t="s">
        <v>133</v>
      </c>
      <c r="CK26" s="91" t="s">
        <v>133</v>
      </c>
      <c r="CL26" s="92" t="s">
        <v>133</v>
      </c>
      <c r="CM26" s="93" t="s">
        <v>133</v>
      </c>
      <c r="CN26" s="94" t="s">
        <v>133</v>
      </c>
      <c r="CO26" s="95" t="s">
        <v>133</v>
      </c>
      <c r="CP26" s="96" t="s">
        <v>133</v>
      </c>
      <c r="CQ26" s="97" t="s">
        <v>133</v>
      </c>
      <c r="CR26" s="98" t="s">
        <v>133</v>
      </c>
      <c r="CS26" s="99" t="s">
        <v>133</v>
      </c>
      <c r="CT26" s="100" t="s">
        <v>133</v>
      </c>
      <c r="CU26" s="101" t="s">
        <v>133</v>
      </c>
      <c r="CV26" s="102" t="s">
        <v>133</v>
      </c>
      <c r="CW26" s="103" t="s">
        <v>133</v>
      </c>
      <c r="CX26" s="104" t="s">
        <v>133</v>
      </c>
      <c r="CY26" s="105" t="s">
        <v>133</v>
      </c>
      <c r="CZ26" s="106" t="s">
        <v>133</v>
      </c>
      <c r="DA26" s="107" t="s">
        <v>133</v>
      </c>
      <c r="DB26" s="108" t="s">
        <v>133</v>
      </c>
      <c r="DC26" s="109" t="s">
        <v>133</v>
      </c>
      <c r="DD26" s="110" t="s">
        <v>133</v>
      </c>
      <c r="DE26" s="111" t="s">
        <v>133</v>
      </c>
      <c r="DF26" s="112" t="s">
        <v>133</v>
      </c>
      <c r="DG26" s="113" t="s">
        <v>133</v>
      </c>
      <c r="DH26" s="114" t="s">
        <v>133</v>
      </c>
      <c r="DI26" s="115" t="s">
        <v>133</v>
      </c>
      <c r="DJ26" s="116" t="s">
        <v>133</v>
      </c>
      <c r="DK26" s="117" t="s">
        <v>133</v>
      </c>
      <c r="DL26" s="118" t="s">
        <v>133</v>
      </c>
      <c r="DM26" s="119" t="s">
        <v>133</v>
      </c>
      <c r="DN26" s="120" t="s">
        <v>133</v>
      </c>
      <c r="DO26" s="121" t="s">
        <v>133</v>
      </c>
      <c r="DP26" s="122" t="s">
        <v>133</v>
      </c>
      <c r="DQ26" s="123" t="s">
        <v>133</v>
      </c>
      <c r="DR26" s="124" t="s">
        <v>133</v>
      </c>
      <c r="DS26" s="125" t="s">
        <v>133</v>
      </c>
      <c r="DT26" s="126" t="s">
        <v>133</v>
      </c>
      <c r="DU26" s="127" t="s">
        <v>133</v>
      </c>
      <c r="DV26" s="128" t="s">
        <v>133</v>
      </c>
      <c r="DW26" s="129" t="s">
        <v>133</v>
      </c>
      <c r="DX26" s="130" t="s">
        <v>133</v>
      </c>
      <c r="DY26" s="131" t="s">
        <v>166</v>
      </c>
      <c r="DZ26" s="261" t="str">
        <f>HYPERLINK("https://my.pitchbook.com?c=221996-35", "View company online")</f>
        <v>View company online</v>
      </c>
    </row>
    <row r="27" spans="1:130" x14ac:dyDescent="0.2">
      <c r="A27" s="132" t="s">
        <v>808</v>
      </c>
      <c r="B27" s="133" t="s">
        <v>809</v>
      </c>
      <c r="C27" s="134" t="s">
        <v>133</v>
      </c>
      <c r="D27" s="135" t="s">
        <v>810</v>
      </c>
      <c r="E27" s="136" t="s">
        <v>808</v>
      </c>
      <c r="F27" s="137" t="s">
        <v>811</v>
      </c>
      <c r="G27" s="138" t="s">
        <v>195</v>
      </c>
      <c r="H27" s="139" t="s">
        <v>650</v>
      </c>
      <c r="I27" s="140" t="s">
        <v>812</v>
      </c>
      <c r="J27" s="141" t="s">
        <v>813</v>
      </c>
      <c r="K27" s="142" t="s">
        <v>814</v>
      </c>
      <c r="L27" s="143" t="s">
        <v>175</v>
      </c>
      <c r="M27" s="144" t="s">
        <v>133</v>
      </c>
      <c r="N27" s="145" t="s">
        <v>241</v>
      </c>
      <c r="O27" s="146" t="s">
        <v>176</v>
      </c>
      <c r="P27" s="147" t="s">
        <v>177</v>
      </c>
      <c r="Q27" s="148" t="s">
        <v>815</v>
      </c>
      <c r="R27" s="149" t="s">
        <v>133</v>
      </c>
      <c r="S27" s="150" t="s">
        <v>133</v>
      </c>
      <c r="T27" s="151" t="s">
        <v>133</v>
      </c>
      <c r="U27" s="152">
        <v>2012</v>
      </c>
      <c r="V27" s="153" t="s">
        <v>133</v>
      </c>
      <c r="W27" s="154" t="s">
        <v>133</v>
      </c>
      <c r="X27" s="155" t="s">
        <v>265</v>
      </c>
      <c r="Y27" s="156" t="s">
        <v>133</v>
      </c>
      <c r="Z27" s="157" t="s">
        <v>133</v>
      </c>
      <c r="AA27" s="158" t="s">
        <v>133</v>
      </c>
      <c r="AB27" s="159" t="s">
        <v>133</v>
      </c>
      <c r="AC27" s="160" t="s">
        <v>133</v>
      </c>
      <c r="AD27" s="161" t="s">
        <v>133</v>
      </c>
      <c r="AE27" s="162" t="s">
        <v>816</v>
      </c>
      <c r="AF27" s="163" t="s">
        <v>817</v>
      </c>
      <c r="AG27" s="164" t="s">
        <v>818</v>
      </c>
      <c r="AH27" s="165" t="s">
        <v>819</v>
      </c>
      <c r="AI27" s="166" t="s">
        <v>820</v>
      </c>
      <c r="AJ27" s="167" t="s">
        <v>821</v>
      </c>
      <c r="AK27" s="168" t="s">
        <v>822</v>
      </c>
      <c r="AL27" s="169" t="s">
        <v>133</v>
      </c>
      <c r="AM27" s="170" t="s">
        <v>823</v>
      </c>
      <c r="AN27" s="171" t="s">
        <v>683</v>
      </c>
      <c r="AO27" s="172" t="s">
        <v>824</v>
      </c>
      <c r="AP27" s="173" t="s">
        <v>155</v>
      </c>
      <c r="AQ27" s="174" t="s">
        <v>820</v>
      </c>
      <c r="AR27" s="175" t="s">
        <v>133</v>
      </c>
      <c r="AS27" s="176" t="s">
        <v>825</v>
      </c>
      <c r="AT27" s="177" t="s">
        <v>157</v>
      </c>
      <c r="AU27" s="178" t="s">
        <v>158</v>
      </c>
      <c r="AV27" s="179" t="s">
        <v>826</v>
      </c>
      <c r="AW27" s="180" t="s">
        <v>133</v>
      </c>
      <c r="AX27" s="181" t="s">
        <v>133</v>
      </c>
      <c r="AY27" s="182" t="s">
        <v>133</v>
      </c>
      <c r="AZ27" s="183" t="s">
        <v>133</v>
      </c>
      <c r="BA27" s="184" t="s">
        <v>133</v>
      </c>
      <c r="BB27" s="185" t="s">
        <v>133</v>
      </c>
      <c r="BC27" s="186" t="s">
        <v>133</v>
      </c>
      <c r="BD27" s="187" t="s">
        <v>133</v>
      </c>
      <c r="BE27" s="188" t="s">
        <v>133</v>
      </c>
      <c r="BF27" s="189" t="s">
        <v>133</v>
      </c>
      <c r="BG27" s="190">
        <v>43042</v>
      </c>
      <c r="BH27" s="191">
        <v>0.21</v>
      </c>
      <c r="BI27" s="192" t="s">
        <v>160</v>
      </c>
      <c r="BJ27" s="193" t="s">
        <v>133</v>
      </c>
      <c r="BK27" s="194" t="s">
        <v>133</v>
      </c>
      <c r="BL27" s="195" t="s">
        <v>161</v>
      </c>
      <c r="BM27" s="196" t="s">
        <v>162</v>
      </c>
      <c r="BN27" s="197" t="s">
        <v>133</v>
      </c>
      <c r="BO27" s="198" t="s">
        <v>163</v>
      </c>
      <c r="BP27" s="199" t="s">
        <v>164</v>
      </c>
      <c r="BQ27" s="200" t="s">
        <v>133</v>
      </c>
      <c r="BR27" s="201" t="s">
        <v>133</v>
      </c>
      <c r="BS27" s="202" t="s">
        <v>191</v>
      </c>
      <c r="BT27" s="203">
        <v>43042</v>
      </c>
      <c r="BU27" s="204">
        <v>0.21</v>
      </c>
      <c r="BV27" s="205" t="s">
        <v>160</v>
      </c>
      <c r="BW27" s="206" t="s">
        <v>133</v>
      </c>
      <c r="BX27" s="207" t="s">
        <v>133</v>
      </c>
      <c r="BY27" s="208" t="s">
        <v>161</v>
      </c>
      <c r="BZ27" s="209" t="s">
        <v>162</v>
      </c>
      <c r="CA27" s="210" t="s">
        <v>133</v>
      </c>
      <c r="CB27" s="211" t="s">
        <v>163</v>
      </c>
      <c r="CC27" s="212" t="s">
        <v>164</v>
      </c>
      <c r="CD27" s="213" t="s">
        <v>133</v>
      </c>
      <c r="CE27" s="214" t="s">
        <v>133</v>
      </c>
      <c r="CF27" s="215" t="s">
        <v>191</v>
      </c>
      <c r="CG27" s="216" t="s">
        <v>276</v>
      </c>
      <c r="CH27" s="217" t="s">
        <v>277</v>
      </c>
      <c r="CI27" s="218" t="s">
        <v>276</v>
      </c>
      <c r="CJ27" s="219" t="s">
        <v>276</v>
      </c>
      <c r="CK27" s="220" t="s">
        <v>276</v>
      </c>
      <c r="CL27" s="221" t="s">
        <v>278</v>
      </c>
      <c r="CM27" s="222" t="s">
        <v>133</v>
      </c>
      <c r="CN27" s="223" t="s">
        <v>133</v>
      </c>
      <c r="CO27" s="224" t="s">
        <v>276</v>
      </c>
      <c r="CP27" s="225" t="s">
        <v>279</v>
      </c>
      <c r="CQ27" s="226" t="s">
        <v>133</v>
      </c>
      <c r="CR27" s="227" t="s">
        <v>133</v>
      </c>
      <c r="CS27" s="228" t="s">
        <v>133</v>
      </c>
      <c r="CT27" s="229" t="s">
        <v>133</v>
      </c>
      <c r="CU27" s="230" t="s">
        <v>133</v>
      </c>
      <c r="CV27" s="231" t="s">
        <v>133</v>
      </c>
      <c r="CW27" s="232" t="s">
        <v>283</v>
      </c>
      <c r="CX27" s="233" t="s">
        <v>285</v>
      </c>
      <c r="CY27" s="234" t="s">
        <v>283</v>
      </c>
      <c r="CZ27" s="235" t="s">
        <v>276</v>
      </c>
      <c r="DA27" s="236" t="s">
        <v>283</v>
      </c>
      <c r="DB27" s="237" t="s">
        <v>285</v>
      </c>
      <c r="DC27" s="238" t="s">
        <v>133</v>
      </c>
      <c r="DD27" s="239" t="s">
        <v>133</v>
      </c>
      <c r="DE27" s="240" t="s">
        <v>283</v>
      </c>
      <c r="DF27" s="241" t="s">
        <v>285</v>
      </c>
      <c r="DG27" s="242" t="s">
        <v>133</v>
      </c>
      <c r="DH27" s="243" t="s">
        <v>133</v>
      </c>
      <c r="DI27" s="244" t="s">
        <v>133</v>
      </c>
      <c r="DJ27" s="245" t="s">
        <v>133</v>
      </c>
      <c r="DK27" s="246" t="s">
        <v>133</v>
      </c>
      <c r="DL27" s="247" t="s">
        <v>133</v>
      </c>
      <c r="DM27" s="248" t="s">
        <v>291</v>
      </c>
      <c r="DN27" s="249" t="s">
        <v>291</v>
      </c>
      <c r="DO27" s="250" t="s">
        <v>276</v>
      </c>
      <c r="DP27" s="251" t="s">
        <v>133</v>
      </c>
      <c r="DQ27" s="252" t="s">
        <v>133</v>
      </c>
      <c r="DR27" s="253" t="s">
        <v>133</v>
      </c>
      <c r="DS27" s="254" t="s">
        <v>133</v>
      </c>
      <c r="DT27" s="255" t="s">
        <v>133</v>
      </c>
      <c r="DU27" s="256" t="s">
        <v>133</v>
      </c>
      <c r="DV27" s="257" t="s">
        <v>133</v>
      </c>
      <c r="DW27" s="258" t="s">
        <v>133</v>
      </c>
      <c r="DX27" s="259" t="s">
        <v>133</v>
      </c>
      <c r="DY27" s="260" t="s">
        <v>166</v>
      </c>
      <c r="DZ27" s="262" t="str">
        <f>HYPERLINK("https://my.pitchbook.com?c=181548-82", "View company online")</f>
        <v>View company online</v>
      </c>
    </row>
    <row r="28" spans="1:130" x14ac:dyDescent="0.2">
      <c r="A28" s="3" t="s">
        <v>827</v>
      </c>
      <c r="B28" s="4" t="s">
        <v>828</v>
      </c>
      <c r="C28" s="5" t="s">
        <v>133</v>
      </c>
      <c r="D28" s="6" t="s">
        <v>133</v>
      </c>
      <c r="E28" s="7" t="s">
        <v>827</v>
      </c>
      <c r="F28" s="8" t="s">
        <v>829</v>
      </c>
      <c r="G28" s="9" t="s">
        <v>170</v>
      </c>
      <c r="H28" s="10" t="s">
        <v>213</v>
      </c>
      <c r="I28" s="11" t="s">
        <v>782</v>
      </c>
      <c r="J28" s="12" t="s">
        <v>830</v>
      </c>
      <c r="K28" s="13" t="s">
        <v>670</v>
      </c>
      <c r="L28" s="14" t="s">
        <v>175</v>
      </c>
      <c r="M28" s="15">
        <v>0.22</v>
      </c>
      <c r="N28" s="16" t="s">
        <v>241</v>
      </c>
      <c r="O28" s="17" t="s">
        <v>176</v>
      </c>
      <c r="P28" s="18" t="s">
        <v>177</v>
      </c>
      <c r="Q28" s="19" t="s">
        <v>831</v>
      </c>
      <c r="R28" s="20" t="s">
        <v>133</v>
      </c>
      <c r="S28" s="21" t="s">
        <v>133</v>
      </c>
      <c r="T28" s="22" t="s">
        <v>133</v>
      </c>
      <c r="U28" s="23">
        <v>2012</v>
      </c>
      <c r="V28" s="24" t="s">
        <v>133</v>
      </c>
      <c r="W28" s="25" t="s">
        <v>133</v>
      </c>
      <c r="X28" s="26" t="s">
        <v>832</v>
      </c>
      <c r="Y28" s="27" t="s">
        <v>133</v>
      </c>
      <c r="Z28" s="28" t="s">
        <v>133</v>
      </c>
      <c r="AA28" s="29" t="s">
        <v>133</v>
      </c>
      <c r="AB28" s="30" t="s">
        <v>133</v>
      </c>
      <c r="AC28" s="31" t="s">
        <v>133</v>
      </c>
      <c r="AD28" s="32" t="s">
        <v>133</v>
      </c>
      <c r="AE28" s="33" t="s">
        <v>833</v>
      </c>
      <c r="AF28" s="34" t="s">
        <v>834</v>
      </c>
      <c r="AG28" s="35" t="s">
        <v>835</v>
      </c>
      <c r="AH28" s="36" t="s">
        <v>133</v>
      </c>
      <c r="AI28" s="37" t="s">
        <v>836</v>
      </c>
      <c r="AJ28" s="38" t="s">
        <v>837</v>
      </c>
      <c r="AK28" s="39" t="s">
        <v>838</v>
      </c>
      <c r="AL28" s="40" t="s">
        <v>133</v>
      </c>
      <c r="AM28" s="41" t="s">
        <v>839</v>
      </c>
      <c r="AN28" s="42" t="s">
        <v>840</v>
      </c>
      <c r="AO28" s="43" t="s">
        <v>841</v>
      </c>
      <c r="AP28" s="44" t="s">
        <v>155</v>
      </c>
      <c r="AQ28" s="45" t="s">
        <v>836</v>
      </c>
      <c r="AR28" s="46" t="s">
        <v>133</v>
      </c>
      <c r="AS28" s="47" t="s">
        <v>133</v>
      </c>
      <c r="AT28" s="48" t="s">
        <v>157</v>
      </c>
      <c r="AU28" s="49" t="s">
        <v>158</v>
      </c>
      <c r="AV28" s="50" t="s">
        <v>842</v>
      </c>
      <c r="AW28" s="51" t="s">
        <v>133</v>
      </c>
      <c r="AX28" s="52" t="s">
        <v>133</v>
      </c>
      <c r="AY28" s="53" t="s">
        <v>133</v>
      </c>
      <c r="AZ28" s="54" t="s">
        <v>133</v>
      </c>
      <c r="BA28" s="55" t="s">
        <v>133</v>
      </c>
      <c r="BB28" s="56" t="s">
        <v>133</v>
      </c>
      <c r="BC28" s="57" t="s">
        <v>133</v>
      </c>
      <c r="BD28" s="58" t="s">
        <v>133</v>
      </c>
      <c r="BE28" s="59" t="s">
        <v>133</v>
      </c>
      <c r="BF28" s="60" t="s">
        <v>133</v>
      </c>
      <c r="BG28" s="61">
        <v>41414</v>
      </c>
      <c r="BH28" s="62">
        <v>0.12</v>
      </c>
      <c r="BI28" s="63" t="s">
        <v>160</v>
      </c>
      <c r="BJ28" s="64" t="s">
        <v>133</v>
      </c>
      <c r="BK28" s="65" t="s">
        <v>133</v>
      </c>
      <c r="BL28" s="66" t="s">
        <v>161</v>
      </c>
      <c r="BM28" s="67" t="s">
        <v>162</v>
      </c>
      <c r="BN28" s="68" t="s">
        <v>133</v>
      </c>
      <c r="BO28" s="69" t="s">
        <v>163</v>
      </c>
      <c r="BP28" s="70" t="s">
        <v>133</v>
      </c>
      <c r="BQ28" s="71" t="s">
        <v>133</v>
      </c>
      <c r="BR28" s="72" t="s">
        <v>133</v>
      </c>
      <c r="BS28" s="73" t="s">
        <v>191</v>
      </c>
      <c r="BT28" s="74">
        <v>43042</v>
      </c>
      <c r="BU28" s="75">
        <v>0.1</v>
      </c>
      <c r="BV28" s="76" t="s">
        <v>160</v>
      </c>
      <c r="BW28" s="77">
        <v>7.1</v>
      </c>
      <c r="BX28" s="78" t="s">
        <v>843</v>
      </c>
      <c r="BY28" s="79" t="s">
        <v>161</v>
      </c>
      <c r="BZ28" s="80" t="s">
        <v>162</v>
      </c>
      <c r="CA28" s="81" t="s">
        <v>133</v>
      </c>
      <c r="CB28" s="82" t="s">
        <v>163</v>
      </c>
      <c r="CC28" s="83" t="s">
        <v>133</v>
      </c>
      <c r="CD28" s="84" t="s">
        <v>133</v>
      </c>
      <c r="CE28" s="85" t="s">
        <v>133</v>
      </c>
      <c r="CF28" s="86" t="s">
        <v>191</v>
      </c>
      <c r="CG28" s="87" t="s">
        <v>133</v>
      </c>
      <c r="CH28" s="88" t="s">
        <v>133</v>
      </c>
      <c r="CI28" s="89" t="s">
        <v>133</v>
      </c>
      <c r="CJ28" s="90" t="s">
        <v>133</v>
      </c>
      <c r="CK28" s="91" t="s">
        <v>133</v>
      </c>
      <c r="CL28" s="92" t="s">
        <v>133</v>
      </c>
      <c r="CM28" s="93" t="s">
        <v>133</v>
      </c>
      <c r="CN28" s="94" t="s">
        <v>133</v>
      </c>
      <c r="CO28" s="95" t="s">
        <v>133</v>
      </c>
      <c r="CP28" s="96" t="s">
        <v>133</v>
      </c>
      <c r="CQ28" s="97" t="s">
        <v>133</v>
      </c>
      <c r="CR28" s="98" t="s">
        <v>133</v>
      </c>
      <c r="CS28" s="99" t="s">
        <v>133</v>
      </c>
      <c r="CT28" s="100" t="s">
        <v>133</v>
      </c>
      <c r="CU28" s="101" t="s">
        <v>133</v>
      </c>
      <c r="CV28" s="102" t="s">
        <v>133</v>
      </c>
      <c r="CW28" s="103" t="s">
        <v>133</v>
      </c>
      <c r="CX28" s="104" t="s">
        <v>133</v>
      </c>
      <c r="CY28" s="105" t="s">
        <v>133</v>
      </c>
      <c r="CZ28" s="106" t="s">
        <v>133</v>
      </c>
      <c r="DA28" s="107" t="s">
        <v>133</v>
      </c>
      <c r="DB28" s="108" t="s">
        <v>133</v>
      </c>
      <c r="DC28" s="109" t="s">
        <v>133</v>
      </c>
      <c r="DD28" s="110" t="s">
        <v>133</v>
      </c>
      <c r="DE28" s="111" t="s">
        <v>133</v>
      </c>
      <c r="DF28" s="112" t="s">
        <v>133</v>
      </c>
      <c r="DG28" s="113" t="s">
        <v>133</v>
      </c>
      <c r="DH28" s="114" t="s">
        <v>133</v>
      </c>
      <c r="DI28" s="115" t="s">
        <v>133</v>
      </c>
      <c r="DJ28" s="116" t="s">
        <v>133</v>
      </c>
      <c r="DK28" s="117" t="s">
        <v>133</v>
      </c>
      <c r="DL28" s="118" t="s">
        <v>133</v>
      </c>
      <c r="DM28" s="119" t="s">
        <v>133</v>
      </c>
      <c r="DN28" s="120" t="s">
        <v>133</v>
      </c>
      <c r="DO28" s="121" t="s">
        <v>133</v>
      </c>
      <c r="DP28" s="122" t="s">
        <v>133</v>
      </c>
      <c r="DQ28" s="123" t="s">
        <v>133</v>
      </c>
      <c r="DR28" s="124" t="s">
        <v>133</v>
      </c>
      <c r="DS28" s="125" t="s">
        <v>133</v>
      </c>
      <c r="DT28" s="126" t="s">
        <v>133</v>
      </c>
      <c r="DU28" s="127" t="s">
        <v>133</v>
      </c>
      <c r="DV28" s="128" t="s">
        <v>133</v>
      </c>
      <c r="DW28" s="129" t="s">
        <v>133</v>
      </c>
      <c r="DX28" s="130" t="s">
        <v>133</v>
      </c>
      <c r="DY28" s="131" t="s">
        <v>166</v>
      </c>
      <c r="DZ28" s="261" t="str">
        <f>HYPERLINK("https://my.pitchbook.com?c=90213-22", "View company online")</f>
        <v>View company online</v>
      </c>
    </row>
    <row r="29" spans="1:130" x14ac:dyDescent="0.2">
      <c r="A29" s="132" t="s">
        <v>844</v>
      </c>
      <c r="B29" s="133" t="s">
        <v>845</v>
      </c>
      <c r="C29" s="134" t="s">
        <v>133</v>
      </c>
      <c r="D29" s="135" t="s">
        <v>133</v>
      </c>
      <c r="E29" s="136" t="s">
        <v>844</v>
      </c>
      <c r="F29" s="137" t="s">
        <v>846</v>
      </c>
      <c r="G29" s="138" t="s">
        <v>295</v>
      </c>
      <c r="H29" s="139" t="s">
        <v>359</v>
      </c>
      <c r="I29" s="140" t="s">
        <v>533</v>
      </c>
      <c r="J29" s="141" t="s">
        <v>847</v>
      </c>
      <c r="K29" s="142" t="s">
        <v>848</v>
      </c>
      <c r="L29" s="143" t="s">
        <v>849</v>
      </c>
      <c r="M29" s="144" t="s">
        <v>133</v>
      </c>
      <c r="N29" s="145" t="s">
        <v>141</v>
      </c>
      <c r="O29" s="146" t="s">
        <v>142</v>
      </c>
      <c r="P29" s="147" t="s">
        <v>143</v>
      </c>
      <c r="Q29" s="148" t="s">
        <v>850</v>
      </c>
      <c r="R29" s="149">
        <v>4</v>
      </c>
      <c r="S29" s="150" t="s">
        <v>133</v>
      </c>
      <c r="T29" s="151" t="s">
        <v>133</v>
      </c>
      <c r="U29" s="152">
        <v>2017</v>
      </c>
      <c r="V29" s="153" t="s">
        <v>133</v>
      </c>
      <c r="W29" s="154" t="s">
        <v>133</v>
      </c>
      <c r="X29" s="155" t="s">
        <v>145</v>
      </c>
      <c r="Y29" s="156" t="s">
        <v>133</v>
      </c>
      <c r="Z29" s="157" t="s">
        <v>133</v>
      </c>
      <c r="AA29" s="158" t="s">
        <v>133</v>
      </c>
      <c r="AB29" s="159" t="s">
        <v>133</v>
      </c>
      <c r="AC29" s="160" t="s">
        <v>133</v>
      </c>
      <c r="AD29" s="161" t="s">
        <v>133</v>
      </c>
      <c r="AE29" s="162" t="s">
        <v>851</v>
      </c>
      <c r="AF29" s="163" t="s">
        <v>852</v>
      </c>
      <c r="AG29" s="164" t="s">
        <v>853</v>
      </c>
      <c r="AH29" s="165" t="s">
        <v>854</v>
      </c>
      <c r="AI29" s="166" t="s">
        <v>133</v>
      </c>
      <c r="AJ29" s="167" t="s">
        <v>855</v>
      </c>
      <c r="AK29" s="168" t="s">
        <v>133</v>
      </c>
      <c r="AL29" s="169" t="s">
        <v>133</v>
      </c>
      <c r="AM29" s="170" t="s">
        <v>856</v>
      </c>
      <c r="AN29" s="171" t="s">
        <v>206</v>
      </c>
      <c r="AO29" s="172" t="s">
        <v>133</v>
      </c>
      <c r="AP29" s="173" t="s">
        <v>155</v>
      </c>
      <c r="AQ29" s="174" t="s">
        <v>133</v>
      </c>
      <c r="AR29" s="175" t="s">
        <v>133</v>
      </c>
      <c r="AS29" s="176" t="s">
        <v>857</v>
      </c>
      <c r="AT29" s="177" t="s">
        <v>157</v>
      </c>
      <c r="AU29" s="178" t="s">
        <v>158</v>
      </c>
      <c r="AV29" s="179" t="s">
        <v>858</v>
      </c>
      <c r="AW29" s="180" t="s">
        <v>133</v>
      </c>
      <c r="AX29" s="181" t="s">
        <v>133</v>
      </c>
      <c r="AY29" s="182" t="s">
        <v>133</v>
      </c>
      <c r="AZ29" s="183" t="s">
        <v>133</v>
      </c>
      <c r="BA29" s="184" t="s">
        <v>133</v>
      </c>
      <c r="BB29" s="185" t="s">
        <v>133</v>
      </c>
      <c r="BC29" s="186" t="s">
        <v>133</v>
      </c>
      <c r="BD29" s="187" t="s">
        <v>133</v>
      </c>
      <c r="BE29" s="188" t="s">
        <v>133</v>
      </c>
      <c r="BF29" s="189" t="s">
        <v>859</v>
      </c>
      <c r="BG29" s="190">
        <v>43041</v>
      </c>
      <c r="BH29" s="191">
        <v>0.01</v>
      </c>
      <c r="BI29" s="192" t="s">
        <v>160</v>
      </c>
      <c r="BJ29" s="193" t="s">
        <v>133</v>
      </c>
      <c r="BK29" s="194" t="s">
        <v>133</v>
      </c>
      <c r="BL29" s="195" t="s">
        <v>316</v>
      </c>
      <c r="BM29" s="196" t="s">
        <v>133</v>
      </c>
      <c r="BN29" s="197" t="s">
        <v>133</v>
      </c>
      <c r="BO29" s="198" t="s">
        <v>163</v>
      </c>
      <c r="BP29" s="199" t="s">
        <v>133</v>
      </c>
      <c r="BQ29" s="200" t="s">
        <v>133</v>
      </c>
      <c r="BR29" s="201" t="s">
        <v>133</v>
      </c>
      <c r="BS29" s="202" t="s">
        <v>165</v>
      </c>
      <c r="BT29" s="203">
        <v>43041</v>
      </c>
      <c r="BU29" s="204">
        <v>0.01</v>
      </c>
      <c r="BV29" s="205" t="s">
        <v>160</v>
      </c>
      <c r="BW29" s="206" t="s">
        <v>133</v>
      </c>
      <c r="BX29" s="207" t="s">
        <v>133</v>
      </c>
      <c r="BY29" s="208" t="s">
        <v>316</v>
      </c>
      <c r="BZ29" s="209" t="s">
        <v>133</v>
      </c>
      <c r="CA29" s="210" t="s">
        <v>133</v>
      </c>
      <c r="CB29" s="211" t="s">
        <v>163</v>
      </c>
      <c r="CC29" s="212" t="s">
        <v>133</v>
      </c>
      <c r="CD29" s="213" t="s">
        <v>133</v>
      </c>
      <c r="CE29" s="214" t="s">
        <v>133</v>
      </c>
      <c r="CF29" s="215" t="s">
        <v>165</v>
      </c>
      <c r="CG29" s="216" t="s">
        <v>133</v>
      </c>
      <c r="CH29" s="217" t="s">
        <v>133</v>
      </c>
      <c r="CI29" s="218" t="s">
        <v>133</v>
      </c>
      <c r="CJ29" s="219" t="s">
        <v>133</v>
      </c>
      <c r="CK29" s="220" t="s">
        <v>133</v>
      </c>
      <c r="CL29" s="221" t="s">
        <v>133</v>
      </c>
      <c r="CM29" s="222" t="s">
        <v>133</v>
      </c>
      <c r="CN29" s="223" t="s">
        <v>133</v>
      </c>
      <c r="CO29" s="224" t="s">
        <v>133</v>
      </c>
      <c r="CP29" s="225" t="s">
        <v>133</v>
      </c>
      <c r="CQ29" s="226" t="s">
        <v>133</v>
      </c>
      <c r="CR29" s="227" t="s">
        <v>133</v>
      </c>
      <c r="CS29" s="228" t="s">
        <v>133</v>
      </c>
      <c r="CT29" s="229" t="s">
        <v>133</v>
      </c>
      <c r="CU29" s="230" t="s">
        <v>133</v>
      </c>
      <c r="CV29" s="231" t="s">
        <v>133</v>
      </c>
      <c r="CW29" s="232" t="s">
        <v>133</v>
      </c>
      <c r="CX29" s="233" t="s">
        <v>133</v>
      </c>
      <c r="CY29" s="234" t="s">
        <v>133</v>
      </c>
      <c r="CZ29" s="235" t="s">
        <v>133</v>
      </c>
      <c r="DA29" s="236" t="s">
        <v>133</v>
      </c>
      <c r="DB29" s="237" t="s">
        <v>133</v>
      </c>
      <c r="DC29" s="238" t="s">
        <v>133</v>
      </c>
      <c r="DD29" s="239" t="s">
        <v>133</v>
      </c>
      <c r="DE29" s="240" t="s">
        <v>133</v>
      </c>
      <c r="DF29" s="241" t="s">
        <v>133</v>
      </c>
      <c r="DG29" s="242" t="s">
        <v>133</v>
      </c>
      <c r="DH29" s="243" t="s">
        <v>133</v>
      </c>
      <c r="DI29" s="244" t="s">
        <v>133</v>
      </c>
      <c r="DJ29" s="245" t="s">
        <v>133</v>
      </c>
      <c r="DK29" s="246" t="s">
        <v>133</v>
      </c>
      <c r="DL29" s="247" t="s">
        <v>133</v>
      </c>
      <c r="DM29" s="248" t="s">
        <v>133</v>
      </c>
      <c r="DN29" s="249" t="s">
        <v>133</v>
      </c>
      <c r="DO29" s="250" t="s">
        <v>133</v>
      </c>
      <c r="DP29" s="251" t="s">
        <v>133</v>
      </c>
      <c r="DQ29" s="252" t="s">
        <v>133</v>
      </c>
      <c r="DR29" s="253" t="s">
        <v>133</v>
      </c>
      <c r="DS29" s="254" t="s">
        <v>133</v>
      </c>
      <c r="DT29" s="255" t="s">
        <v>133</v>
      </c>
      <c r="DU29" s="256" t="s">
        <v>133</v>
      </c>
      <c r="DV29" s="257" t="s">
        <v>133</v>
      </c>
      <c r="DW29" s="258" t="s">
        <v>133</v>
      </c>
      <c r="DX29" s="259" t="s">
        <v>133</v>
      </c>
      <c r="DY29" s="260" t="s">
        <v>166</v>
      </c>
      <c r="DZ29" s="262" t="str">
        <f>HYPERLINK("https://my.pitchbook.com?c=221975-20", "View company online")</f>
        <v>View company online</v>
      </c>
    </row>
    <row r="30" spans="1:130" x14ac:dyDescent="0.2">
      <c r="A30" s="3" t="s">
        <v>860</v>
      </c>
      <c r="B30" s="4" t="s">
        <v>861</v>
      </c>
      <c r="C30" s="5" t="s">
        <v>133</v>
      </c>
      <c r="D30" s="6" t="s">
        <v>862</v>
      </c>
      <c r="E30" s="7" t="s">
        <v>860</v>
      </c>
      <c r="F30" s="8" t="s">
        <v>863</v>
      </c>
      <c r="G30" s="9" t="s">
        <v>195</v>
      </c>
      <c r="H30" s="10" t="s">
        <v>581</v>
      </c>
      <c r="I30" s="11" t="s">
        <v>864</v>
      </c>
      <c r="J30" s="12" t="s">
        <v>865</v>
      </c>
      <c r="K30" s="13" t="s">
        <v>133</v>
      </c>
      <c r="L30" s="14" t="s">
        <v>175</v>
      </c>
      <c r="M30" s="15">
        <v>0.67</v>
      </c>
      <c r="N30" s="16" t="s">
        <v>141</v>
      </c>
      <c r="O30" s="17" t="s">
        <v>176</v>
      </c>
      <c r="P30" s="18" t="s">
        <v>177</v>
      </c>
      <c r="Q30" s="19" t="s">
        <v>866</v>
      </c>
      <c r="R30" s="20" t="s">
        <v>133</v>
      </c>
      <c r="S30" s="21" t="s">
        <v>133</v>
      </c>
      <c r="T30" s="22" t="s">
        <v>133</v>
      </c>
      <c r="U30" s="23">
        <v>2015</v>
      </c>
      <c r="V30" s="24" t="s">
        <v>133</v>
      </c>
      <c r="W30" s="25" t="s">
        <v>133</v>
      </c>
      <c r="X30" s="26" t="s">
        <v>145</v>
      </c>
      <c r="Y30" s="27" t="s">
        <v>133</v>
      </c>
      <c r="Z30" s="28" t="s">
        <v>133</v>
      </c>
      <c r="AA30" s="29" t="s">
        <v>133</v>
      </c>
      <c r="AB30" s="30" t="s">
        <v>133</v>
      </c>
      <c r="AC30" s="31" t="s">
        <v>133</v>
      </c>
      <c r="AD30" s="32" t="s">
        <v>133</v>
      </c>
      <c r="AE30" s="33" t="s">
        <v>867</v>
      </c>
      <c r="AF30" s="34" t="s">
        <v>868</v>
      </c>
      <c r="AG30" s="35" t="s">
        <v>446</v>
      </c>
      <c r="AH30" s="36" t="s">
        <v>869</v>
      </c>
      <c r="AI30" s="37" t="s">
        <v>870</v>
      </c>
      <c r="AJ30" s="38" t="s">
        <v>871</v>
      </c>
      <c r="AK30" s="39" t="s">
        <v>872</v>
      </c>
      <c r="AL30" s="40" t="s">
        <v>873</v>
      </c>
      <c r="AM30" s="41" t="s">
        <v>874</v>
      </c>
      <c r="AN30" s="42" t="s">
        <v>875</v>
      </c>
      <c r="AO30" s="43" t="s">
        <v>876</v>
      </c>
      <c r="AP30" s="44" t="s">
        <v>155</v>
      </c>
      <c r="AQ30" s="45" t="s">
        <v>870</v>
      </c>
      <c r="AR30" s="46" t="s">
        <v>877</v>
      </c>
      <c r="AS30" s="47" t="s">
        <v>878</v>
      </c>
      <c r="AT30" s="48" t="s">
        <v>157</v>
      </c>
      <c r="AU30" s="49" t="s">
        <v>158</v>
      </c>
      <c r="AV30" s="50" t="s">
        <v>879</v>
      </c>
      <c r="AW30" s="51" t="s">
        <v>133</v>
      </c>
      <c r="AX30" s="52" t="s">
        <v>133</v>
      </c>
      <c r="AY30" s="53" t="s">
        <v>133</v>
      </c>
      <c r="AZ30" s="54" t="s">
        <v>133</v>
      </c>
      <c r="BA30" s="55" t="s">
        <v>133</v>
      </c>
      <c r="BB30" s="56" t="s">
        <v>133</v>
      </c>
      <c r="BC30" s="57" t="s">
        <v>133</v>
      </c>
      <c r="BD30" s="58" t="s">
        <v>133</v>
      </c>
      <c r="BE30" s="59" t="s">
        <v>133</v>
      </c>
      <c r="BF30" s="60" t="s">
        <v>133</v>
      </c>
      <c r="BG30" s="61" t="s">
        <v>133</v>
      </c>
      <c r="BH30" s="62">
        <v>0.5</v>
      </c>
      <c r="BI30" s="63" t="s">
        <v>843</v>
      </c>
      <c r="BJ30" s="64" t="s">
        <v>133</v>
      </c>
      <c r="BK30" s="65" t="s">
        <v>133</v>
      </c>
      <c r="BL30" s="66" t="s">
        <v>880</v>
      </c>
      <c r="BM30" s="67" t="s">
        <v>133</v>
      </c>
      <c r="BN30" s="68" t="s">
        <v>133</v>
      </c>
      <c r="BO30" s="69" t="s">
        <v>163</v>
      </c>
      <c r="BP30" s="70" t="s">
        <v>133</v>
      </c>
      <c r="BQ30" s="71" t="s">
        <v>133</v>
      </c>
      <c r="BR30" s="72" t="s">
        <v>133</v>
      </c>
      <c r="BS30" s="73" t="s">
        <v>191</v>
      </c>
      <c r="BT30" s="74">
        <v>43041</v>
      </c>
      <c r="BU30" s="75">
        <v>0.17</v>
      </c>
      <c r="BV30" s="76" t="s">
        <v>160</v>
      </c>
      <c r="BW30" s="77" t="s">
        <v>133</v>
      </c>
      <c r="BX30" s="78" t="s">
        <v>133</v>
      </c>
      <c r="BY30" s="79" t="s">
        <v>161</v>
      </c>
      <c r="BZ30" s="80" t="s">
        <v>881</v>
      </c>
      <c r="CA30" s="81" t="s">
        <v>133</v>
      </c>
      <c r="CB30" s="82" t="s">
        <v>163</v>
      </c>
      <c r="CC30" s="83" t="s">
        <v>133</v>
      </c>
      <c r="CD30" s="84" t="s">
        <v>133</v>
      </c>
      <c r="CE30" s="85" t="s">
        <v>133</v>
      </c>
      <c r="CF30" s="86" t="s">
        <v>191</v>
      </c>
      <c r="CG30" s="87" t="s">
        <v>133</v>
      </c>
      <c r="CH30" s="88" t="s">
        <v>133</v>
      </c>
      <c r="CI30" s="89" t="s">
        <v>133</v>
      </c>
      <c r="CJ30" s="90" t="s">
        <v>133</v>
      </c>
      <c r="CK30" s="91" t="s">
        <v>133</v>
      </c>
      <c r="CL30" s="92" t="s">
        <v>133</v>
      </c>
      <c r="CM30" s="93" t="s">
        <v>133</v>
      </c>
      <c r="CN30" s="94" t="s">
        <v>133</v>
      </c>
      <c r="CO30" s="95" t="s">
        <v>133</v>
      </c>
      <c r="CP30" s="96" t="s">
        <v>133</v>
      </c>
      <c r="CQ30" s="97" t="s">
        <v>133</v>
      </c>
      <c r="CR30" s="98" t="s">
        <v>133</v>
      </c>
      <c r="CS30" s="99" t="s">
        <v>133</v>
      </c>
      <c r="CT30" s="100" t="s">
        <v>133</v>
      </c>
      <c r="CU30" s="101" t="s">
        <v>133</v>
      </c>
      <c r="CV30" s="102" t="s">
        <v>133</v>
      </c>
      <c r="CW30" s="103" t="s">
        <v>133</v>
      </c>
      <c r="CX30" s="104" t="s">
        <v>133</v>
      </c>
      <c r="CY30" s="105" t="s">
        <v>133</v>
      </c>
      <c r="CZ30" s="106" t="s">
        <v>133</v>
      </c>
      <c r="DA30" s="107" t="s">
        <v>133</v>
      </c>
      <c r="DB30" s="108" t="s">
        <v>133</v>
      </c>
      <c r="DC30" s="109" t="s">
        <v>133</v>
      </c>
      <c r="DD30" s="110" t="s">
        <v>133</v>
      </c>
      <c r="DE30" s="111" t="s">
        <v>133</v>
      </c>
      <c r="DF30" s="112" t="s">
        <v>133</v>
      </c>
      <c r="DG30" s="113" t="s">
        <v>133</v>
      </c>
      <c r="DH30" s="114" t="s">
        <v>133</v>
      </c>
      <c r="DI30" s="115" t="s">
        <v>133</v>
      </c>
      <c r="DJ30" s="116" t="s">
        <v>133</v>
      </c>
      <c r="DK30" s="117" t="s">
        <v>133</v>
      </c>
      <c r="DL30" s="118" t="s">
        <v>133</v>
      </c>
      <c r="DM30" s="119" t="s">
        <v>133</v>
      </c>
      <c r="DN30" s="120" t="s">
        <v>133</v>
      </c>
      <c r="DO30" s="121" t="s">
        <v>133</v>
      </c>
      <c r="DP30" s="122" t="s">
        <v>133</v>
      </c>
      <c r="DQ30" s="123" t="s">
        <v>133</v>
      </c>
      <c r="DR30" s="124" t="s">
        <v>133</v>
      </c>
      <c r="DS30" s="125" t="s">
        <v>133</v>
      </c>
      <c r="DT30" s="126" t="s">
        <v>133</v>
      </c>
      <c r="DU30" s="127" t="s">
        <v>133</v>
      </c>
      <c r="DV30" s="128" t="s">
        <v>133</v>
      </c>
      <c r="DW30" s="129" t="s">
        <v>133</v>
      </c>
      <c r="DX30" s="130" t="s">
        <v>133</v>
      </c>
      <c r="DY30" s="131" t="s">
        <v>166</v>
      </c>
      <c r="DZ30" s="261" t="str">
        <f>HYPERLINK("https://my.pitchbook.com?c=221974-93", "View company online")</f>
        <v>View company online</v>
      </c>
    </row>
    <row r="31" spans="1:130" x14ac:dyDescent="0.2">
      <c r="A31" s="132" t="s">
        <v>882</v>
      </c>
      <c r="B31" s="133" t="s">
        <v>883</v>
      </c>
      <c r="C31" s="134" t="s">
        <v>133</v>
      </c>
      <c r="D31" s="135" t="s">
        <v>133</v>
      </c>
      <c r="E31" s="136" t="s">
        <v>882</v>
      </c>
      <c r="F31" s="137" t="s">
        <v>884</v>
      </c>
      <c r="G31" s="138" t="s">
        <v>437</v>
      </c>
      <c r="H31" s="139" t="s">
        <v>438</v>
      </c>
      <c r="I31" s="140" t="s">
        <v>885</v>
      </c>
      <c r="J31" s="141" t="s">
        <v>886</v>
      </c>
      <c r="K31" s="142" t="s">
        <v>887</v>
      </c>
      <c r="L31" s="143" t="s">
        <v>175</v>
      </c>
      <c r="M31" s="144">
        <v>0.1</v>
      </c>
      <c r="N31" s="145" t="s">
        <v>241</v>
      </c>
      <c r="O31" s="146" t="s">
        <v>176</v>
      </c>
      <c r="P31" s="147" t="s">
        <v>177</v>
      </c>
      <c r="Q31" s="148" t="s">
        <v>888</v>
      </c>
      <c r="R31" s="149">
        <v>3</v>
      </c>
      <c r="S31" s="150" t="s">
        <v>133</v>
      </c>
      <c r="T31" s="151" t="s">
        <v>133</v>
      </c>
      <c r="U31" s="152">
        <v>2016</v>
      </c>
      <c r="V31" s="153" t="s">
        <v>133</v>
      </c>
      <c r="W31" s="154" t="s">
        <v>133</v>
      </c>
      <c r="X31" s="155" t="s">
        <v>145</v>
      </c>
      <c r="Y31" s="156" t="s">
        <v>133</v>
      </c>
      <c r="Z31" s="157" t="s">
        <v>133</v>
      </c>
      <c r="AA31" s="158" t="s">
        <v>133</v>
      </c>
      <c r="AB31" s="159" t="s">
        <v>133</v>
      </c>
      <c r="AC31" s="160" t="s">
        <v>133</v>
      </c>
      <c r="AD31" s="161" t="s">
        <v>133</v>
      </c>
      <c r="AE31" s="162" t="s">
        <v>889</v>
      </c>
      <c r="AF31" s="163" t="s">
        <v>890</v>
      </c>
      <c r="AG31" s="164" t="s">
        <v>891</v>
      </c>
      <c r="AH31" s="165" t="s">
        <v>133</v>
      </c>
      <c r="AI31" s="166" t="s">
        <v>892</v>
      </c>
      <c r="AJ31" s="167" t="s">
        <v>893</v>
      </c>
      <c r="AK31" s="168" t="s">
        <v>894</v>
      </c>
      <c r="AL31" s="169" t="s">
        <v>133</v>
      </c>
      <c r="AM31" s="170" t="s">
        <v>895</v>
      </c>
      <c r="AN31" s="171" t="s">
        <v>896</v>
      </c>
      <c r="AO31" s="172" t="s">
        <v>897</v>
      </c>
      <c r="AP31" s="173" t="s">
        <v>155</v>
      </c>
      <c r="AQ31" s="174" t="s">
        <v>892</v>
      </c>
      <c r="AR31" s="175" t="s">
        <v>133</v>
      </c>
      <c r="AS31" s="176" t="s">
        <v>898</v>
      </c>
      <c r="AT31" s="177" t="s">
        <v>157</v>
      </c>
      <c r="AU31" s="178" t="s">
        <v>158</v>
      </c>
      <c r="AV31" s="179" t="s">
        <v>899</v>
      </c>
      <c r="AW31" s="180" t="s">
        <v>133</v>
      </c>
      <c r="AX31" s="181" t="s">
        <v>133</v>
      </c>
      <c r="AY31" s="182" t="s">
        <v>133</v>
      </c>
      <c r="AZ31" s="183" t="s">
        <v>133</v>
      </c>
      <c r="BA31" s="184" t="s">
        <v>133</v>
      </c>
      <c r="BB31" s="185" t="s">
        <v>133</v>
      </c>
      <c r="BC31" s="186" t="s">
        <v>133</v>
      </c>
      <c r="BD31" s="187" t="s">
        <v>133</v>
      </c>
      <c r="BE31" s="188" t="s">
        <v>133</v>
      </c>
      <c r="BF31" s="189" t="s">
        <v>133</v>
      </c>
      <c r="BG31" s="190">
        <v>43041</v>
      </c>
      <c r="BH31" s="191">
        <v>0.1</v>
      </c>
      <c r="BI31" s="192" t="s">
        <v>160</v>
      </c>
      <c r="BJ31" s="193" t="s">
        <v>133</v>
      </c>
      <c r="BK31" s="194" t="s">
        <v>133</v>
      </c>
      <c r="BL31" s="195" t="s">
        <v>161</v>
      </c>
      <c r="BM31" s="196" t="s">
        <v>162</v>
      </c>
      <c r="BN31" s="197" t="s">
        <v>133</v>
      </c>
      <c r="BO31" s="198" t="s">
        <v>163</v>
      </c>
      <c r="BP31" s="199" t="s">
        <v>133</v>
      </c>
      <c r="BQ31" s="200" t="s">
        <v>133</v>
      </c>
      <c r="BR31" s="201" t="s">
        <v>133</v>
      </c>
      <c r="BS31" s="202" t="s">
        <v>191</v>
      </c>
      <c r="BT31" s="203">
        <v>43041</v>
      </c>
      <c r="BU31" s="204">
        <v>0.1</v>
      </c>
      <c r="BV31" s="205" t="s">
        <v>160</v>
      </c>
      <c r="BW31" s="206" t="s">
        <v>133</v>
      </c>
      <c r="BX31" s="207" t="s">
        <v>133</v>
      </c>
      <c r="BY31" s="208" t="s">
        <v>161</v>
      </c>
      <c r="BZ31" s="209" t="s">
        <v>162</v>
      </c>
      <c r="CA31" s="210" t="s">
        <v>133</v>
      </c>
      <c r="CB31" s="211" t="s">
        <v>163</v>
      </c>
      <c r="CC31" s="212" t="s">
        <v>133</v>
      </c>
      <c r="CD31" s="213" t="s">
        <v>133</v>
      </c>
      <c r="CE31" s="214" t="s">
        <v>133</v>
      </c>
      <c r="CF31" s="215" t="s">
        <v>191</v>
      </c>
      <c r="CG31" s="216" t="s">
        <v>133</v>
      </c>
      <c r="CH31" s="217" t="s">
        <v>133</v>
      </c>
      <c r="CI31" s="218" t="s">
        <v>133</v>
      </c>
      <c r="CJ31" s="219" t="s">
        <v>133</v>
      </c>
      <c r="CK31" s="220" t="s">
        <v>133</v>
      </c>
      <c r="CL31" s="221" t="s">
        <v>133</v>
      </c>
      <c r="CM31" s="222" t="s">
        <v>133</v>
      </c>
      <c r="CN31" s="223" t="s">
        <v>133</v>
      </c>
      <c r="CO31" s="224" t="s">
        <v>133</v>
      </c>
      <c r="CP31" s="225" t="s">
        <v>133</v>
      </c>
      <c r="CQ31" s="226" t="s">
        <v>133</v>
      </c>
      <c r="CR31" s="227" t="s">
        <v>133</v>
      </c>
      <c r="CS31" s="228" t="s">
        <v>133</v>
      </c>
      <c r="CT31" s="229" t="s">
        <v>133</v>
      </c>
      <c r="CU31" s="230" t="s">
        <v>133</v>
      </c>
      <c r="CV31" s="231" t="s">
        <v>133</v>
      </c>
      <c r="CW31" s="232" t="s">
        <v>133</v>
      </c>
      <c r="CX31" s="233" t="s">
        <v>133</v>
      </c>
      <c r="CY31" s="234" t="s">
        <v>133</v>
      </c>
      <c r="CZ31" s="235" t="s">
        <v>133</v>
      </c>
      <c r="DA31" s="236" t="s">
        <v>133</v>
      </c>
      <c r="DB31" s="237" t="s">
        <v>133</v>
      </c>
      <c r="DC31" s="238" t="s">
        <v>133</v>
      </c>
      <c r="DD31" s="239" t="s">
        <v>133</v>
      </c>
      <c r="DE31" s="240" t="s">
        <v>133</v>
      </c>
      <c r="DF31" s="241" t="s">
        <v>133</v>
      </c>
      <c r="DG31" s="242" t="s">
        <v>133</v>
      </c>
      <c r="DH31" s="243" t="s">
        <v>133</v>
      </c>
      <c r="DI31" s="244" t="s">
        <v>133</v>
      </c>
      <c r="DJ31" s="245" t="s">
        <v>133</v>
      </c>
      <c r="DK31" s="246" t="s">
        <v>133</v>
      </c>
      <c r="DL31" s="247" t="s">
        <v>133</v>
      </c>
      <c r="DM31" s="248" t="s">
        <v>133</v>
      </c>
      <c r="DN31" s="249" t="s">
        <v>133</v>
      </c>
      <c r="DO31" s="250" t="s">
        <v>133</v>
      </c>
      <c r="DP31" s="251" t="s">
        <v>133</v>
      </c>
      <c r="DQ31" s="252" t="s">
        <v>133</v>
      </c>
      <c r="DR31" s="253" t="s">
        <v>133</v>
      </c>
      <c r="DS31" s="254" t="s">
        <v>133</v>
      </c>
      <c r="DT31" s="255" t="s">
        <v>133</v>
      </c>
      <c r="DU31" s="256" t="s">
        <v>133</v>
      </c>
      <c r="DV31" s="257" t="s">
        <v>133</v>
      </c>
      <c r="DW31" s="258" t="s">
        <v>133</v>
      </c>
      <c r="DX31" s="259" t="s">
        <v>133</v>
      </c>
      <c r="DY31" s="260" t="s">
        <v>166</v>
      </c>
      <c r="DZ31" s="262" t="str">
        <f>HYPERLINK("https://my.pitchbook.com?c=221974-39", "View company online")</f>
        <v>View company online</v>
      </c>
    </row>
    <row r="32" spans="1:130" x14ac:dyDescent="0.2">
      <c r="A32" s="3" t="s">
        <v>900</v>
      </c>
      <c r="B32" s="4" t="s">
        <v>901</v>
      </c>
      <c r="C32" s="5" t="s">
        <v>133</v>
      </c>
      <c r="D32" s="6" t="s">
        <v>133</v>
      </c>
      <c r="E32" s="7" t="s">
        <v>900</v>
      </c>
      <c r="F32" s="8" t="s">
        <v>194</v>
      </c>
      <c r="G32" s="9" t="s">
        <v>195</v>
      </c>
      <c r="H32" s="10" t="s">
        <v>196</v>
      </c>
      <c r="I32" s="11" t="s">
        <v>196</v>
      </c>
      <c r="J32" s="12" t="s">
        <v>197</v>
      </c>
      <c r="K32" s="13" t="s">
        <v>133</v>
      </c>
      <c r="L32" s="14" t="s">
        <v>175</v>
      </c>
      <c r="M32" s="15">
        <v>0.37</v>
      </c>
      <c r="N32" s="16" t="s">
        <v>198</v>
      </c>
      <c r="O32" s="17" t="s">
        <v>176</v>
      </c>
      <c r="P32" s="18" t="s">
        <v>177</v>
      </c>
      <c r="Q32" s="19" t="s">
        <v>902</v>
      </c>
      <c r="R32" s="20" t="s">
        <v>133</v>
      </c>
      <c r="S32" s="21" t="s">
        <v>133</v>
      </c>
      <c r="T32" s="22" t="s">
        <v>133</v>
      </c>
      <c r="U32" s="23">
        <v>2016</v>
      </c>
      <c r="V32" s="24" t="s">
        <v>133</v>
      </c>
      <c r="W32" s="25" t="s">
        <v>133</v>
      </c>
      <c r="X32" s="26" t="s">
        <v>145</v>
      </c>
      <c r="Y32" s="27" t="s">
        <v>133</v>
      </c>
      <c r="Z32" s="28" t="s">
        <v>133</v>
      </c>
      <c r="AA32" s="29" t="s">
        <v>133</v>
      </c>
      <c r="AB32" s="30" t="s">
        <v>133</v>
      </c>
      <c r="AC32" s="31" t="s">
        <v>133</v>
      </c>
      <c r="AD32" s="32" t="s">
        <v>133</v>
      </c>
      <c r="AE32" s="33" t="s">
        <v>903</v>
      </c>
      <c r="AF32" s="34" t="s">
        <v>904</v>
      </c>
      <c r="AG32" s="35" t="s">
        <v>905</v>
      </c>
      <c r="AH32" s="36" t="s">
        <v>906</v>
      </c>
      <c r="AI32" s="37" t="s">
        <v>907</v>
      </c>
      <c r="AJ32" s="38" t="s">
        <v>908</v>
      </c>
      <c r="AK32" s="39" t="s">
        <v>909</v>
      </c>
      <c r="AL32" s="40" t="s">
        <v>133</v>
      </c>
      <c r="AM32" s="41" t="s">
        <v>910</v>
      </c>
      <c r="AN32" s="42" t="s">
        <v>683</v>
      </c>
      <c r="AO32" s="43" t="s">
        <v>911</v>
      </c>
      <c r="AP32" s="44" t="s">
        <v>155</v>
      </c>
      <c r="AQ32" s="45" t="s">
        <v>907</v>
      </c>
      <c r="AR32" s="46" t="s">
        <v>133</v>
      </c>
      <c r="AS32" s="47" t="s">
        <v>133</v>
      </c>
      <c r="AT32" s="48" t="s">
        <v>157</v>
      </c>
      <c r="AU32" s="49" t="s">
        <v>158</v>
      </c>
      <c r="AV32" s="50" t="s">
        <v>912</v>
      </c>
      <c r="AW32" s="51" t="s">
        <v>133</v>
      </c>
      <c r="AX32" s="52" t="s">
        <v>133</v>
      </c>
      <c r="AY32" s="53" t="s">
        <v>133</v>
      </c>
      <c r="AZ32" s="54" t="s">
        <v>133</v>
      </c>
      <c r="BA32" s="55" t="s">
        <v>133</v>
      </c>
      <c r="BB32" s="56" t="s">
        <v>133</v>
      </c>
      <c r="BC32" s="57" t="s">
        <v>133</v>
      </c>
      <c r="BD32" s="58" t="s">
        <v>133</v>
      </c>
      <c r="BE32" s="59" t="s">
        <v>133</v>
      </c>
      <c r="BF32" s="60" t="s">
        <v>133</v>
      </c>
      <c r="BG32" s="61">
        <v>43041</v>
      </c>
      <c r="BH32" s="62">
        <v>0.37</v>
      </c>
      <c r="BI32" s="63" t="s">
        <v>160</v>
      </c>
      <c r="BJ32" s="64" t="s">
        <v>133</v>
      </c>
      <c r="BK32" s="65" t="s">
        <v>133</v>
      </c>
      <c r="BL32" s="66" t="s">
        <v>161</v>
      </c>
      <c r="BM32" s="67" t="s">
        <v>162</v>
      </c>
      <c r="BN32" s="68" t="s">
        <v>133</v>
      </c>
      <c r="BO32" s="69" t="s">
        <v>163</v>
      </c>
      <c r="BP32" s="70" t="s">
        <v>133</v>
      </c>
      <c r="BQ32" s="71" t="s">
        <v>133</v>
      </c>
      <c r="BR32" s="72" t="s">
        <v>133</v>
      </c>
      <c r="BS32" s="73" t="s">
        <v>191</v>
      </c>
      <c r="BT32" s="74">
        <v>43041</v>
      </c>
      <c r="BU32" s="75">
        <v>0.37</v>
      </c>
      <c r="BV32" s="76" t="s">
        <v>160</v>
      </c>
      <c r="BW32" s="77" t="s">
        <v>133</v>
      </c>
      <c r="BX32" s="78" t="s">
        <v>133</v>
      </c>
      <c r="BY32" s="79" t="s">
        <v>161</v>
      </c>
      <c r="BZ32" s="80" t="s">
        <v>162</v>
      </c>
      <c r="CA32" s="81" t="s">
        <v>133</v>
      </c>
      <c r="CB32" s="82" t="s">
        <v>163</v>
      </c>
      <c r="CC32" s="83" t="s">
        <v>133</v>
      </c>
      <c r="CD32" s="84" t="s">
        <v>133</v>
      </c>
      <c r="CE32" s="85" t="s">
        <v>133</v>
      </c>
      <c r="CF32" s="86" t="s">
        <v>191</v>
      </c>
      <c r="CG32" s="87" t="s">
        <v>133</v>
      </c>
      <c r="CH32" s="88" t="s">
        <v>133</v>
      </c>
      <c r="CI32" s="89" t="s">
        <v>133</v>
      </c>
      <c r="CJ32" s="90" t="s">
        <v>133</v>
      </c>
      <c r="CK32" s="91" t="s">
        <v>133</v>
      </c>
      <c r="CL32" s="92" t="s">
        <v>133</v>
      </c>
      <c r="CM32" s="93" t="s">
        <v>133</v>
      </c>
      <c r="CN32" s="94" t="s">
        <v>133</v>
      </c>
      <c r="CO32" s="95" t="s">
        <v>133</v>
      </c>
      <c r="CP32" s="96" t="s">
        <v>133</v>
      </c>
      <c r="CQ32" s="97" t="s">
        <v>133</v>
      </c>
      <c r="CR32" s="98" t="s">
        <v>133</v>
      </c>
      <c r="CS32" s="99" t="s">
        <v>133</v>
      </c>
      <c r="CT32" s="100" t="s">
        <v>133</v>
      </c>
      <c r="CU32" s="101" t="s">
        <v>133</v>
      </c>
      <c r="CV32" s="102" t="s">
        <v>133</v>
      </c>
      <c r="CW32" s="103" t="s">
        <v>133</v>
      </c>
      <c r="CX32" s="104" t="s">
        <v>133</v>
      </c>
      <c r="CY32" s="105" t="s">
        <v>133</v>
      </c>
      <c r="CZ32" s="106" t="s">
        <v>133</v>
      </c>
      <c r="DA32" s="107" t="s">
        <v>133</v>
      </c>
      <c r="DB32" s="108" t="s">
        <v>133</v>
      </c>
      <c r="DC32" s="109" t="s">
        <v>133</v>
      </c>
      <c r="DD32" s="110" t="s">
        <v>133</v>
      </c>
      <c r="DE32" s="111" t="s">
        <v>133</v>
      </c>
      <c r="DF32" s="112" t="s">
        <v>133</v>
      </c>
      <c r="DG32" s="113" t="s">
        <v>133</v>
      </c>
      <c r="DH32" s="114" t="s">
        <v>133</v>
      </c>
      <c r="DI32" s="115" t="s">
        <v>133</v>
      </c>
      <c r="DJ32" s="116" t="s">
        <v>133</v>
      </c>
      <c r="DK32" s="117" t="s">
        <v>133</v>
      </c>
      <c r="DL32" s="118" t="s">
        <v>133</v>
      </c>
      <c r="DM32" s="119" t="s">
        <v>133</v>
      </c>
      <c r="DN32" s="120" t="s">
        <v>133</v>
      </c>
      <c r="DO32" s="121" t="s">
        <v>133</v>
      </c>
      <c r="DP32" s="122" t="s">
        <v>133</v>
      </c>
      <c r="DQ32" s="123" t="s">
        <v>133</v>
      </c>
      <c r="DR32" s="124" t="s">
        <v>133</v>
      </c>
      <c r="DS32" s="125" t="s">
        <v>133</v>
      </c>
      <c r="DT32" s="126" t="s">
        <v>133</v>
      </c>
      <c r="DU32" s="127" t="s">
        <v>133</v>
      </c>
      <c r="DV32" s="128" t="s">
        <v>133</v>
      </c>
      <c r="DW32" s="129" t="s">
        <v>133</v>
      </c>
      <c r="DX32" s="130" t="s">
        <v>133</v>
      </c>
      <c r="DY32" s="131" t="s">
        <v>166</v>
      </c>
      <c r="DZ32" s="261" t="str">
        <f>HYPERLINK("https://my.pitchbook.com?c=221973-94", "View company online")</f>
        <v>View company online</v>
      </c>
    </row>
    <row r="33" spans="1:130" x14ac:dyDescent="0.2">
      <c r="A33" s="132" t="s">
        <v>913</v>
      </c>
      <c r="B33" s="133" t="s">
        <v>914</v>
      </c>
      <c r="C33" s="134" t="s">
        <v>133</v>
      </c>
      <c r="D33" s="135" t="s">
        <v>133</v>
      </c>
      <c r="E33" s="136" t="s">
        <v>913</v>
      </c>
      <c r="F33" s="137" t="s">
        <v>915</v>
      </c>
      <c r="G33" s="138" t="s">
        <v>295</v>
      </c>
      <c r="H33" s="139" t="s">
        <v>359</v>
      </c>
      <c r="I33" s="140" t="s">
        <v>533</v>
      </c>
      <c r="J33" s="141" t="s">
        <v>916</v>
      </c>
      <c r="K33" s="142" t="s">
        <v>240</v>
      </c>
      <c r="L33" s="143" t="s">
        <v>175</v>
      </c>
      <c r="M33" s="144">
        <v>0.15</v>
      </c>
      <c r="N33" s="145" t="s">
        <v>363</v>
      </c>
      <c r="O33" s="146" t="s">
        <v>176</v>
      </c>
      <c r="P33" s="147" t="s">
        <v>177</v>
      </c>
      <c r="Q33" s="148" t="s">
        <v>917</v>
      </c>
      <c r="R33" s="149" t="s">
        <v>133</v>
      </c>
      <c r="S33" s="150" t="s">
        <v>133</v>
      </c>
      <c r="T33" s="151" t="s">
        <v>133</v>
      </c>
      <c r="U33" s="152">
        <v>2016</v>
      </c>
      <c r="V33" s="153" t="s">
        <v>133</v>
      </c>
      <c r="W33" s="154" t="s">
        <v>133</v>
      </c>
      <c r="X33" s="155" t="s">
        <v>145</v>
      </c>
      <c r="Y33" s="156" t="s">
        <v>133</v>
      </c>
      <c r="Z33" s="157" t="s">
        <v>133</v>
      </c>
      <c r="AA33" s="158" t="s">
        <v>133</v>
      </c>
      <c r="AB33" s="159" t="s">
        <v>133</v>
      </c>
      <c r="AC33" s="160" t="s">
        <v>133</v>
      </c>
      <c r="AD33" s="161" t="s">
        <v>133</v>
      </c>
      <c r="AE33" s="162" t="s">
        <v>918</v>
      </c>
      <c r="AF33" s="163" t="s">
        <v>919</v>
      </c>
      <c r="AG33" s="164" t="s">
        <v>920</v>
      </c>
      <c r="AH33" s="165" t="s">
        <v>921</v>
      </c>
      <c r="AI33" s="166" t="s">
        <v>922</v>
      </c>
      <c r="AJ33" s="167" t="s">
        <v>923</v>
      </c>
      <c r="AK33" s="168" t="s">
        <v>924</v>
      </c>
      <c r="AL33" s="169" t="s">
        <v>133</v>
      </c>
      <c r="AM33" s="170" t="s">
        <v>925</v>
      </c>
      <c r="AN33" s="171" t="s">
        <v>926</v>
      </c>
      <c r="AO33" s="172" t="s">
        <v>927</v>
      </c>
      <c r="AP33" s="173" t="s">
        <v>155</v>
      </c>
      <c r="AQ33" s="174" t="s">
        <v>922</v>
      </c>
      <c r="AR33" s="175" t="s">
        <v>133</v>
      </c>
      <c r="AS33" s="176" t="s">
        <v>928</v>
      </c>
      <c r="AT33" s="177" t="s">
        <v>157</v>
      </c>
      <c r="AU33" s="178" t="s">
        <v>158</v>
      </c>
      <c r="AV33" s="179" t="s">
        <v>929</v>
      </c>
      <c r="AW33" s="180" t="s">
        <v>133</v>
      </c>
      <c r="AX33" s="181" t="s">
        <v>133</v>
      </c>
      <c r="AY33" s="182" t="s">
        <v>133</v>
      </c>
      <c r="AZ33" s="183" t="s">
        <v>133</v>
      </c>
      <c r="BA33" s="184" t="s">
        <v>133</v>
      </c>
      <c r="BB33" s="185" t="s">
        <v>133</v>
      </c>
      <c r="BC33" s="186" t="s">
        <v>133</v>
      </c>
      <c r="BD33" s="187" t="s">
        <v>133</v>
      </c>
      <c r="BE33" s="188" t="s">
        <v>133</v>
      </c>
      <c r="BF33" s="189" t="s">
        <v>930</v>
      </c>
      <c r="BG33" s="190">
        <v>43041</v>
      </c>
      <c r="BH33" s="191">
        <v>0.15</v>
      </c>
      <c r="BI33" s="192" t="s">
        <v>160</v>
      </c>
      <c r="BJ33" s="193" t="s">
        <v>133</v>
      </c>
      <c r="BK33" s="194" t="s">
        <v>133</v>
      </c>
      <c r="BL33" s="195" t="s">
        <v>161</v>
      </c>
      <c r="BM33" s="196" t="s">
        <v>162</v>
      </c>
      <c r="BN33" s="197" t="s">
        <v>133</v>
      </c>
      <c r="BO33" s="198" t="s">
        <v>163</v>
      </c>
      <c r="BP33" s="199" t="s">
        <v>133</v>
      </c>
      <c r="BQ33" s="200" t="s">
        <v>133</v>
      </c>
      <c r="BR33" s="201" t="s">
        <v>133</v>
      </c>
      <c r="BS33" s="202" t="s">
        <v>191</v>
      </c>
      <c r="BT33" s="203">
        <v>43041</v>
      </c>
      <c r="BU33" s="204">
        <v>0.15</v>
      </c>
      <c r="BV33" s="205" t="s">
        <v>160</v>
      </c>
      <c r="BW33" s="206" t="s">
        <v>133</v>
      </c>
      <c r="BX33" s="207" t="s">
        <v>133</v>
      </c>
      <c r="BY33" s="208" t="s">
        <v>161</v>
      </c>
      <c r="BZ33" s="209" t="s">
        <v>162</v>
      </c>
      <c r="CA33" s="210" t="s">
        <v>133</v>
      </c>
      <c r="CB33" s="211" t="s">
        <v>163</v>
      </c>
      <c r="CC33" s="212" t="s">
        <v>133</v>
      </c>
      <c r="CD33" s="213" t="s">
        <v>133</v>
      </c>
      <c r="CE33" s="214" t="s">
        <v>133</v>
      </c>
      <c r="CF33" s="215" t="s">
        <v>191</v>
      </c>
      <c r="CG33" s="216" t="s">
        <v>133</v>
      </c>
      <c r="CH33" s="217" t="s">
        <v>133</v>
      </c>
      <c r="CI33" s="218" t="s">
        <v>133</v>
      </c>
      <c r="CJ33" s="219" t="s">
        <v>133</v>
      </c>
      <c r="CK33" s="220" t="s">
        <v>133</v>
      </c>
      <c r="CL33" s="221" t="s">
        <v>133</v>
      </c>
      <c r="CM33" s="222" t="s">
        <v>133</v>
      </c>
      <c r="CN33" s="223" t="s">
        <v>133</v>
      </c>
      <c r="CO33" s="224" t="s">
        <v>133</v>
      </c>
      <c r="CP33" s="225" t="s">
        <v>133</v>
      </c>
      <c r="CQ33" s="226" t="s">
        <v>133</v>
      </c>
      <c r="CR33" s="227" t="s">
        <v>133</v>
      </c>
      <c r="CS33" s="228" t="s">
        <v>133</v>
      </c>
      <c r="CT33" s="229" t="s">
        <v>133</v>
      </c>
      <c r="CU33" s="230" t="s">
        <v>133</v>
      </c>
      <c r="CV33" s="231" t="s">
        <v>133</v>
      </c>
      <c r="CW33" s="232" t="s">
        <v>133</v>
      </c>
      <c r="CX33" s="233" t="s">
        <v>133</v>
      </c>
      <c r="CY33" s="234" t="s">
        <v>133</v>
      </c>
      <c r="CZ33" s="235" t="s">
        <v>133</v>
      </c>
      <c r="DA33" s="236" t="s">
        <v>133</v>
      </c>
      <c r="DB33" s="237" t="s">
        <v>133</v>
      </c>
      <c r="DC33" s="238" t="s">
        <v>133</v>
      </c>
      <c r="DD33" s="239" t="s">
        <v>133</v>
      </c>
      <c r="DE33" s="240" t="s">
        <v>133</v>
      </c>
      <c r="DF33" s="241" t="s">
        <v>133</v>
      </c>
      <c r="DG33" s="242" t="s">
        <v>133</v>
      </c>
      <c r="DH33" s="243" t="s">
        <v>133</v>
      </c>
      <c r="DI33" s="244" t="s">
        <v>133</v>
      </c>
      <c r="DJ33" s="245" t="s">
        <v>133</v>
      </c>
      <c r="DK33" s="246" t="s">
        <v>133</v>
      </c>
      <c r="DL33" s="247" t="s">
        <v>133</v>
      </c>
      <c r="DM33" s="248" t="s">
        <v>133</v>
      </c>
      <c r="DN33" s="249" t="s">
        <v>133</v>
      </c>
      <c r="DO33" s="250" t="s">
        <v>133</v>
      </c>
      <c r="DP33" s="251" t="s">
        <v>133</v>
      </c>
      <c r="DQ33" s="252" t="s">
        <v>133</v>
      </c>
      <c r="DR33" s="253" t="s">
        <v>133</v>
      </c>
      <c r="DS33" s="254" t="s">
        <v>133</v>
      </c>
      <c r="DT33" s="255" t="s">
        <v>133</v>
      </c>
      <c r="DU33" s="256" t="s">
        <v>133</v>
      </c>
      <c r="DV33" s="257" t="s">
        <v>133</v>
      </c>
      <c r="DW33" s="258" t="s">
        <v>133</v>
      </c>
      <c r="DX33" s="259" t="s">
        <v>133</v>
      </c>
      <c r="DY33" s="260" t="s">
        <v>166</v>
      </c>
      <c r="DZ33" s="262" t="str">
        <f>HYPERLINK("https://my.pitchbook.com?c=221973-40", "View company online")</f>
        <v>View company online</v>
      </c>
    </row>
    <row r="34" spans="1:130" x14ac:dyDescent="0.2">
      <c r="A34" s="3" t="s">
        <v>931</v>
      </c>
      <c r="B34" s="4" t="s">
        <v>932</v>
      </c>
      <c r="C34" s="5" t="s">
        <v>133</v>
      </c>
      <c r="D34" s="6" t="s">
        <v>133</v>
      </c>
      <c r="E34" s="7" t="s">
        <v>931</v>
      </c>
      <c r="F34" s="8" t="s">
        <v>194</v>
      </c>
      <c r="G34" s="9" t="s">
        <v>195</v>
      </c>
      <c r="H34" s="10" t="s">
        <v>196</v>
      </c>
      <c r="I34" s="11" t="s">
        <v>196</v>
      </c>
      <c r="J34" s="12" t="s">
        <v>197</v>
      </c>
      <c r="K34" s="13" t="s">
        <v>133</v>
      </c>
      <c r="L34" s="14" t="s">
        <v>175</v>
      </c>
      <c r="M34" s="15">
        <v>0.01</v>
      </c>
      <c r="N34" s="16" t="s">
        <v>198</v>
      </c>
      <c r="O34" s="17" t="s">
        <v>176</v>
      </c>
      <c r="P34" s="18" t="s">
        <v>177</v>
      </c>
      <c r="Q34" s="19" t="s">
        <v>133</v>
      </c>
      <c r="R34" s="20" t="s">
        <v>133</v>
      </c>
      <c r="S34" s="21" t="s">
        <v>133</v>
      </c>
      <c r="T34" s="22" t="s">
        <v>133</v>
      </c>
      <c r="U34" s="23">
        <v>2017</v>
      </c>
      <c r="V34" s="24" t="s">
        <v>133</v>
      </c>
      <c r="W34" s="25" t="s">
        <v>133</v>
      </c>
      <c r="X34" s="26" t="s">
        <v>145</v>
      </c>
      <c r="Y34" s="27" t="s">
        <v>133</v>
      </c>
      <c r="Z34" s="28" t="s">
        <v>133</v>
      </c>
      <c r="AA34" s="29" t="s">
        <v>133</v>
      </c>
      <c r="AB34" s="30" t="s">
        <v>133</v>
      </c>
      <c r="AC34" s="31" t="s">
        <v>133</v>
      </c>
      <c r="AD34" s="32" t="s">
        <v>133</v>
      </c>
      <c r="AE34" s="33" t="s">
        <v>933</v>
      </c>
      <c r="AF34" s="34" t="s">
        <v>934</v>
      </c>
      <c r="AG34" s="35" t="s">
        <v>935</v>
      </c>
      <c r="AH34" s="36" t="s">
        <v>133</v>
      </c>
      <c r="AI34" s="37" t="s">
        <v>936</v>
      </c>
      <c r="AJ34" s="38" t="s">
        <v>937</v>
      </c>
      <c r="AK34" s="39" t="s">
        <v>938</v>
      </c>
      <c r="AL34" s="40" t="s">
        <v>133</v>
      </c>
      <c r="AM34" s="41" t="s">
        <v>939</v>
      </c>
      <c r="AN34" s="42" t="s">
        <v>545</v>
      </c>
      <c r="AO34" s="43" t="s">
        <v>940</v>
      </c>
      <c r="AP34" s="44" t="s">
        <v>155</v>
      </c>
      <c r="AQ34" s="45" t="s">
        <v>936</v>
      </c>
      <c r="AR34" s="46" t="s">
        <v>133</v>
      </c>
      <c r="AS34" s="47" t="s">
        <v>133</v>
      </c>
      <c r="AT34" s="48" t="s">
        <v>157</v>
      </c>
      <c r="AU34" s="49" t="s">
        <v>158</v>
      </c>
      <c r="AV34" s="50" t="s">
        <v>941</v>
      </c>
      <c r="AW34" s="51" t="s">
        <v>133</v>
      </c>
      <c r="AX34" s="52" t="s">
        <v>133</v>
      </c>
      <c r="AY34" s="53" t="s">
        <v>133</v>
      </c>
      <c r="AZ34" s="54" t="s">
        <v>133</v>
      </c>
      <c r="BA34" s="55" t="s">
        <v>133</v>
      </c>
      <c r="BB34" s="56" t="s">
        <v>133</v>
      </c>
      <c r="BC34" s="57" t="s">
        <v>133</v>
      </c>
      <c r="BD34" s="58" t="s">
        <v>133</v>
      </c>
      <c r="BE34" s="59" t="s">
        <v>133</v>
      </c>
      <c r="BF34" s="60" t="s">
        <v>133</v>
      </c>
      <c r="BG34" s="61">
        <v>43041</v>
      </c>
      <c r="BH34" s="62">
        <v>0.01</v>
      </c>
      <c r="BI34" s="63" t="s">
        <v>160</v>
      </c>
      <c r="BJ34" s="64" t="s">
        <v>133</v>
      </c>
      <c r="BK34" s="65" t="s">
        <v>133</v>
      </c>
      <c r="BL34" s="66" t="s">
        <v>161</v>
      </c>
      <c r="BM34" s="67" t="s">
        <v>162</v>
      </c>
      <c r="BN34" s="68" t="s">
        <v>133</v>
      </c>
      <c r="BO34" s="69" t="s">
        <v>163</v>
      </c>
      <c r="BP34" s="70" t="s">
        <v>133</v>
      </c>
      <c r="BQ34" s="71" t="s">
        <v>133</v>
      </c>
      <c r="BR34" s="72" t="s">
        <v>133</v>
      </c>
      <c r="BS34" s="73" t="s">
        <v>191</v>
      </c>
      <c r="BT34" s="74">
        <v>43041</v>
      </c>
      <c r="BU34" s="75">
        <v>0.01</v>
      </c>
      <c r="BV34" s="76" t="s">
        <v>160</v>
      </c>
      <c r="BW34" s="77" t="s">
        <v>133</v>
      </c>
      <c r="BX34" s="78" t="s">
        <v>133</v>
      </c>
      <c r="BY34" s="79" t="s">
        <v>161</v>
      </c>
      <c r="BZ34" s="80" t="s">
        <v>162</v>
      </c>
      <c r="CA34" s="81" t="s">
        <v>133</v>
      </c>
      <c r="CB34" s="82" t="s">
        <v>163</v>
      </c>
      <c r="CC34" s="83" t="s">
        <v>133</v>
      </c>
      <c r="CD34" s="84" t="s">
        <v>133</v>
      </c>
      <c r="CE34" s="85" t="s">
        <v>133</v>
      </c>
      <c r="CF34" s="86" t="s">
        <v>191</v>
      </c>
      <c r="CG34" s="87" t="s">
        <v>133</v>
      </c>
      <c r="CH34" s="88" t="s">
        <v>133</v>
      </c>
      <c r="CI34" s="89" t="s">
        <v>133</v>
      </c>
      <c r="CJ34" s="90" t="s">
        <v>133</v>
      </c>
      <c r="CK34" s="91" t="s">
        <v>133</v>
      </c>
      <c r="CL34" s="92" t="s">
        <v>133</v>
      </c>
      <c r="CM34" s="93" t="s">
        <v>133</v>
      </c>
      <c r="CN34" s="94" t="s">
        <v>133</v>
      </c>
      <c r="CO34" s="95" t="s">
        <v>133</v>
      </c>
      <c r="CP34" s="96" t="s">
        <v>133</v>
      </c>
      <c r="CQ34" s="97" t="s">
        <v>133</v>
      </c>
      <c r="CR34" s="98" t="s">
        <v>133</v>
      </c>
      <c r="CS34" s="99" t="s">
        <v>133</v>
      </c>
      <c r="CT34" s="100" t="s">
        <v>133</v>
      </c>
      <c r="CU34" s="101" t="s">
        <v>133</v>
      </c>
      <c r="CV34" s="102" t="s">
        <v>133</v>
      </c>
      <c r="CW34" s="103" t="s">
        <v>133</v>
      </c>
      <c r="CX34" s="104" t="s">
        <v>133</v>
      </c>
      <c r="CY34" s="105" t="s">
        <v>133</v>
      </c>
      <c r="CZ34" s="106" t="s">
        <v>133</v>
      </c>
      <c r="DA34" s="107" t="s">
        <v>133</v>
      </c>
      <c r="DB34" s="108" t="s">
        <v>133</v>
      </c>
      <c r="DC34" s="109" t="s">
        <v>133</v>
      </c>
      <c r="DD34" s="110" t="s">
        <v>133</v>
      </c>
      <c r="DE34" s="111" t="s">
        <v>133</v>
      </c>
      <c r="DF34" s="112" t="s">
        <v>133</v>
      </c>
      <c r="DG34" s="113" t="s">
        <v>133</v>
      </c>
      <c r="DH34" s="114" t="s">
        <v>133</v>
      </c>
      <c r="DI34" s="115" t="s">
        <v>133</v>
      </c>
      <c r="DJ34" s="116" t="s">
        <v>133</v>
      </c>
      <c r="DK34" s="117" t="s">
        <v>133</v>
      </c>
      <c r="DL34" s="118" t="s">
        <v>133</v>
      </c>
      <c r="DM34" s="119" t="s">
        <v>133</v>
      </c>
      <c r="DN34" s="120" t="s">
        <v>133</v>
      </c>
      <c r="DO34" s="121" t="s">
        <v>133</v>
      </c>
      <c r="DP34" s="122" t="s">
        <v>133</v>
      </c>
      <c r="DQ34" s="123" t="s">
        <v>133</v>
      </c>
      <c r="DR34" s="124" t="s">
        <v>133</v>
      </c>
      <c r="DS34" s="125" t="s">
        <v>133</v>
      </c>
      <c r="DT34" s="126" t="s">
        <v>133</v>
      </c>
      <c r="DU34" s="127" t="s">
        <v>133</v>
      </c>
      <c r="DV34" s="128" t="s">
        <v>133</v>
      </c>
      <c r="DW34" s="129" t="s">
        <v>133</v>
      </c>
      <c r="DX34" s="130" t="s">
        <v>133</v>
      </c>
      <c r="DY34" s="131" t="s">
        <v>166</v>
      </c>
      <c r="DZ34" s="261" t="str">
        <f>HYPERLINK("https://my.pitchbook.com?c=221971-96", "View company online")</f>
        <v>View company online</v>
      </c>
    </row>
    <row r="35" spans="1:130" x14ac:dyDescent="0.2">
      <c r="A35" s="132" t="s">
        <v>942</v>
      </c>
      <c r="B35" s="133" t="s">
        <v>943</v>
      </c>
      <c r="C35" s="134" t="s">
        <v>944</v>
      </c>
      <c r="D35" s="135" t="s">
        <v>133</v>
      </c>
      <c r="E35" s="136" t="s">
        <v>942</v>
      </c>
      <c r="F35" s="137" t="s">
        <v>945</v>
      </c>
      <c r="G35" s="138" t="s">
        <v>135</v>
      </c>
      <c r="H35" s="139" t="s">
        <v>382</v>
      </c>
      <c r="I35" s="140" t="s">
        <v>383</v>
      </c>
      <c r="J35" s="141" t="s">
        <v>946</v>
      </c>
      <c r="K35" s="142" t="s">
        <v>947</v>
      </c>
      <c r="L35" s="143" t="s">
        <v>584</v>
      </c>
      <c r="M35" s="144">
        <v>0.2</v>
      </c>
      <c r="N35" s="145" t="s">
        <v>141</v>
      </c>
      <c r="O35" s="146" t="s">
        <v>176</v>
      </c>
      <c r="P35" s="147" t="s">
        <v>177</v>
      </c>
      <c r="Q35" s="148" t="s">
        <v>948</v>
      </c>
      <c r="R35" s="149">
        <v>3</v>
      </c>
      <c r="S35" s="150" t="s">
        <v>133</v>
      </c>
      <c r="T35" s="151" t="s">
        <v>133</v>
      </c>
      <c r="U35" s="152">
        <v>2013</v>
      </c>
      <c r="V35" s="153" t="s">
        <v>133</v>
      </c>
      <c r="W35" s="154" t="s">
        <v>133</v>
      </c>
      <c r="X35" s="155" t="s">
        <v>145</v>
      </c>
      <c r="Y35" s="156" t="s">
        <v>133</v>
      </c>
      <c r="Z35" s="157" t="s">
        <v>133</v>
      </c>
      <c r="AA35" s="158" t="s">
        <v>133</v>
      </c>
      <c r="AB35" s="159" t="s">
        <v>133</v>
      </c>
      <c r="AC35" s="160" t="s">
        <v>133</v>
      </c>
      <c r="AD35" s="161" t="s">
        <v>133</v>
      </c>
      <c r="AE35" s="162" t="s">
        <v>949</v>
      </c>
      <c r="AF35" s="163" t="s">
        <v>950</v>
      </c>
      <c r="AG35" s="164" t="s">
        <v>951</v>
      </c>
      <c r="AH35" s="165" t="s">
        <v>952</v>
      </c>
      <c r="AI35" s="166" t="s">
        <v>953</v>
      </c>
      <c r="AJ35" s="167" t="s">
        <v>954</v>
      </c>
      <c r="AK35" s="168" t="s">
        <v>955</v>
      </c>
      <c r="AL35" s="169" t="s">
        <v>734</v>
      </c>
      <c r="AM35" s="170" t="s">
        <v>956</v>
      </c>
      <c r="AN35" s="171" t="s">
        <v>153</v>
      </c>
      <c r="AO35" s="172" t="s">
        <v>957</v>
      </c>
      <c r="AP35" s="173" t="s">
        <v>155</v>
      </c>
      <c r="AQ35" s="174" t="s">
        <v>953</v>
      </c>
      <c r="AR35" s="175" t="s">
        <v>133</v>
      </c>
      <c r="AS35" s="176" t="s">
        <v>958</v>
      </c>
      <c r="AT35" s="177" t="s">
        <v>157</v>
      </c>
      <c r="AU35" s="178" t="s">
        <v>158</v>
      </c>
      <c r="AV35" s="179" t="s">
        <v>959</v>
      </c>
      <c r="AW35" s="180" t="s">
        <v>960</v>
      </c>
      <c r="AX35" s="181">
        <v>1</v>
      </c>
      <c r="AY35" s="182" t="s">
        <v>133</v>
      </c>
      <c r="AZ35" s="183" t="s">
        <v>133</v>
      </c>
      <c r="BA35" s="184" t="s">
        <v>133</v>
      </c>
      <c r="BB35" s="185" t="s">
        <v>961</v>
      </c>
      <c r="BC35" s="186" t="s">
        <v>133</v>
      </c>
      <c r="BD35" s="187" t="s">
        <v>133</v>
      </c>
      <c r="BE35" s="188" t="s">
        <v>133</v>
      </c>
      <c r="BF35" s="189" t="s">
        <v>133</v>
      </c>
      <c r="BG35" s="190">
        <v>42446</v>
      </c>
      <c r="BH35" s="191">
        <v>0.01</v>
      </c>
      <c r="BI35" s="192" t="s">
        <v>160</v>
      </c>
      <c r="BJ35" s="193" t="s">
        <v>133</v>
      </c>
      <c r="BK35" s="194" t="s">
        <v>133</v>
      </c>
      <c r="BL35" s="195" t="s">
        <v>598</v>
      </c>
      <c r="BM35" s="196" t="s">
        <v>133</v>
      </c>
      <c r="BN35" s="197" t="s">
        <v>133</v>
      </c>
      <c r="BO35" s="198" t="s">
        <v>599</v>
      </c>
      <c r="BP35" s="199" t="s">
        <v>133</v>
      </c>
      <c r="BQ35" s="200" t="s">
        <v>133</v>
      </c>
      <c r="BR35" s="201" t="s">
        <v>133</v>
      </c>
      <c r="BS35" s="202" t="s">
        <v>191</v>
      </c>
      <c r="BT35" s="203">
        <v>43041</v>
      </c>
      <c r="BU35" s="204">
        <v>0.2</v>
      </c>
      <c r="BV35" s="205" t="s">
        <v>160</v>
      </c>
      <c r="BW35" s="206" t="s">
        <v>133</v>
      </c>
      <c r="BX35" s="207" t="s">
        <v>133</v>
      </c>
      <c r="BY35" s="208" t="s">
        <v>161</v>
      </c>
      <c r="BZ35" s="209" t="s">
        <v>162</v>
      </c>
      <c r="CA35" s="210" t="s">
        <v>133</v>
      </c>
      <c r="CB35" s="211" t="s">
        <v>163</v>
      </c>
      <c r="CC35" s="212" t="s">
        <v>164</v>
      </c>
      <c r="CD35" s="213" t="s">
        <v>133</v>
      </c>
      <c r="CE35" s="214" t="s">
        <v>133</v>
      </c>
      <c r="CF35" s="215" t="s">
        <v>165</v>
      </c>
      <c r="CG35" s="216" t="s">
        <v>962</v>
      </c>
      <c r="CH35" s="217" t="s">
        <v>458</v>
      </c>
      <c r="CI35" s="218" t="s">
        <v>613</v>
      </c>
      <c r="CJ35" s="219" t="s">
        <v>963</v>
      </c>
      <c r="CK35" s="220" t="s">
        <v>964</v>
      </c>
      <c r="CL35" s="221" t="s">
        <v>965</v>
      </c>
      <c r="CM35" s="222" t="s">
        <v>966</v>
      </c>
      <c r="CN35" s="223" t="s">
        <v>427</v>
      </c>
      <c r="CO35" s="224" t="s">
        <v>967</v>
      </c>
      <c r="CP35" s="225" t="s">
        <v>277</v>
      </c>
      <c r="CQ35" s="226" t="s">
        <v>276</v>
      </c>
      <c r="CR35" s="227" t="s">
        <v>280</v>
      </c>
      <c r="CS35" s="228" t="s">
        <v>276</v>
      </c>
      <c r="CT35" s="229" t="s">
        <v>458</v>
      </c>
      <c r="CU35" s="230" t="s">
        <v>968</v>
      </c>
      <c r="CV35" s="231" t="s">
        <v>969</v>
      </c>
      <c r="CW35" s="232" t="s">
        <v>970</v>
      </c>
      <c r="CX35" s="233" t="s">
        <v>971</v>
      </c>
      <c r="CY35" s="234" t="s">
        <v>283</v>
      </c>
      <c r="CZ35" s="235" t="s">
        <v>972</v>
      </c>
      <c r="DA35" s="236" t="s">
        <v>973</v>
      </c>
      <c r="DB35" s="237" t="s">
        <v>568</v>
      </c>
      <c r="DC35" s="238" t="s">
        <v>974</v>
      </c>
      <c r="DD35" s="239" t="s">
        <v>575</v>
      </c>
      <c r="DE35" s="240" t="s">
        <v>975</v>
      </c>
      <c r="DF35" s="241" t="s">
        <v>421</v>
      </c>
      <c r="DG35" s="242" t="s">
        <v>976</v>
      </c>
      <c r="DH35" s="243" t="s">
        <v>977</v>
      </c>
      <c r="DI35" s="244" t="s">
        <v>489</v>
      </c>
      <c r="DJ35" s="245" t="s">
        <v>280</v>
      </c>
      <c r="DK35" s="246" t="s">
        <v>978</v>
      </c>
      <c r="DL35" s="247" t="s">
        <v>979</v>
      </c>
      <c r="DM35" s="248" t="s">
        <v>980</v>
      </c>
      <c r="DN35" s="249" t="s">
        <v>981</v>
      </c>
      <c r="DO35" s="250" t="s">
        <v>982</v>
      </c>
      <c r="DP35" s="251" t="s">
        <v>983</v>
      </c>
      <c r="DQ35" s="252" t="s">
        <v>285</v>
      </c>
      <c r="DR35" s="253" t="s">
        <v>984</v>
      </c>
      <c r="DS35" s="254" t="s">
        <v>486</v>
      </c>
      <c r="DT35" s="255" t="s">
        <v>291</v>
      </c>
      <c r="DU35" s="256" t="s">
        <v>276</v>
      </c>
      <c r="DV35" s="257" t="s">
        <v>985</v>
      </c>
      <c r="DW35" s="258" t="s">
        <v>291</v>
      </c>
      <c r="DX35" s="259" t="s">
        <v>276</v>
      </c>
      <c r="DY35" s="260" t="s">
        <v>166</v>
      </c>
      <c r="DZ35" s="262" t="str">
        <f>HYPERLINK("https://my.pitchbook.com?c=172032-22", "View company online")</f>
        <v>View company online</v>
      </c>
    </row>
    <row r="36" spans="1:130" ht="44" x14ac:dyDescent="0.2">
      <c r="A36" s="3" t="s">
        <v>986</v>
      </c>
      <c r="B36" s="4" t="s">
        <v>987</v>
      </c>
      <c r="C36" s="5" t="s">
        <v>133</v>
      </c>
      <c r="D36" s="6" t="s">
        <v>133</v>
      </c>
      <c r="E36" s="7" t="s">
        <v>986</v>
      </c>
      <c r="F36" s="8" t="s">
        <v>988</v>
      </c>
      <c r="G36" s="9" t="s">
        <v>295</v>
      </c>
      <c r="H36" s="10" t="s">
        <v>359</v>
      </c>
      <c r="I36" s="11" t="s">
        <v>360</v>
      </c>
      <c r="J36" s="12" t="s">
        <v>989</v>
      </c>
      <c r="K36" s="13" t="s">
        <v>362</v>
      </c>
      <c r="L36" s="14" t="s">
        <v>175</v>
      </c>
      <c r="M36" s="15">
        <v>0.87</v>
      </c>
      <c r="N36" s="16" t="s">
        <v>241</v>
      </c>
      <c r="O36" s="17" t="s">
        <v>176</v>
      </c>
      <c r="P36" s="18" t="s">
        <v>177</v>
      </c>
      <c r="Q36" s="19" t="s">
        <v>990</v>
      </c>
      <c r="R36" s="20">
        <v>6</v>
      </c>
      <c r="S36" s="21" t="s">
        <v>133</v>
      </c>
      <c r="T36" s="22" t="s">
        <v>133</v>
      </c>
      <c r="U36" s="23">
        <v>2015</v>
      </c>
      <c r="V36" s="24" t="s">
        <v>133</v>
      </c>
      <c r="W36" s="25" t="s">
        <v>133</v>
      </c>
      <c r="X36" s="26" t="s">
        <v>991</v>
      </c>
      <c r="Y36" s="27" t="s">
        <v>133</v>
      </c>
      <c r="Z36" s="28" t="s">
        <v>133</v>
      </c>
      <c r="AA36" s="29" t="s">
        <v>133</v>
      </c>
      <c r="AB36" s="30" t="s">
        <v>133</v>
      </c>
      <c r="AC36" s="31" t="s">
        <v>133</v>
      </c>
      <c r="AD36" s="32" t="s">
        <v>133</v>
      </c>
      <c r="AE36" s="33" t="s">
        <v>992</v>
      </c>
      <c r="AF36" s="34" t="s">
        <v>993</v>
      </c>
      <c r="AG36" s="35" t="s">
        <v>181</v>
      </c>
      <c r="AH36" s="36" t="s">
        <v>994</v>
      </c>
      <c r="AI36" s="37" t="s">
        <v>995</v>
      </c>
      <c r="AJ36" s="38" t="s">
        <v>996</v>
      </c>
      <c r="AK36" s="39" t="s">
        <v>997</v>
      </c>
      <c r="AL36" s="40" t="s">
        <v>133</v>
      </c>
      <c r="AM36" s="41" t="s">
        <v>998</v>
      </c>
      <c r="AN36" s="42" t="s">
        <v>999</v>
      </c>
      <c r="AO36" s="43" t="s">
        <v>1000</v>
      </c>
      <c r="AP36" s="44" t="s">
        <v>155</v>
      </c>
      <c r="AQ36" s="45" t="s">
        <v>995</v>
      </c>
      <c r="AR36" s="46" t="s">
        <v>133</v>
      </c>
      <c r="AS36" s="47" t="s">
        <v>1001</v>
      </c>
      <c r="AT36" s="48" t="s">
        <v>157</v>
      </c>
      <c r="AU36" s="49" t="s">
        <v>158</v>
      </c>
      <c r="AV36" s="50" t="s">
        <v>1002</v>
      </c>
      <c r="AW36" s="51" t="s">
        <v>1003</v>
      </c>
      <c r="AX36" s="52">
        <v>1</v>
      </c>
      <c r="AY36" s="53" t="s">
        <v>133</v>
      </c>
      <c r="AZ36" s="54" t="s">
        <v>133</v>
      </c>
      <c r="BA36" s="55" t="s">
        <v>133</v>
      </c>
      <c r="BB36" s="56" t="s">
        <v>1004</v>
      </c>
      <c r="BC36" s="57" t="s">
        <v>133</v>
      </c>
      <c r="BD36" s="58" t="s">
        <v>133</v>
      </c>
      <c r="BE36" s="59" t="s">
        <v>133</v>
      </c>
      <c r="BF36" s="60" t="s">
        <v>133</v>
      </c>
      <c r="BG36" s="61">
        <v>42488</v>
      </c>
      <c r="BH36" s="62">
        <v>0.09</v>
      </c>
      <c r="BI36" s="63" t="s">
        <v>160</v>
      </c>
      <c r="BJ36" s="64" t="s">
        <v>133</v>
      </c>
      <c r="BK36" s="65" t="s">
        <v>133</v>
      </c>
      <c r="BL36" s="66" t="s">
        <v>164</v>
      </c>
      <c r="BM36" s="67" t="s">
        <v>133</v>
      </c>
      <c r="BN36" s="68" t="s">
        <v>133</v>
      </c>
      <c r="BO36" s="69" t="s">
        <v>232</v>
      </c>
      <c r="BP36" s="70" t="s">
        <v>164</v>
      </c>
      <c r="BQ36" s="71" t="s">
        <v>133</v>
      </c>
      <c r="BR36" s="72" t="s">
        <v>133</v>
      </c>
      <c r="BS36" s="73" t="s">
        <v>191</v>
      </c>
      <c r="BT36" s="74">
        <v>43041</v>
      </c>
      <c r="BU36" s="75">
        <v>0.78</v>
      </c>
      <c r="BV36" s="76" t="s">
        <v>160</v>
      </c>
      <c r="BW36" s="77" t="s">
        <v>133</v>
      </c>
      <c r="BX36" s="78" t="s">
        <v>133</v>
      </c>
      <c r="BY36" s="79" t="s">
        <v>161</v>
      </c>
      <c r="BZ36" s="80" t="s">
        <v>162</v>
      </c>
      <c r="CA36" s="81" t="s">
        <v>133</v>
      </c>
      <c r="CB36" s="82" t="s">
        <v>163</v>
      </c>
      <c r="CC36" s="83" t="s">
        <v>133</v>
      </c>
      <c r="CD36" s="84" t="s">
        <v>133</v>
      </c>
      <c r="CE36" s="85" t="s">
        <v>133</v>
      </c>
      <c r="CF36" s="86" t="s">
        <v>191</v>
      </c>
      <c r="CG36" s="87" t="s">
        <v>1005</v>
      </c>
      <c r="CH36" s="88" t="s">
        <v>464</v>
      </c>
      <c r="CI36" s="89" t="s">
        <v>1006</v>
      </c>
      <c r="CJ36" s="90" t="s">
        <v>1007</v>
      </c>
      <c r="CK36" s="91" t="s">
        <v>276</v>
      </c>
      <c r="CL36" s="92" t="s">
        <v>278</v>
      </c>
      <c r="CM36" s="93" t="s">
        <v>1008</v>
      </c>
      <c r="CN36" s="94" t="s">
        <v>553</v>
      </c>
      <c r="CO36" s="95" t="s">
        <v>276</v>
      </c>
      <c r="CP36" s="96" t="s">
        <v>279</v>
      </c>
      <c r="CQ36" s="97" t="s">
        <v>276</v>
      </c>
      <c r="CR36" s="98" t="s">
        <v>280</v>
      </c>
      <c r="CS36" s="99" t="s">
        <v>1009</v>
      </c>
      <c r="CT36" s="100" t="s">
        <v>556</v>
      </c>
      <c r="CU36" s="101" t="s">
        <v>1010</v>
      </c>
      <c r="CV36" s="102" t="s">
        <v>402</v>
      </c>
      <c r="CW36" s="103" t="s">
        <v>1011</v>
      </c>
      <c r="CX36" s="104" t="s">
        <v>493</v>
      </c>
      <c r="CY36" s="105" t="s">
        <v>283</v>
      </c>
      <c r="CZ36" s="106" t="s">
        <v>1012</v>
      </c>
      <c r="DA36" s="107" t="s">
        <v>620</v>
      </c>
      <c r="DB36" s="108" t="s">
        <v>458</v>
      </c>
      <c r="DC36" s="109" t="s">
        <v>1013</v>
      </c>
      <c r="DD36" s="110" t="s">
        <v>566</v>
      </c>
      <c r="DE36" s="111" t="s">
        <v>1014</v>
      </c>
      <c r="DF36" s="112" t="s">
        <v>325</v>
      </c>
      <c r="DG36" s="113" t="s">
        <v>281</v>
      </c>
      <c r="DH36" s="114" t="s">
        <v>406</v>
      </c>
      <c r="DI36" s="115" t="s">
        <v>974</v>
      </c>
      <c r="DJ36" s="116" t="s">
        <v>493</v>
      </c>
      <c r="DK36" s="117" t="s">
        <v>1015</v>
      </c>
      <c r="DL36" s="118" t="s">
        <v>415</v>
      </c>
      <c r="DM36" s="119" t="s">
        <v>1016</v>
      </c>
      <c r="DN36" s="120" t="s">
        <v>290</v>
      </c>
      <c r="DO36" s="121" t="s">
        <v>1017</v>
      </c>
      <c r="DP36" s="122" t="s">
        <v>1018</v>
      </c>
      <c r="DQ36" s="123" t="s">
        <v>285</v>
      </c>
      <c r="DR36" s="124" t="s">
        <v>1019</v>
      </c>
      <c r="DS36" s="125" t="s">
        <v>431</v>
      </c>
      <c r="DT36" s="126" t="s">
        <v>291</v>
      </c>
      <c r="DU36" s="127" t="s">
        <v>276</v>
      </c>
      <c r="DV36" s="128" t="s">
        <v>1020</v>
      </c>
      <c r="DW36" s="129" t="s">
        <v>285</v>
      </c>
      <c r="DX36" s="130" t="s">
        <v>1021</v>
      </c>
      <c r="DY36" s="131" t="s">
        <v>166</v>
      </c>
      <c r="DZ36" s="261" t="str">
        <f>HYPERLINK("https://my.pitchbook.com?c=158063-86", "View company online")</f>
        <v>View company online</v>
      </c>
    </row>
    <row r="37" spans="1:130" x14ac:dyDescent="0.2">
      <c r="A37" s="132" t="s">
        <v>1022</v>
      </c>
      <c r="B37" s="133" t="s">
        <v>1023</v>
      </c>
      <c r="C37" s="134" t="s">
        <v>133</v>
      </c>
      <c r="D37" s="135" t="s">
        <v>133</v>
      </c>
      <c r="E37" s="136" t="s">
        <v>1022</v>
      </c>
      <c r="F37" s="137" t="s">
        <v>1024</v>
      </c>
      <c r="G37" s="138" t="s">
        <v>295</v>
      </c>
      <c r="H37" s="139" t="s">
        <v>359</v>
      </c>
      <c r="I37" s="140" t="s">
        <v>533</v>
      </c>
      <c r="J37" s="141" t="s">
        <v>534</v>
      </c>
      <c r="K37" s="142" t="s">
        <v>362</v>
      </c>
      <c r="L37" s="143" t="s">
        <v>175</v>
      </c>
      <c r="M37" s="144" t="s">
        <v>133</v>
      </c>
      <c r="N37" s="145" t="s">
        <v>241</v>
      </c>
      <c r="O37" s="146" t="s">
        <v>176</v>
      </c>
      <c r="P37" s="147" t="s">
        <v>177</v>
      </c>
      <c r="Q37" s="148" t="s">
        <v>1025</v>
      </c>
      <c r="R37" s="149" t="s">
        <v>133</v>
      </c>
      <c r="S37" s="150" t="s">
        <v>133</v>
      </c>
      <c r="T37" s="151" t="s">
        <v>133</v>
      </c>
      <c r="U37" s="152">
        <v>2016</v>
      </c>
      <c r="V37" s="153" t="s">
        <v>133</v>
      </c>
      <c r="W37" s="154" t="s">
        <v>133</v>
      </c>
      <c r="X37" s="155" t="s">
        <v>133</v>
      </c>
      <c r="Y37" s="156" t="s">
        <v>133</v>
      </c>
      <c r="Z37" s="157" t="s">
        <v>133</v>
      </c>
      <c r="AA37" s="158" t="s">
        <v>133</v>
      </c>
      <c r="AB37" s="159" t="s">
        <v>133</v>
      </c>
      <c r="AC37" s="160" t="s">
        <v>133</v>
      </c>
      <c r="AD37" s="161" t="s">
        <v>133</v>
      </c>
      <c r="AE37" s="162" t="s">
        <v>1026</v>
      </c>
      <c r="AF37" s="163" t="s">
        <v>1027</v>
      </c>
      <c r="AG37" s="164" t="s">
        <v>853</v>
      </c>
      <c r="AH37" s="165" t="s">
        <v>133</v>
      </c>
      <c r="AI37" s="166" t="s">
        <v>1028</v>
      </c>
      <c r="AJ37" s="167" t="s">
        <v>1029</v>
      </c>
      <c r="AK37" s="168" t="s">
        <v>1030</v>
      </c>
      <c r="AL37" s="169" t="s">
        <v>133</v>
      </c>
      <c r="AM37" s="170" t="s">
        <v>1031</v>
      </c>
      <c r="AN37" s="171" t="s">
        <v>206</v>
      </c>
      <c r="AO37" s="172" t="s">
        <v>1032</v>
      </c>
      <c r="AP37" s="173" t="s">
        <v>155</v>
      </c>
      <c r="AQ37" s="174" t="s">
        <v>1028</v>
      </c>
      <c r="AR37" s="175" t="s">
        <v>133</v>
      </c>
      <c r="AS37" s="176" t="s">
        <v>1033</v>
      </c>
      <c r="AT37" s="177" t="s">
        <v>157</v>
      </c>
      <c r="AU37" s="178" t="s">
        <v>158</v>
      </c>
      <c r="AV37" s="179" t="s">
        <v>1034</v>
      </c>
      <c r="AW37" s="180" t="s">
        <v>1035</v>
      </c>
      <c r="AX37" s="181">
        <v>1</v>
      </c>
      <c r="AY37" s="182" t="s">
        <v>133</v>
      </c>
      <c r="AZ37" s="183" t="s">
        <v>133</v>
      </c>
      <c r="BA37" s="184" t="s">
        <v>133</v>
      </c>
      <c r="BB37" s="185" t="s">
        <v>1036</v>
      </c>
      <c r="BC37" s="186" t="s">
        <v>133</v>
      </c>
      <c r="BD37" s="187" t="s">
        <v>133</v>
      </c>
      <c r="BE37" s="188" t="s">
        <v>133</v>
      </c>
      <c r="BF37" s="189" t="s">
        <v>133</v>
      </c>
      <c r="BG37" s="190">
        <v>42965</v>
      </c>
      <c r="BH37" s="191">
        <v>0.05</v>
      </c>
      <c r="BI37" s="192" t="s">
        <v>160</v>
      </c>
      <c r="BJ37" s="193" t="s">
        <v>133</v>
      </c>
      <c r="BK37" s="194" t="s">
        <v>133</v>
      </c>
      <c r="BL37" s="195" t="s">
        <v>741</v>
      </c>
      <c r="BM37" s="196" t="s">
        <v>133</v>
      </c>
      <c r="BN37" s="197" t="s">
        <v>133</v>
      </c>
      <c r="BO37" s="198" t="s">
        <v>599</v>
      </c>
      <c r="BP37" s="199" t="s">
        <v>133</v>
      </c>
      <c r="BQ37" s="200" t="s">
        <v>133</v>
      </c>
      <c r="BR37" s="201" t="s">
        <v>133</v>
      </c>
      <c r="BS37" s="202" t="s">
        <v>191</v>
      </c>
      <c r="BT37" s="203">
        <v>43040</v>
      </c>
      <c r="BU37" s="204">
        <v>0.05</v>
      </c>
      <c r="BV37" s="205" t="s">
        <v>160</v>
      </c>
      <c r="BW37" s="206" t="s">
        <v>133</v>
      </c>
      <c r="BX37" s="207" t="s">
        <v>133</v>
      </c>
      <c r="BY37" s="208" t="s">
        <v>161</v>
      </c>
      <c r="BZ37" s="209" t="s">
        <v>162</v>
      </c>
      <c r="CA37" s="210" t="s">
        <v>133</v>
      </c>
      <c r="CB37" s="211" t="s">
        <v>163</v>
      </c>
      <c r="CC37" s="212" t="s">
        <v>164</v>
      </c>
      <c r="CD37" s="213" t="s">
        <v>133</v>
      </c>
      <c r="CE37" s="214" t="s">
        <v>133</v>
      </c>
      <c r="CF37" s="215" t="s">
        <v>191</v>
      </c>
      <c r="CG37" s="216" t="s">
        <v>276</v>
      </c>
      <c r="CH37" s="217" t="s">
        <v>277</v>
      </c>
      <c r="CI37" s="218" t="s">
        <v>276</v>
      </c>
      <c r="CJ37" s="219" t="s">
        <v>276</v>
      </c>
      <c r="CK37" s="220" t="s">
        <v>276</v>
      </c>
      <c r="CL37" s="221" t="s">
        <v>278</v>
      </c>
      <c r="CM37" s="222" t="s">
        <v>133</v>
      </c>
      <c r="CN37" s="223" t="s">
        <v>133</v>
      </c>
      <c r="CO37" s="224" t="s">
        <v>276</v>
      </c>
      <c r="CP37" s="225" t="s">
        <v>279</v>
      </c>
      <c r="CQ37" s="226" t="s">
        <v>133</v>
      </c>
      <c r="CR37" s="227" t="s">
        <v>133</v>
      </c>
      <c r="CS37" s="228" t="s">
        <v>133</v>
      </c>
      <c r="CT37" s="229" t="s">
        <v>133</v>
      </c>
      <c r="CU37" s="230" t="s">
        <v>133</v>
      </c>
      <c r="CV37" s="231" t="s">
        <v>133</v>
      </c>
      <c r="CW37" s="232" t="s">
        <v>1037</v>
      </c>
      <c r="CX37" s="233" t="s">
        <v>278</v>
      </c>
      <c r="CY37" s="234" t="s">
        <v>283</v>
      </c>
      <c r="CZ37" s="235" t="s">
        <v>276</v>
      </c>
      <c r="DA37" s="236" t="s">
        <v>1037</v>
      </c>
      <c r="DB37" s="237" t="s">
        <v>1038</v>
      </c>
      <c r="DC37" s="238" t="s">
        <v>133</v>
      </c>
      <c r="DD37" s="239" t="s">
        <v>133</v>
      </c>
      <c r="DE37" s="240" t="s">
        <v>1037</v>
      </c>
      <c r="DF37" s="241" t="s">
        <v>1039</v>
      </c>
      <c r="DG37" s="242" t="s">
        <v>133</v>
      </c>
      <c r="DH37" s="243" t="s">
        <v>133</v>
      </c>
      <c r="DI37" s="244" t="s">
        <v>133</v>
      </c>
      <c r="DJ37" s="245" t="s">
        <v>133</v>
      </c>
      <c r="DK37" s="246" t="s">
        <v>133</v>
      </c>
      <c r="DL37" s="247" t="s">
        <v>133</v>
      </c>
      <c r="DM37" s="248" t="s">
        <v>1040</v>
      </c>
      <c r="DN37" s="249" t="s">
        <v>488</v>
      </c>
      <c r="DO37" s="250" t="s">
        <v>1041</v>
      </c>
      <c r="DP37" s="251" t="s">
        <v>1042</v>
      </c>
      <c r="DQ37" s="252" t="s">
        <v>291</v>
      </c>
      <c r="DR37" s="253" t="s">
        <v>276</v>
      </c>
      <c r="DS37" s="254" t="s">
        <v>133</v>
      </c>
      <c r="DT37" s="255" t="s">
        <v>133</v>
      </c>
      <c r="DU37" s="256" t="s">
        <v>133</v>
      </c>
      <c r="DV37" s="257" t="s">
        <v>1043</v>
      </c>
      <c r="DW37" s="258" t="s">
        <v>458</v>
      </c>
      <c r="DX37" s="259" t="s">
        <v>1044</v>
      </c>
      <c r="DY37" s="260" t="s">
        <v>166</v>
      </c>
      <c r="DZ37" s="262" t="str">
        <f>HYPERLINK("https://my.pitchbook.com?c=182825-83", "View company online")</f>
        <v>View company online</v>
      </c>
    </row>
    <row r="38" spans="1:130" x14ac:dyDescent="0.2">
      <c r="A38" s="3" t="s">
        <v>1045</v>
      </c>
      <c r="B38" s="4" t="s">
        <v>1046</v>
      </c>
      <c r="C38" s="5" t="s">
        <v>133</v>
      </c>
      <c r="D38" s="6" t="s">
        <v>133</v>
      </c>
      <c r="E38" s="7" t="s">
        <v>1045</v>
      </c>
      <c r="F38" s="8" t="s">
        <v>1047</v>
      </c>
      <c r="G38" s="9" t="s">
        <v>295</v>
      </c>
      <c r="H38" s="10" t="s">
        <v>359</v>
      </c>
      <c r="I38" s="11" t="s">
        <v>360</v>
      </c>
      <c r="J38" s="12" t="s">
        <v>1048</v>
      </c>
      <c r="K38" s="13" t="s">
        <v>1049</v>
      </c>
      <c r="L38" s="14" t="s">
        <v>175</v>
      </c>
      <c r="M38" s="15">
        <v>0.01</v>
      </c>
      <c r="N38" s="16" t="s">
        <v>141</v>
      </c>
      <c r="O38" s="17" t="s">
        <v>176</v>
      </c>
      <c r="P38" s="18" t="s">
        <v>177</v>
      </c>
      <c r="Q38" s="19" t="s">
        <v>1050</v>
      </c>
      <c r="R38" s="20">
        <v>14</v>
      </c>
      <c r="S38" s="21" t="s">
        <v>133</v>
      </c>
      <c r="T38" s="22" t="s">
        <v>133</v>
      </c>
      <c r="U38" s="23">
        <v>2015</v>
      </c>
      <c r="V38" s="24" t="s">
        <v>133</v>
      </c>
      <c r="W38" s="25" t="s">
        <v>133</v>
      </c>
      <c r="X38" s="26" t="s">
        <v>265</v>
      </c>
      <c r="Y38" s="27" t="s">
        <v>133</v>
      </c>
      <c r="Z38" s="28" t="s">
        <v>133</v>
      </c>
      <c r="AA38" s="29" t="s">
        <v>133</v>
      </c>
      <c r="AB38" s="30" t="s">
        <v>133</v>
      </c>
      <c r="AC38" s="31" t="s">
        <v>133</v>
      </c>
      <c r="AD38" s="32" t="s">
        <v>133</v>
      </c>
      <c r="AE38" s="33" t="s">
        <v>1051</v>
      </c>
      <c r="AF38" s="34" t="s">
        <v>1052</v>
      </c>
      <c r="AG38" s="35" t="s">
        <v>389</v>
      </c>
      <c r="AH38" s="36" t="s">
        <v>1053</v>
      </c>
      <c r="AI38" s="37" t="s">
        <v>1054</v>
      </c>
      <c r="AJ38" s="38" t="s">
        <v>1055</v>
      </c>
      <c r="AK38" s="39" t="s">
        <v>1056</v>
      </c>
      <c r="AL38" s="40" t="s">
        <v>133</v>
      </c>
      <c r="AM38" s="41" t="s">
        <v>1057</v>
      </c>
      <c r="AN38" s="42" t="s">
        <v>805</v>
      </c>
      <c r="AO38" s="43" t="s">
        <v>1058</v>
      </c>
      <c r="AP38" s="44" t="s">
        <v>155</v>
      </c>
      <c r="AQ38" s="45" t="s">
        <v>1054</v>
      </c>
      <c r="AR38" s="46" t="s">
        <v>133</v>
      </c>
      <c r="AS38" s="47" t="s">
        <v>1059</v>
      </c>
      <c r="AT38" s="48" t="s">
        <v>157</v>
      </c>
      <c r="AU38" s="49" t="s">
        <v>158</v>
      </c>
      <c r="AV38" s="50" t="s">
        <v>1060</v>
      </c>
      <c r="AW38" s="51" t="s">
        <v>1061</v>
      </c>
      <c r="AX38" s="52">
        <v>1</v>
      </c>
      <c r="AY38" s="53" t="s">
        <v>133</v>
      </c>
      <c r="AZ38" s="54" t="s">
        <v>133</v>
      </c>
      <c r="BA38" s="55" t="s">
        <v>133</v>
      </c>
      <c r="BB38" s="56" t="s">
        <v>1062</v>
      </c>
      <c r="BC38" s="57" t="s">
        <v>133</v>
      </c>
      <c r="BD38" s="58" t="s">
        <v>133</v>
      </c>
      <c r="BE38" s="59" t="s">
        <v>1063</v>
      </c>
      <c r="BF38" s="60" t="s">
        <v>133</v>
      </c>
      <c r="BG38" s="61">
        <v>42271</v>
      </c>
      <c r="BH38" s="62">
        <v>0.1</v>
      </c>
      <c r="BI38" s="63" t="s">
        <v>160</v>
      </c>
      <c r="BJ38" s="64" t="s">
        <v>133</v>
      </c>
      <c r="BK38" s="65" t="s">
        <v>133</v>
      </c>
      <c r="BL38" s="66" t="s">
        <v>161</v>
      </c>
      <c r="BM38" s="67" t="s">
        <v>162</v>
      </c>
      <c r="BN38" s="68" t="s">
        <v>133</v>
      </c>
      <c r="BO38" s="69" t="s">
        <v>163</v>
      </c>
      <c r="BP38" s="70" t="s">
        <v>164</v>
      </c>
      <c r="BQ38" s="71" t="s">
        <v>133</v>
      </c>
      <c r="BR38" s="72" t="s">
        <v>133</v>
      </c>
      <c r="BS38" s="73" t="s">
        <v>191</v>
      </c>
      <c r="BT38" s="74">
        <v>43040</v>
      </c>
      <c r="BU38" s="75">
        <v>0.01</v>
      </c>
      <c r="BV38" s="76" t="s">
        <v>160</v>
      </c>
      <c r="BW38" s="77" t="s">
        <v>133</v>
      </c>
      <c r="BX38" s="78" t="s">
        <v>133</v>
      </c>
      <c r="BY38" s="79" t="s">
        <v>161</v>
      </c>
      <c r="BZ38" s="80" t="s">
        <v>162</v>
      </c>
      <c r="CA38" s="81" t="s">
        <v>133</v>
      </c>
      <c r="CB38" s="82" t="s">
        <v>163</v>
      </c>
      <c r="CC38" s="83" t="s">
        <v>133</v>
      </c>
      <c r="CD38" s="84" t="s">
        <v>133</v>
      </c>
      <c r="CE38" s="85" t="s">
        <v>133</v>
      </c>
      <c r="CF38" s="86" t="s">
        <v>191</v>
      </c>
      <c r="CG38" s="87" t="s">
        <v>574</v>
      </c>
      <c r="CH38" s="88" t="s">
        <v>1064</v>
      </c>
      <c r="CI38" s="89" t="s">
        <v>276</v>
      </c>
      <c r="CJ38" s="90" t="s">
        <v>276</v>
      </c>
      <c r="CK38" s="91" t="s">
        <v>1065</v>
      </c>
      <c r="CL38" s="92" t="s">
        <v>458</v>
      </c>
      <c r="CM38" s="93" t="s">
        <v>1066</v>
      </c>
      <c r="CN38" s="94" t="s">
        <v>410</v>
      </c>
      <c r="CO38" s="95" t="s">
        <v>1067</v>
      </c>
      <c r="CP38" s="96" t="s">
        <v>1068</v>
      </c>
      <c r="CQ38" s="97" t="s">
        <v>276</v>
      </c>
      <c r="CR38" s="98" t="s">
        <v>280</v>
      </c>
      <c r="CS38" s="99" t="s">
        <v>459</v>
      </c>
      <c r="CT38" s="100" t="s">
        <v>350</v>
      </c>
      <c r="CU38" s="101" t="s">
        <v>276</v>
      </c>
      <c r="CV38" s="102" t="s">
        <v>457</v>
      </c>
      <c r="CW38" s="103" t="s">
        <v>1069</v>
      </c>
      <c r="CX38" s="104" t="s">
        <v>575</v>
      </c>
      <c r="CY38" s="105" t="s">
        <v>283</v>
      </c>
      <c r="CZ38" s="106" t="s">
        <v>1070</v>
      </c>
      <c r="DA38" s="107" t="s">
        <v>1071</v>
      </c>
      <c r="DB38" s="108" t="s">
        <v>354</v>
      </c>
      <c r="DC38" s="109" t="s">
        <v>1072</v>
      </c>
      <c r="DD38" s="110" t="s">
        <v>1038</v>
      </c>
      <c r="DE38" s="111" t="s">
        <v>1073</v>
      </c>
      <c r="DF38" s="112" t="s">
        <v>1074</v>
      </c>
      <c r="DG38" s="113" t="s">
        <v>976</v>
      </c>
      <c r="DH38" s="114" t="s">
        <v>977</v>
      </c>
      <c r="DI38" s="115" t="s">
        <v>1075</v>
      </c>
      <c r="DJ38" s="116" t="s">
        <v>1068</v>
      </c>
      <c r="DK38" s="117" t="s">
        <v>286</v>
      </c>
      <c r="DL38" s="118" t="s">
        <v>569</v>
      </c>
      <c r="DM38" s="119" t="s">
        <v>1076</v>
      </c>
      <c r="DN38" s="120" t="s">
        <v>343</v>
      </c>
      <c r="DO38" s="121" t="s">
        <v>1077</v>
      </c>
      <c r="DP38" s="122" t="s">
        <v>1078</v>
      </c>
      <c r="DQ38" s="123" t="s">
        <v>291</v>
      </c>
      <c r="DR38" s="124" t="s">
        <v>276</v>
      </c>
      <c r="DS38" s="125" t="s">
        <v>486</v>
      </c>
      <c r="DT38" s="126" t="s">
        <v>291</v>
      </c>
      <c r="DU38" s="127" t="s">
        <v>276</v>
      </c>
      <c r="DV38" s="128" t="s">
        <v>328</v>
      </c>
      <c r="DW38" s="129" t="s">
        <v>285</v>
      </c>
      <c r="DX38" s="130" t="s">
        <v>1079</v>
      </c>
      <c r="DY38" s="131" t="s">
        <v>166</v>
      </c>
      <c r="DZ38" s="261" t="str">
        <f>HYPERLINK("https://my.pitchbook.com?c=124928-92", "View company online")</f>
        <v>View company online</v>
      </c>
    </row>
    <row r="39" spans="1:130" x14ac:dyDescent="0.2">
      <c r="A39" s="132" t="s">
        <v>1080</v>
      </c>
      <c r="B39" s="133" t="s">
        <v>1081</v>
      </c>
      <c r="C39" s="134" t="s">
        <v>1082</v>
      </c>
      <c r="D39" s="135" t="s">
        <v>133</v>
      </c>
      <c r="E39" s="136" t="s">
        <v>1080</v>
      </c>
      <c r="F39" s="137" t="s">
        <v>1083</v>
      </c>
      <c r="G39" s="138" t="s">
        <v>295</v>
      </c>
      <c r="H39" s="139" t="s">
        <v>359</v>
      </c>
      <c r="I39" s="140" t="s">
        <v>1084</v>
      </c>
      <c r="J39" s="141" t="s">
        <v>1085</v>
      </c>
      <c r="K39" s="142" t="s">
        <v>133</v>
      </c>
      <c r="L39" s="143" t="s">
        <v>175</v>
      </c>
      <c r="M39" s="144">
        <v>0.16</v>
      </c>
      <c r="N39" s="145" t="s">
        <v>241</v>
      </c>
      <c r="O39" s="146" t="s">
        <v>176</v>
      </c>
      <c r="P39" s="147" t="s">
        <v>177</v>
      </c>
      <c r="Q39" s="148" t="s">
        <v>1086</v>
      </c>
      <c r="R39" s="149">
        <v>2</v>
      </c>
      <c r="S39" s="150" t="s">
        <v>133</v>
      </c>
      <c r="T39" s="151" t="s">
        <v>133</v>
      </c>
      <c r="U39" s="152">
        <v>2015</v>
      </c>
      <c r="V39" s="153" t="s">
        <v>133</v>
      </c>
      <c r="W39" s="154" t="s">
        <v>133</v>
      </c>
      <c r="X39" s="155" t="s">
        <v>133</v>
      </c>
      <c r="Y39" s="156" t="s">
        <v>133</v>
      </c>
      <c r="Z39" s="157" t="s">
        <v>133</v>
      </c>
      <c r="AA39" s="158" t="s">
        <v>133</v>
      </c>
      <c r="AB39" s="159" t="s">
        <v>133</v>
      </c>
      <c r="AC39" s="160" t="s">
        <v>133</v>
      </c>
      <c r="AD39" s="161" t="s">
        <v>133</v>
      </c>
      <c r="AE39" s="162" t="s">
        <v>1087</v>
      </c>
      <c r="AF39" s="163" t="s">
        <v>1088</v>
      </c>
      <c r="AG39" s="164" t="s">
        <v>1089</v>
      </c>
      <c r="AH39" s="165" t="s">
        <v>1090</v>
      </c>
      <c r="AI39" s="166" t="s">
        <v>1091</v>
      </c>
      <c r="AJ39" s="167" t="s">
        <v>679</v>
      </c>
      <c r="AK39" s="168" t="s">
        <v>1092</v>
      </c>
      <c r="AL39" s="169" t="s">
        <v>133</v>
      </c>
      <c r="AM39" s="170" t="s">
        <v>682</v>
      </c>
      <c r="AN39" s="171" t="s">
        <v>683</v>
      </c>
      <c r="AO39" s="172" t="s">
        <v>684</v>
      </c>
      <c r="AP39" s="173" t="s">
        <v>155</v>
      </c>
      <c r="AQ39" s="174" t="s">
        <v>1091</v>
      </c>
      <c r="AR39" s="175" t="s">
        <v>133</v>
      </c>
      <c r="AS39" s="176" t="s">
        <v>1090</v>
      </c>
      <c r="AT39" s="177" t="s">
        <v>157</v>
      </c>
      <c r="AU39" s="178" t="s">
        <v>158</v>
      </c>
      <c r="AV39" s="179" t="s">
        <v>1093</v>
      </c>
      <c r="AW39" s="180" t="s">
        <v>133</v>
      </c>
      <c r="AX39" s="181" t="s">
        <v>133</v>
      </c>
      <c r="AY39" s="182" t="s">
        <v>133</v>
      </c>
      <c r="AZ39" s="183" t="s">
        <v>133</v>
      </c>
      <c r="BA39" s="184" t="s">
        <v>133</v>
      </c>
      <c r="BB39" s="185" t="s">
        <v>133</v>
      </c>
      <c r="BC39" s="186" t="s">
        <v>133</v>
      </c>
      <c r="BD39" s="187" t="s">
        <v>133</v>
      </c>
      <c r="BE39" s="188" t="s">
        <v>1094</v>
      </c>
      <c r="BF39" s="189" t="s">
        <v>133</v>
      </c>
      <c r="BG39" s="190">
        <v>43040</v>
      </c>
      <c r="BH39" s="191">
        <v>0.16</v>
      </c>
      <c r="BI39" s="192" t="s">
        <v>160</v>
      </c>
      <c r="BJ39" s="193" t="s">
        <v>133</v>
      </c>
      <c r="BK39" s="194" t="s">
        <v>133</v>
      </c>
      <c r="BL39" s="195" t="s">
        <v>161</v>
      </c>
      <c r="BM39" s="196" t="s">
        <v>162</v>
      </c>
      <c r="BN39" s="197" t="s">
        <v>133</v>
      </c>
      <c r="BO39" s="198" t="s">
        <v>163</v>
      </c>
      <c r="BP39" s="199" t="s">
        <v>133</v>
      </c>
      <c r="BQ39" s="200" t="s">
        <v>133</v>
      </c>
      <c r="BR39" s="201" t="s">
        <v>133</v>
      </c>
      <c r="BS39" s="202" t="s">
        <v>191</v>
      </c>
      <c r="BT39" s="203">
        <v>43040</v>
      </c>
      <c r="BU39" s="204">
        <v>0.16</v>
      </c>
      <c r="BV39" s="205" t="s">
        <v>160</v>
      </c>
      <c r="BW39" s="206" t="s">
        <v>133</v>
      </c>
      <c r="BX39" s="207" t="s">
        <v>133</v>
      </c>
      <c r="BY39" s="208" t="s">
        <v>161</v>
      </c>
      <c r="BZ39" s="209" t="s">
        <v>162</v>
      </c>
      <c r="CA39" s="210" t="s">
        <v>133</v>
      </c>
      <c r="CB39" s="211" t="s">
        <v>163</v>
      </c>
      <c r="CC39" s="212" t="s">
        <v>133</v>
      </c>
      <c r="CD39" s="213" t="s">
        <v>133</v>
      </c>
      <c r="CE39" s="214" t="s">
        <v>133</v>
      </c>
      <c r="CF39" s="215" t="s">
        <v>191</v>
      </c>
      <c r="CG39" s="216" t="s">
        <v>1095</v>
      </c>
      <c r="CH39" s="217" t="s">
        <v>1096</v>
      </c>
      <c r="CI39" s="218" t="s">
        <v>276</v>
      </c>
      <c r="CJ39" s="219" t="s">
        <v>276</v>
      </c>
      <c r="CK39" s="220" t="s">
        <v>1097</v>
      </c>
      <c r="CL39" s="221" t="s">
        <v>965</v>
      </c>
      <c r="CM39" s="222" t="s">
        <v>133</v>
      </c>
      <c r="CN39" s="223" t="s">
        <v>133</v>
      </c>
      <c r="CO39" s="224" t="s">
        <v>133</v>
      </c>
      <c r="CP39" s="225" t="s">
        <v>133</v>
      </c>
      <c r="CQ39" s="226" t="s">
        <v>1097</v>
      </c>
      <c r="CR39" s="227" t="s">
        <v>486</v>
      </c>
      <c r="CS39" s="228" t="s">
        <v>133</v>
      </c>
      <c r="CT39" s="229" t="s">
        <v>133</v>
      </c>
      <c r="CU39" s="230" t="s">
        <v>133</v>
      </c>
      <c r="CV39" s="231" t="s">
        <v>133</v>
      </c>
      <c r="CW39" s="232" t="s">
        <v>1098</v>
      </c>
      <c r="CX39" s="233" t="s">
        <v>338</v>
      </c>
      <c r="CY39" s="234" t="s">
        <v>283</v>
      </c>
      <c r="CZ39" s="235" t="s">
        <v>276</v>
      </c>
      <c r="DA39" s="236" t="s">
        <v>1099</v>
      </c>
      <c r="DB39" s="237" t="s">
        <v>336</v>
      </c>
      <c r="DC39" s="238" t="s">
        <v>133</v>
      </c>
      <c r="DD39" s="239" t="s">
        <v>133</v>
      </c>
      <c r="DE39" s="240" t="s">
        <v>133</v>
      </c>
      <c r="DF39" s="241" t="s">
        <v>133</v>
      </c>
      <c r="DG39" s="242" t="s">
        <v>1099</v>
      </c>
      <c r="DH39" s="243" t="s">
        <v>1100</v>
      </c>
      <c r="DI39" s="244" t="s">
        <v>133</v>
      </c>
      <c r="DJ39" s="245" t="s">
        <v>133</v>
      </c>
      <c r="DK39" s="246" t="s">
        <v>133</v>
      </c>
      <c r="DL39" s="247" t="s">
        <v>133</v>
      </c>
      <c r="DM39" s="248" t="s">
        <v>133</v>
      </c>
      <c r="DN39" s="249" t="s">
        <v>133</v>
      </c>
      <c r="DO39" s="250" t="s">
        <v>133</v>
      </c>
      <c r="DP39" s="251" t="s">
        <v>133</v>
      </c>
      <c r="DQ39" s="252" t="s">
        <v>133</v>
      </c>
      <c r="DR39" s="253" t="s">
        <v>133</v>
      </c>
      <c r="DS39" s="254" t="s">
        <v>1101</v>
      </c>
      <c r="DT39" s="255" t="s">
        <v>285</v>
      </c>
      <c r="DU39" s="256" t="s">
        <v>1012</v>
      </c>
      <c r="DV39" s="257" t="s">
        <v>133</v>
      </c>
      <c r="DW39" s="258" t="s">
        <v>133</v>
      </c>
      <c r="DX39" s="259" t="s">
        <v>133</v>
      </c>
      <c r="DY39" s="260" t="s">
        <v>166</v>
      </c>
      <c r="DZ39" s="262" t="str">
        <f>HYPERLINK("https://my.pitchbook.com?c=185114-17", "View company online")</f>
        <v>View company online</v>
      </c>
    </row>
    <row r="40" spans="1:130" x14ac:dyDescent="0.2">
      <c r="A40" s="3" t="s">
        <v>1102</v>
      </c>
      <c r="B40" s="4" t="s">
        <v>1103</v>
      </c>
      <c r="C40" s="5" t="s">
        <v>133</v>
      </c>
      <c r="D40" s="6" t="s">
        <v>1104</v>
      </c>
      <c r="E40" s="7" t="s">
        <v>1102</v>
      </c>
      <c r="F40" s="8" t="s">
        <v>1105</v>
      </c>
      <c r="G40" s="9" t="s">
        <v>295</v>
      </c>
      <c r="H40" s="10" t="s">
        <v>359</v>
      </c>
      <c r="I40" s="11" t="s">
        <v>360</v>
      </c>
      <c r="J40" s="12" t="s">
        <v>1106</v>
      </c>
      <c r="K40" s="13" t="s">
        <v>133</v>
      </c>
      <c r="L40" s="14" t="s">
        <v>175</v>
      </c>
      <c r="M40" s="15">
        <v>0.08</v>
      </c>
      <c r="N40" s="16" t="s">
        <v>241</v>
      </c>
      <c r="O40" s="17" t="s">
        <v>176</v>
      </c>
      <c r="P40" s="18" t="s">
        <v>177</v>
      </c>
      <c r="Q40" s="19" t="s">
        <v>1107</v>
      </c>
      <c r="R40" s="20">
        <v>3</v>
      </c>
      <c r="S40" s="21" t="s">
        <v>133</v>
      </c>
      <c r="T40" s="22" t="s">
        <v>133</v>
      </c>
      <c r="U40" s="23">
        <v>2016</v>
      </c>
      <c r="V40" s="24" t="s">
        <v>133</v>
      </c>
      <c r="W40" s="25" t="s">
        <v>133</v>
      </c>
      <c r="X40" s="26" t="s">
        <v>145</v>
      </c>
      <c r="Y40" s="27" t="s">
        <v>133</v>
      </c>
      <c r="Z40" s="28" t="s">
        <v>133</v>
      </c>
      <c r="AA40" s="29" t="s">
        <v>133</v>
      </c>
      <c r="AB40" s="30" t="s">
        <v>133</v>
      </c>
      <c r="AC40" s="31" t="s">
        <v>133</v>
      </c>
      <c r="AD40" s="32" t="s">
        <v>133</v>
      </c>
      <c r="AE40" s="33" t="s">
        <v>1108</v>
      </c>
      <c r="AF40" s="34" t="s">
        <v>1109</v>
      </c>
      <c r="AG40" s="35" t="s">
        <v>181</v>
      </c>
      <c r="AH40" s="36" t="s">
        <v>1110</v>
      </c>
      <c r="AI40" s="37" t="s">
        <v>1111</v>
      </c>
      <c r="AJ40" s="38" t="s">
        <v>1112</v>
      </c>
      <c r="AK40" s="39" t="s">
        <v>1113</v>
      </c>
      <c r="AL40" s="40" t="s">
        <v>1114</v>
      </c>
      <c r="AM40" s="41" t="s">
        <v>133</v>
      </c>
      <c r="AN40" s="42" t="s">
        <v>310</v>
      </c>
      <c r="AO40" s="43" t="s">
        <v>1115</v>
      </c>
      <c r="AP40" s="44" t="s">
        <v>155</v>
      </c>
      <c r="AQ40" s="45" t="s">
        <v>1111</v>
      </c>
      <c r="AR40" s="46" t="s">
        <v>133</v>
      </c>
      <c r="AS40" s="47" t="s">
        <v>1116</v>
      </c>
      <c r="AT40" s="48" t="s">
        <v>157</v>
      </c>
      <c r="AU40" s="49" t="s">
        <v>158</v>
      </c>
      <c r="AV40" s="50" t="s">
        <v>1117</v>
      </c>
      <c r="AW40" s="51" t="s">
        <v>133</v>
      </c>
      <c r="AX40" s="52" t="s">
        <v>133</v>
      </c>
      <c r="AY40" s="53" t="s">
        <v>133</v>
      </c>
      <c r="AZ40" s="54" t="s">
        <v>133</v>
      </c>
      <c r="BA40" s="55" t="s">
        <v>133</v>
      </c>
      <c r="BB40" s="56" t="s">
        <v>133</v>
      </c>
      <c r="BC40" s="57" t="s">
        <v>133</v>
      </c>
      <c r="BD40" s="58" t="s">
        <v>133</v>
      </c>
      <c r="BE40" s="59" t="s">
        <v>133</v>
      </c>
      <c r="BF40" s="60" t="s">
        <v>133</v>
      </c>
      <c r="BG40" s="61">
        <v>43040</v>
      </c>
      <c r="BH40" s="62">
        <v>0.08</v>
      </c>
      <c r="BI40" s="63" t="s">
        <v>160</v>
      </c>
      <c r="BJ40" s="64" t="s">
        <v>133</v>
      </c>
      <c r="BK40" s="65" t="s">
        <v>133</v>
      </c>
      <c r="BL40" s="66" t="s">
        <v>161</v>
      </c>
      <c r="BM40" s="67" t="s">
        <v>162</v>
      </c>
      <c r="BN40" s="68" t="s">
        <v>133</v>
      </c>
      <c r="BO40" s="69" t="s">
        <v>163</v>
      </c>
      <c r="BP40" s="70" t="s">
        <v>133</v>
      </c>
      <c r="BQ40" s="71" t="s">
        <v>133</v>
      </c>
      <c r="BR40" s="72" t="s">
        <v>133</v>
      </c>
      <c r="BS40" s="73" t="s">
        <v>191</v>
      </c>
      <c r="BT40" s="74">
        <v>43040</v>
      </c>
      <c r="BU40" s="75">
        <v>0.08</v>
      </c>
      <c r="BV40" s="76" t="s">
        <v>160</v>
      </c>
      <c r="BW40" s="77" t="s">
        <v>133</v>
      </c>
      <c r="BX40" s="78" t="s">
        <v>133</v>
      </c>
      <c r="BY40" s="79" t="s">
        <v>161</v>
      </c>
      <c r="BZ40" s="80" t="s">
        <v>162</v>
      </c>
      <c r="CA40" s="81" t="s">
        <v>133</v>
      </c>
      <c r="CB40" s="82" t="s">
        <v>163</v>
      </c>
      <c r="CC40" s="83" t="s">
        <v>133</v>
      </c>
      <c r="CD40" s="84" t="s">
        <v>133</v>
      </c>
      <c r="CE40" s="85" t="s">
        <v>133</v>
      </c>
      <c r="CF40" s="86" t="s">
        <v>191</v>
      </c>
      <c r="CG40" s="87" t="s">
        <v>355</v>
      </c>
      <c r="CH40" s="88" t="s">
        <v>969</v>
      </c>
      <c r="CI40" s="89" t="s">
        <v>1118</v>
      </c>
      <c r="CJ40" s="90" t="s">
        <v>1119</v>
      </c>
      <c r="CK40" s="91" t="s">
        <v>276</v>
      </c>
      <c r="CL40" s="92" t="s">
        <v>278</v>
      </c>
      <c r="CM40" s="93" t="s">
        <v>1120</v>
      </c>
      <c r="CN40" s="94" t="s">
        <v>1121</v>
      </c>
      <c r="CO40" s="95" t="s">
        <v>276</v>
      </c>
      <c r="CP40" s="96" t="s">
        <v>279</v>
      </c>
      <c r="CQ40" s="97" t="s">
        <v>133</v>
      </c>
      <c r="CR40" s="98" t="s">
        <v>133</v>
      </c>
      <c r="CS40" s="99" t="s">
        <v>1122</v>
      </c>
      <c r="CT40" s="100" t="s">
        <v>336</v>
      </c>
      <c r="CU40" s="101" t="s">
        <v>1123</v>
      </c>
      <c r="CV40" s="102" t="s">
        <v>1121</v>
      </c>
      <c r="CW40" s="103" t="s">
        <v>1124</v>
      </c>
      <c r="CX40" s="104" t="s">
        <v>457</v>
      </c>
      <c r="CY40" s="105" t="s">
        <v>460</v>
      </c>
      <c r="CZ40" s="106" t="s">
        <v>1125</v>
      </c>
      <c r="DA40" s="107" t="s">
        <v>1126</v>
      </c>
      <c r="DB40" s="108" t="s">
        <v>606</v>
      </c>
      <c r="DC40" s="109" t="s">
        <v>1127</v>
      </c>
      <c r="DD40" s="110" t="s">
        <v>1068</v>
      </c>
      <c r="DE40" s="111" t="s">
        <v>1126</v>
      </c>
      <c r="DF40" s="112" t="s">
        <v>290</v>
      </c>
      <c r="DG40" s="113" t="s">
        <v>133</v>
      </c>
      <c r="DH40" s="114" t="s">
        <v>133</v>
      </c>
      <c r="DI40" s="115" t="s">
        <v>1128</v>
      </c>
      <c r="DJ40" s="116" t="s">
        <v>1068</v>
      </c>
      <c r="DK40" s="117" t="s">
        <v>1129</v>
      </c>
      <c r="DL40" s="118" t="s">
        <v>1130</v>
      </c>
      <c r="DM40" s="119" t="s">
        <v>330</v>
      </c>
      <c r="DN40" s="120" t="s">
        <v>1131</v>
      </c>
      <c r="DO40" s="121" t="s">
        <v>1132</v>
      </c>
      <c r="DP40" s="122" t="s">
        <v>1133</v>
      </c>
      <c r="DQ40" s="123" t="s">
        <v>285</v>
      </c>
      <c r="DR40" s="124" t="s">
        <v>1134</v>
      </c>
      <c r="DS40" s="125" t="s">
        <v>133</v>
      </c>
      <c r="DT40" s="126" t="s">
        <v>133</v>
      </c>
      <c r="DU40" s="127" t="s">
        <v>133</v>
      </c>
      <c r="DV40" s="128" t="s">
        <v>1135</v>
      </c>
      <c r="DW40" s="129" t="s">
        <v>413</v>
      </c>
      <c r="DX40" s="130" t="s">
        <v>1136</v>
      </c>
      <c r="DY40" s="131" t="s">
        <v>166</v>
      </c>
      <c r="DZ40" s="261" t="str">
        <f>HYPERLINK("https://my.pitchbook.com?c=180631-99", "View company online")</f>
        <v>View company online</v>
      </c>
    </row>
    <row r="41" spans="1:130" x14ac:dyDescent="0.2">
      <c r="A41" s="132" t="s">
        <v>1137</v>
      </c>
      <c r="B41" s="133" t="s">
        <v>1138</v>
      </c>
      <c r="C41" s="134" t="s">
        <v>133</v>
      </c>
      <c r="D41" s="135" t="s">
        <v>133</v>
      </c>
      <c r="E41" s="136" t="s">
        <v>1137</v>
      </c>
      <c r="F41" s="137" t="s">
        <v>1139</v>
      </c>
      <c r="G41" s="138" t="s">
        <v>295</v>
      </c>
      <c r="H41" s="139" t="s">
        <v>359</v>
      </c>
      <c r="I41" s="140" t="s">
        <v>1140</v>
      </c>
      <c r="J41" s="141" t="s">
        <v>1141</v>
      </c>
      <c r="K41" s="142" t="s">
        <v>362</v>
      </c>
      <c r="L41" s="143" t="s">
        <v>175</v>
      </c>
      <c r="M41" s="144">
        <v>0.14000000000000001</v>
      </c>
      <c r="N41" s="145" t="s">
        <v>241</v>
      </c>
      <c r="O41" s="146" t="s">
        <v>176</v>
      </c>
      <c r="P41" s="147" t="s">
        <v>177</v>
      </c>
      <c r="Q41" s="148" t="s">
        <v>1142</v>
      </c>
      <c r="R41" s="149" t="s">
        <v>133</v>
      </c>
      <c r="S41" s="150" t="s">
        <v>133</v>
      </c>
      <c r="T41" s="151" t="s">
        <v>133</v>
      </c>
      <c r="U41" s="152">
        <v>2017</v>
      </c>
      <c r="V41" s="153" t="s">
        <v>133</v>
      </c>
      <c r="W41" s="154" t="s">
        <v>133</v>
      </c>
      <c r="X41" s="155" t="s">
        <v>265</v>
      </c>
      <c r="Y41" s="156" t="s">
        <v>133</v>
      </c>
      <c r="Z41" s="157" t="s">
        <v>133</v>
      </c>
      <c r="AA41" s="158" t="s">
        <v>133</v>
      </c>
      <c r="AB41" s="159" t="s">
        <v>133</v>
      </c>
      <c r="AC41" s="160" t="s">
        <v>133</v>
      </c>
      <c r="AD41" s="161" t="s">
        <v>133</v>
      </c>
      <c r="AE41" s="162" t="s">
        <v>1143</v>
      </c>
      <c r="AF41" s="163" t="s">
        <v>1144</v>
      </c>
      <c r="AG41" s="164" t="s">
        <v>891</v>
      </c>
      <c r="AH41" s="165" t="s">
        <v>133</v>
      </c>
      <c r="AI41" s="166" t="s">
        <v>1145</v>
      </c>
      <c r="AJ41" s="167" t="s">
        <v>1146</v>
      </c>
      <c r="AK41" s="168" t="s">
        <v>1147</v>
      </c>
      <c r="AL41" s="169" t="s">
        <v>1148</v>
      </c>
      <c r="AM41" s="170" t="s">
        <v>1149</v>
      </c>
      <c r="AN41" s="171" t="s">
        <v>545</v>
      </c>
      <c r="AO41" s="172" t="s">
        <v>1150</v>
      </c>
      <c r="AP41" s="173" t="s">
        <v>155</v>
      </c>
      <c r="AQ41" s="174" t="s">
        <v>1145</v>
      </c>
      <c r="AR41" s="175" t="s">
        <v>133</v>
      </c>
      <c r="AS41" s="176" t="s">
        <v>133</v>
      </c>
      <c r="AT41" s="177" t="s">
        <v>157</v>
      </c>
      <c r="AU41" s="178" t="s">
        <v>158</v>
      </c>
      <c r="AV41" s="179" t="s">
        <v>1151</v>
      </c>
      <c r="AW41" s="180" t="s">
        <v>133</v>
      </c>
      <c r="AX41" s="181" t="s">
        <v>133</v>
      </c>
      <c r="AY41" s="182" t="s">
        <v>133</v>
      </c>
      <c r="AZ41" s="183" t="s">
        <v>133</v>
      </c>
      <c r="BA41" s="184" t="s">
        <v>133</v>
      </c>
      <c r="BB41" s="185" t="s">
        <v>133</v>
      </c>
      <c r="BC41" s="186" t="s">
        <v>133</v>
      </c>
      <c r="BD41" s="187" t="s">
        <v>133</v>
      </c>
      <c r="BE41" s="188" t="s">
        <v>133</v>
      </c>
      <c r="BF41" s="189" t="s">
        <v>133</v>
      </c>
      <c r="BG41" s="190">
        <v>43040</v>
      </c>
      <c r="BH41" s="191">
        <v>0.14000000000000001</v>
      </c>
      <c r="BI41" s="192" t="s">
        <v>160</v>
      </c>
      <c r="BJ41" s="193" t="s">
        <v>133</v>
      </c>
      <c r="BK41" s="194" t="s">
        <v>133</v>
      </c>
      <c r="BL41" s="195" t="s">
        <v>161</v>
      </c>
      <c r="BM41" s="196" t="s">
        <v>162</v>
      </c>
      <c r="BN41" s="197" t="s">
        <v>133</v>
      </c>
      <c r="BO41" s="198" t="s">
        <v>163</v>
      </c>
      <c r="BP41" s="199" t="s">
        <v>133</v>
      </c>
      <c r="BQ41" s="200" t="s">
        <v>133</v>
      </c>
      <c r="BR41" s="201" t="s">
        <v>133</v>
      </c>
      <c r="BS41" s="202" t="s">
        <v>191</v>
      </c>
      <c r="BT41" s="203">
        <v>43040</v>
      </c>
      <c r="BU41" s="204">
        <v>0.14000000000000001</v>
      </c>
      <c r="BV41" s="205" t="s">
        <v>160</v>
      </c>
      <c r="BW41" s="206" t="s">
        <v>133</v>
      </c>
      <c r="BX41" s="207" t="s">
        <v>133</v>
      </c>
      <c r="BY41" s="208" t="s">
        <v>161</v>
      </c>
      <c r="BZ41" s="209" t="s">
        <v>162</v>
      </c>
      <c r="CA41" s="210" t="s">
        <v>133</v>
      </c>
      <c r="CB41" s="211" t="s">
        <v>163</v>
      </c>
      <c r="CC41" s="212" t="s">
        <v>133</v>
      </c>
      <c r="CD41" s="213" t="s">
        <v>133</v>
      </c>
      <c r="CE41" s="214" t="s">
        <v>133</v>
      </c>
      <c r="CF41" s="215" t="s">
        <v>191</v>
      </c>
      <c r="CG41" s="216" t="s">
        <v>133</v>
      </c>
      <c r="CH41" s="217" t="s">
        <v>133</v>
      </c>
      <c r="CI41" s="218" t="s">
        <v>133</v>
      </c>
      <c r="CJ41" s="219" t="s">
        <v>133</v>
      </c>
      <c r="CK41" s="220" t="s">
        <v>133</v>
      </c>
      <c r="CL41" s="221" t="s">
        <v>133</v>
      </c>
      <c r="CM41" s="222" t="s">
        <v>133</v>
      </c>
      <c r="CN41" s="223" t="s">
        <v>133</v>
      </c>
      <c r="CO41" s="224" t="s">
        <v>133</v>
      </c>
      <c r="CP41" s="225" t="s">
        <v>133</v>
      </c>
      <c r="CQ41" s="226" t="s">
        <v>133</v>
      </c>
      <c r="CR41" s="227" t="s">
        <v>133</v>
      </c>
      <c r="CS41" s="228" t="s">
        <v>133</v>
      </c>
      <c r="CT41" s="229" t="s">
        <v>133</v>
      </c>
      <c r="CU41" s="230" t="s">
        <v>133</v>
      </c>
      <c r="CV41" s="231" t="s">
        <v>133</v>
      </c>
      <c r="CW41" s="232" t="s">
        <v>133</v>
      </c>
      <c r="CX41" s="233" t="s">
        <v>133</v>
      </c>
      <c r="CY41" s="234" t="s">
        <v>133</v>
      </c>
      <c r="CZ41" s="235" t="s">
        <v>133</v>
      </c>
      <c r="DA41" s="236" t="s">
        <v>133</v>
      </c>
      <c r="DB41" s="237" t="s">
        <v>133</v>
      </c>
      <c r="DC41" s="238" t="s">
        <v>133</v>
      </c>
      <c r="DD41" s="239" t="s">
        <v>133</v>
      </c>
      <c r="DE41" s="240" t="s">
        <v>133</v>
      </c>
      <c r="DF41" s="241" t="s">
        <v>133</v>
      </c>
      <c r="DG41" s="242" t="s">
        <v>133</v>
      </c>
      <c r="DH41" s="243" t="s">
        <v>133</v>
      </c>
      <c r="DI41" s="244" t="s">
        <v>133</v>
      </c>
      <c r="DJ41" s="245" t="s">
        <v>133</v>
      </c>
      <c r="DK41" s="246" t="s">
        <v>133</v>
      </c>
      <c r="DL41" s="247" t="s">
        <v>133</v>
      </c>
      <c r="DM41" s="248" t="s">
        <v>133</v>
      </c>
      <c r="DN41" s="249" t="s">
        <v>133</v>
      </c>
      <c r="DO41" s="250" t="s">
        <v>133</v>
      </c>
      <c r="DP41" s="251" t="s">
        <v>133</v>
      </c>
      <c r="DQ41" s="252" t="s">
        <v>133</v>
      </c>
      <c r="DR41" s="253" t="s">
        <v>133</v>
      </c>
      <c r="DS41" s="254" t="s">
        <v>133</v>
      </c>
      <c r="DT41" s="255" t="s">
        <v>133</v>
      </c>
      <c r="DU41" s="256" t="s">
        <v>133</v>
      </c>
      <c r="DV41" s="257" t="s">
        <v>133</v>
      </c>
      <c r="DW41" s="258" t="s">
        <v>133</v>
      </c>
      <c r="DX41" s="259" t="s">
        <v>133</v>
      </c>
      <c r="DY41" s="260" t="s">
        <v>166</v>
      </c>
      <c r="DZ41" s="262" t="str">
        <f>HYPERLINK("https://my.pitchbook.com?c=185710-33", "View company online")</f>
        <v>View company online</v>
      </c>
    </row>
    <row r="42" spans="1:130" x14ac:dyDescent="0.2">
      <c r="A42" s="3" t="s">
        <v>1152</v>
      </c>
      <c r="B42" s="4" t="s">
        <v>1153</v>
      </c>
      <c r="C42" s="5" t="s">
        <v>1154</v>
      </c>
      <c r="D42" s="6" t="s">
        <v>1155</v>
      </c>
      <c r="E42" s="7" t="s">
        <v>1152</v>
      </c>
      <c r="F42" s="8" t="s">
        <v>1156</v>
      </c>
      <c r="G42" s="9" t="s">
        <v>170</v>
      </c>
      <c r="H42" s="10" t="s">
        <v>213</v>
      </c>
      <c r="I42" s="11" t="s">
        <v>668</v>
      </c>
      <c r="J42" s="12" t="s">
        <v>1157</v>
      </c>
      <c r="K42" s="13" t="s">
        <v>670</v>
      </c>
      <c r="L42" s="14" t="s">
        <v>1158</v>
      </c>
      <c r="M42" s="15">
        <v>4.68</v>
      </c>
      <c r="N42" s="16" t="s">
        <v>1159</v>
      </c>
      <c r="O42" s="17" t="s">
        <v>176</v>
      </c>
      <c r="P42" s="18" t="s">
        <v>1160</v>
      </c>
      <c r="Q42" s="19" t="s">
        <v>1161</v>
      </c>
      <c r="R42" s="20">
        <v>4</v>
      </c>
      <c r="S42" s="21" t="s">
        <v>133</v>
      </c>
      <c r="T42" s="22" t="s">
        <v>133</v>
      </c>
      <c r="U42" s="23">
        <v>2009</v>
      </c>
      <c r="V42" s="24" t="s">
        <v>133</v>
      </c>
      <c r="W42" s="25" t="s">
        <v>133</v>
      </c>
      <c r="X42" s="26" t="s">
        <v>133</v>
      </c>
      <c r="Y42" s="27" t="s">
        <v>133</v>
      </c>
      <c r="Z42" s="28" t="s">
        <v>133</v>
      </c>
      <c r="AA42" s="29" t="s">
        <v>133</v>
      </c>
      <c r="AB42" s="30" t="s">
        <v>133</v>
      </c>
      <c r="AC42" s="31" t="s">
        <v>133</v>
      </c>
      <c r="AD42" s="32" t="s">
        <v>133</v>
      </c>
      <c r="AE42" s="33" t="s">
        <v>1162</v>
      </c>
      <c r="AF42" s="34" t="s">
        <v>1163</v>
      </c>
      <c r="AG42" s="35" t="s">
        <v>1164</v>
      </c>
      <c r="AH42" s="36" t="s">
        <v>1165</v>
      </c>
      <c r="AI42" s="37" t="s">
        <v>1166</v>
      </c>
      <c r="AJ42" s="38" t="s">
        <v>1167</v>
      </c>
      <c r="AK42" s="39" t="s">
        <v>1168</v>
      </c>
      <c r="AL42" s="40" t="s">
        <v>1169</v>
      </c>
      <c r="AM42" s="41" t="s">
        <v>1170</v>
      </c>
      <c r="AN42" s="42" t="s">
        <v>227</v>
      </c>
      <c r="AO42" s="43" t="s">
        <v>1171</v>
      </c>
      <c r="AP42" s="44" t="s">
        <v>155</v>
      </c>
      <c r="AQ42" s="45" t="s">
        <v>1172</v>
      </c>
      <c r="AR42" s="46" t="s">
        <v>133</v>
      </c>
      <c r="AS42" s="47" t="s">
        <v>1173</v>
      </c>
      <c r="AT42" s="48" t="s">
        <v>157</v>
      </c>
      <c r="AU42" s="49" t="s">
        <v>158</v>
      </c>
      <c r="AV42" s="50" t="s">
        <v>1174</v>
      </c>
      <c r="AW42" s="51" t="s">
        <v>1175</v>
      </c>
      <c r="AX42" s="52">
        <v>8</v>
      </c>
      <c r="AY42" s="53" t="s">
        <v>133</v>
      </c>
      <c r="AZ42" s="54" t="s">
        <v>133</v>
      </c>
      <c r="BA42" s="55" t="s">
        <v>133</v>
      </c>
      <c r="BB42" s="56" t="s">
        <v>1176</v>
      </c>
      <c r="BC42" s="57" t="s">
        <v>133</v>
      </c>
      <c r="BD42" s="58" t="s">
        <v>133</v>
      </c>
      <c r="BE42" s="59" t="s">
        <v>1177</v>
      </c>
      <c r="BF42" s="60" t="s">
        <v>1177</v>
      </c>
      <c r="BG42" s="61">
        <v>40750</v>
      </c>
      <c r="BH42" s="62">
        <v>0.68</v>
      </c>
      <c r="BI42" s="63" t="s">
        <v>160</v>
      </c>
      <c r="BJ42" s="64" t="s">
        <v>133</v>
      </c>
      <c r="BK42" s="65" t="s">
        <v>133</v>
      </c>
      <c r="BL42" s="66" t="s">
        <v>161</v>
      </c>
      <c r="BM42" s="67" t="s">
        <v>1178</v>
      </c>
      <c r="BN42" s="68" t="s">
        <v>133</v>
      </c>
      <c r="BO42" s="69" t="s">
        <v>163</v>
      </c>
      <c r="BP42" s="70" t="s">
        <v>133</v>
      </c>
      <c r="BQ42" s="71" t="s">
        <v>133</v>
      </c>
      <c r="BR42" s="72" t="s">
        <v>133</v>
      </c>
      <c r="BS42" s="73" t="s">
        <v>191</v>
      </c>
      <c r="BT42" s="74">
        <v>43040</v>
      </c>
      <c r="BU42" s="75">
        <v>1</v>
      </c>
      <c r="BV42" s="76" t="s">
        <v>160</v>
      </c>
      <c r="BW42" s="77" t="s">
        <v>133</v>
      </c>
      <c r="BX42" s="78" t="s">
        <v>133</v>
      </c>
      <c r="BY42" s="79" t="s">
        <v>161</v>
      </c>
      <c r="BZ42" s="80" t="s">
        <v>1179</v>
      </c>
      <c r="CA42" s="81" t="s">
        <v>133</v>
      </c>
      <c r="CB42" s="82" t="s">
        <v>163</v>
      </c>
      <c r="CC42" s="83" t="s">
        <v>133</v>
      </c>
      <c r="CD42" s="84" t="s">
        <v>133</v>
      </c>
      <c r="CE42" s="85" t="s">
        <v>133</v>
      </c>
      <c r="CF42" s="86" t="s">
        <v>191</v>
      </c>
      <c r="CG42" s="87" t="s">
        <v>276</v>
      </c>
      <c r="CH42" s="88" t="s">
        <v>277</v>
      </c>
      <c r="CI42" s="89" t="s">
        <v>276</v>
      </c>
      <c r="CJ42" s="90" t="s">
        <v>276</v>
      </c>
      <c r="CK42" s="91" t="s">
        <v>276</v>
      </c>
      <c r="CL42" s="92" t="s">
        <v>278</v>
      </c>
      <c r="CM42" s="93" t="s">
        <v>133</v>
      </c>
      <c r="CN42" s="94" t="s">
        <v>133</v>
      </c>
      <c r="CO42" s="95" t="s">
        <v>276</v>
      </c>
      <c r="CP42" s="96" t="s">
        <v>279</v>
      </c>
      <c r="CQ42" s="97" t="s">
        <v>276</v>
      </c>
      <c r="CR42" s="98" t="s">
        <v>280</v>
      </c>
      <c r="CS42" s="99" t="s">
        <v>133</v>
      </c>
      <c r="CT42" s="100" t="s">
        <v>133</v>
      </c>
      <c r="CU42" s="101" t="s">
        <v>133</v>
      </c>
      <c r="CV42" s="102" t="s">
        <v>133</v>
      </c>
      <c r="CW42" s="103" t="s">
        <v>1180</v>
      </c>
      <c r="CX42" s="104" t="s">
        <v>413</v>
      </c>
      <c r="CY42" s="105" t="s">
        <v>283</v>
      </c>
      <c r="CZ42" s="106" t="s">
        <v>276</v>
      </c>
      <c r="DA42" s="107" t="s">
        <v>1180</v>
      </c>
      <c r="DB42" s="108" t="s">
        <v>1181</v>
      </c>
      <c r="DC42" s="109" t="s">
        <v>133</v>
      </c>
      <c r="DD42" s="110" t="s">
        <v>133</v>
      </c>
      <c r="DE42" s="111" t="s">
        <v>1127</v>
      </c>
      <c r="DF42" s="112" t="s">
        <v>569</v>
      </c>
      <c r="DG42" s="113" t="s">
        <v>1071</v>
      </c>
      <c r="DH42" s="114" t="s">
        <v>421</v>
      </c>
      <c r="DI42" s="115" t="s">
        <v>133</v>
      </c>
      <c r="DJ42" s="116" t="s">
        <v>133</v>
      </c>
      <c r="DK42" s="117" t="s">
        <v>133</v>
      </c>
      <c r="DL42" s="118" t="s">
        <v>133</v>
      </c>
      <c r="DM42" s="119" t="s">
        <v>1182</v>
      </c>
      <c r="DN42" s="120" t="s">
        <v>431</v>
      </c>
      <c r="DO42" s="121" t="s">
        <v>1183</v>
      </c>
      <c r="DP42" s="122" t="s">
        <v>133</v>
      </c>
      <c r="DQ42" s="123" t="s">
        <v>133</v>
      </c>
      <c r="DR42" s="124" t="s">
        <v>133</v>
      </c>
      <c r="DS42" s="125" t="s">
        <v>1181</v>
      </c>
      <c r="DT42" s="126" t="s">
        <v>1184</v>
      </c>
      <c r="DU42" s="127" t="s">
        <v>1185</v>
      </c>
      <c r="DV42" s="128" t="s">
        <v>133</v>
      </c>
      <c r="DW42" s="129" t="s">
        <v>133</v>
      </c>
      <c r="DX42" s="130" t="s">
        <v>133</v>
      </c>
      <c r="DY42" s="131" t="s">
        <v>166</v>
      </c>
      <c r="DZ42" s="261" t="str">
        <f>HYPERLINK("https://my.pitchbook.com?c=52551-91", "View company online")</f>
        <v>View company online</v>
      </c>
    </row>
    <row r="43" spans="1:130" x14ac:dyDescent="0.2">
      <c r="A43" s="132" t="s">
        <v>1186</v>
      </c>
      <c r="B43" s="133" t="s">
        <v>1187</v>
      </c>
      <c r="C43" s="134" t="s">
        <v>133</v>
      </c>
      <c r="D43" s="135" t="s">
        <v>133</v>
      </c>
      <c r="E43" s="136" t="s">
        <v>1186</v>
      </c>
      <c r="F43" s="137" t="s">
        <v>1188</v>
      </c>
      <c r="G43" s="138" t="s">
        <v>170</v>
      </c>
      <c r="H43" s="139" t="s">
        <v>723</v>
      </c>
      <c r="I43" s="140" t="s">
        <v>1189</v>
      </c>
      <c r="J43" s="141" t="s">
        <v>1190</v>
      </c>
      <c r="K43" s="142" t="s">
        <v>133</v>
      </c>
      <c r="L43" s="143" t="s">
        <v>175</v>
      </c>
      <c r="M43" s="144" t="s">
        <v>133</v>
      </c>
      <c r="N43" s="145" t="s">
        <v>141</v>
      </c>
      <c r="O43" s="146" t="s">
        <v>176</v>
      </c>
      <c r="P43" s="147" t="s">
        <v>177</v>
      </c>
      <c r="Q43" s="148" t="s">
        <v>1191</v>
      </c>
      <c r="R43" s="149">
        <v>3</v>
      </c>
      <c r="S43" s="150" t="s">
        <v>133</v>
      </c>
      <c r="T43" s="151" t="s">
        <v>133</v>
      </c>
      <c r="U43" s="152">
        <v>2012</v>
      </c>
      <c r="V43" s="153" t="s">
        <v>133</v>
      </c>
      <c r="W43" s="154" t="s">
        <v>133</v>
      </c>
      <c r="X43" s="155" t="s">
        <v>145</v>
      </c>
      <c r="Y43" s="156" t="s">
        <v>133</v>
      </c>
      <c r="Z43" s="157" t="s">
        <v>133</v>
      </c>
      <c r="AA43" s="158" t="s">
        <v>133</v>
      </c>
      <c r="AB43" s="159" t="s">
        <v>133</v>
      </c>
      <c r="AC43" s="160" t="s">
        <v>133</v>
      </c>
      <c r="AD43" s="161" t="s">
        <v>133</v>
      </c>
      <c r="AE43" s="162" t="s">
        <v>1192</v>
      </c>
      <c r="AF43" s="163" t="s">
        <v>1193</v>
      </c>
      <c r="AG43" s="164" t="s">
        <v>389</v>
      </c>
      <c r="AH43" s="165" t="s">
        <v>1194</v>
      </c>
      <c r="AI43" s="166" t="s">
        <v>1195</v>
      </c>
      <c r="AJ43" s="167" t="s">
        <v>1196</v>
      </c>
      <c r="AK43" s="168" t="s">
        <v>1197</v>
      </c>
      <c r="AL43" s="169" t="s">
        <v>133</v>
      </c>
      <c r="AM43" s="170" t="s">
        <v>1198</v>
      </c>
      <c r="AN43" s="171" t="s">
        <v>545</v>
      </c>
      <c r="AO43" s="172" t="s">
        <v>1199</v>
      </c>
      <c r="AP43" s="173" t="s">
        <v>155</v>
      </c>
      <c r="AQ43" s="174" t="s">
        <v>1195</v>
      </c>
      <c r="AR43" s="175" t="s">
        <v>133</v>
      </c>
      <c r="AS43" s="176" t="s">
        <v>1200</v>
      </c>
      <c r="AT43" s="177" t="s">
        <v>157</v>
      </c>
      <c r="AU43" s="178" t="s">
        <v>158</v>
      </c>
      <c r="AV43" s="179" t="s">
        <v>1201</v>
      </c>
      <c r="AW43" s="180" t="s">
        <v>133</v>
      </c>
      <c r="AX43" s="181" t="s">
        <v>133</v>
      </c>
      <c r="AY43" s="182" t="s">
        <v>133</v>
      </c>
      <c r="AZ43" s="183" t="s">
        <v>133</v>
      </c>
      <c r="BA43" s="184" t="s">
        <v>133</v>
      </c>
      <c r="BB43" s="185" t="s">
        <v>133</v>
      </c>
      <c r="BC43" s="186" t="s">
        <v>133</v>
      </c>
      <c r="BD43" s="187" t="s">
        <v>133</v>
      </c>
      <c r="BE43" s="188" t="s">
        <v>133</v>
      </c>
      <c r="BF43" s="189" t="s">
        <v>133</v>
      </c>
      <c r="BG43" s="190">
        <v>43040</v>
      </c>
      <c r="BH43" s="191">
        <v>0.1</v>
      </c>
      <c r="BI43" s="192" t="s">
        <v>160</v>
      </c>
      <c r="BJ43" s="193" t="s">
        <v>133</v>
      </c>
      <c r="BK43" s="194" t="s">
        <v>133</v>
      </c>
      <c r="BL43" s="195" t="s">
        <v>161</v>
      </c>
      <c r="BM43" s="196" t="s">
        <v>162</v>
      </c>
      <c r="BN43" s="197" t="s">
        <v>133</v>
      </c>
      <c r="BO43" s="198" t="s">
        <v>163</v>
      </c>
      <c r="BP43" s="199" t="s">
        <v>164</v>
      </c>
      <c r="BQ43" s="200" t="s">
        <v>133</v>
      </c>
      <c r="BR43" s="201" t="s">
        <v>133</v>
      </c>
      <c r="BS43" s="202" t="s">
        <v>191</v>
      </c>
      <c r="BT43" s="203">
        <v>43040</v>
      </c>
      <c r="BU43" s="204">
        <v>0.1</v>
      </c>
      <c r="BV43" s="205" t="s">
        <v>160</v>
      </c>
      <c r="BW43" s="206" t="s">
        <v>133</v>
      </c>
      <c r="BX43" s="207" t="s">
        <v>133</v>
      </c>
      <c r="BY43" s="208" t="s">
        <v>161</v>
      </c>
      <c r="BZ43" s="209" t="s">
        <v>162</v>
      </c>
      <c r="CA43" s="210" t="s">
        <v>133</v>
      </c>
      <c r="CB43" s="211" t="s">
        <v>163</v>
      </c>
      <c r="CC43" s="212" t="s">
        <v>164</v>
      </c>
      <c r="CD43" s="213" t="s">
        <v>133</v>
      </c>
      <c r="CE43" s="214" t="s">
        <v>133</v>
      </c>
      <c r="CF43" s="215" t="s">
        <v>191</v>
      </c>
      <c r="CG43" s="216" t="s">
        <v>133</v>
      </c>
      <c r="CH43" s="217" t="s">
        <v>133</v>
      </c>
      <c r="CI43" s="218" t="s">
        <v>133</v>
      </c>
      <c r="CJ43" s="219" t="s">
        <v>133</v>
      </c>
      <c r="CK43" s="220" t="s">
        <v>133</v>
      </c>
      <c r="CL43" s="221" t="s">
        <v>133</v>
      </c>
      <c r="CM43" s="222" t="s">
        <v>133</v>
      </c>
      <c r="CN43" s="223" t="s">
        <v>133</v>
      </c>
      <c r="CO43" s="224" t="s">
        <v>133</v>
      </c>
      <c r="CP43" s="225" t="s">
        <v>133</v>
      </c>
      <c r="CQ43" s="226" t="s">
        <v>133</v>
      </c>
      <c r="CR43" s="227" t="s">
        <v>133</v>
      </c>
      <c r="CS43" s="228" t="s">
        <v>133</v>
      </c>
      <c r="CT43" s="229" t="s">
        <v>133</v>
      </c>
      <c r="CU43" s="230" t="s">
        <v>133</v>
      </c>
      <c r="CV43" s="231" t="s">
        <v>133</v>
      </c>
      <c r="CW43" s="232" t="s">
        <v>133</v>
      </c>
      <c r="CX43" s="233" t="s">
        <v>133</v>
      </c>
      <c r="CY43" s="234" t="s">
        <v>133</v>
      </c>
      <c r="CZ43" s="235" t="s">
        <v>133</v>
      </c>
      <c r="DA43" s="236" t="s">
        <v>133</v>
      </c>
      <c r="DB43" s="237" t="s">
        <v>133</v>
      </c>
      <c r="DC43" s="238" t="s">
        <v>133</v>
      </c>
      <c r="DD43" s="239" t="s">
        <v>133</v>
      </c>
      <c r="DE43" s="240" t="s">
        <v>133</v>
      </c>
      <c r="DF43" s="241" t="s">
        <v>133</v>
      </c>
      <c r="DG43" s="242" t="s">
        <v>133</v>
      </c>
      <c r="DH43" s="243" t="s">
        <v>133</v>
      </c>
      <c r="DI43" s="244" t="s">
        <v>133</v>
      </c>
      <c r="DJ43" s="245" t="s">
        <v>133</v>
      </c>
      <c r="DK43" s="246" t="s">
        <v>133</v>
      </c>
      <c r="DL43" s="247" t="s">
        <v>133</v>
      </c>
      <c r="DM43" s="248" t="s">
        <v>133</v>
      </c>
      <c r="DN43" s="249" t="s">
        <v>133</v>
      </c>
      <c r="DO43" s="250" t="s">
        <v>133</v>
      </c>
      <c r="DP43" s="251" t="s">
        <v>133</v>
      </c>
      <c r="DQ43" s="252" t="s">
        <v>133</v>
      </c>
      <c r="DR43" s="253" t="s">
        <v>133</v>
      </c>
      <c r="DS43" s="254" t="s">
        <v>133</v>
      </c>
      <c r="DT43" s="255" t="s">
        <v>133</v>
      </c>
      <c r="DU43" s="256" t="s">
        <v>133</v>
      </c>
      <c r="DV43" s="257" t="s">
        <v>133</v>
      </c>
      <c r="DW43" s="258" t="s">
        <v>133</v>
      </c>
      <c r="DX43" s="259" t="s">
        <v>133</v>
      </c>
      <c r="DY43" s="260" t="s">
        <v>166</v>
      </c>
      <c r="DZ43" s="262" t="str">
        <f>HYPERLINK("https://my.pitchbook.com?c=221945-50", "View company online")</f>
        <v>View company online</v>
      </c>
    </row>
    <row r="44" spans="1:130" x14ac:dyDescent="0.2">
      <c r="A44" s="3" t="s">
        <v>1202</v>
      </c>
      <c r="B44" s="4" t="s">
        <v>1203</v>
      </c>
      <c r="C44" s="5" t="s">
        <v>133</v>
      </c>
      <c r="D44" s="6" t="s">
        <v>133</v>
      </c>
      <c r="E44" s="7" t="s">
        <v>1202</v>
      </c>
      <c r="F44" s="8" t="s">
        <v>1204</v>
      </c>
      <c r="G44" s="9" t="s">
        <v>295</v>
      </c>
      <c r="H44" s="10" t="s">
        <v>359</v>
      </c>
      <c r="I44" s="11" t="s">
        <v>1084</v>
      </c>
      <c r="J44" s="12" t="s">
        <v>1205</v>
      </c>
      <c r="K44" s="13" t="s">
        <v>362</v>
      </c>
      <c r="L44" s="14" t="s">
        <v>1158</v>
      </c>
      <c r="M44" s="15">
        <v>0.03</v>
      </c>
      <c r="N44" s="16" t="s">
        <v>141</v>
      </c>
      <c r="O44" s="17" t="s">
        <v>176</v>
      </c>
      <c r="P44" s="18" t="s">
        <v>1160</v>
      </c>
      <c r="Q44" s="19" t="s">
        <v>1206</v>
      </c>
      <c r="R44" s="20">
        <v>3</v>
      </c>
      <c r="S44" s="21" t="s">
        <v>133</v>
      </c>
      <c r="T44" s="22" t="s">
        <v>133</v>
      </c>
      <c r="U44" s="23">
        <v>2013</v>
      </c>
      <c r="V44" s="24" t="s">
        <v>133</v>
      </c>
      <c r="W44" s="25" t="s">
        <v>133</v>
      </c>
      <c r="X44" s="26" t="s">
        <v>1207</v>
      </c>
      <c r="Y44" s="27" t="s">
        <v>133</v>
      </c>
      <c r="Z44" s="28" t="s">
        <v>133</v>
      </c>
      <c r="AA44" s="29" t="s">
        <v>133</v>
      </c>
      <c r="AB44" s="30" t="s">
        <v>133</v>
      </c>
      <c r="AC44" s="31" t="s">
        <v>133</v>
      </c>
      <c r="AD44" s="32" t="s">
        <v>133</v>
      </c>
      <c r="AE44" s="33" t="s">
        <v>1208</v>
      </c>
      <c r="AF44" s="34" t="s">
        <v>1209</v>
      </c>
      <c r="AG44" s="35" t="s">
        <v>1210</v>
      </c>
      <c r="AH44" s="36" t="s">
        <v>1211</v>
      </c>
      <c r="AI44" s="37" t="s">
        <v>133</v>
      </c>
      <c r="AJ44" s="38" t="s">
        <v>1212</v>
      </c>
      <c r="AK44" s="39" t="s">
        <v>1213</v>
      </c>
      <c r="AL44" s="40" t="s">
        <v>133</v>
      </c>
      <c r="AM44" s="41" t="s">
        <v>1214</v>
      </c>
      <c r="AN44" s="42" t="s">
        <v>187</v>
      </c>
      <c r="AO44" s="43" t="s">
        <v>1215</v>
      </c>
      <c r="AP44" s="44" t="s">
        <v>155</v>
      </c>
      <c r="AQ44" s="45" t="s">
        <v>133</v>
      </c>
      <c r="AR44" s="46" t="s">
        <v>133</v>
      </c>
      <c r="AS44" s="47" t="s">
        <v>133</v>
      </c>
      <c r="AT44" s="48" t="s">
        <v>157</v>
      </c>
      <c r="AU44" s="49" t="s">
        <v>158</v>
      </c>
      <c r="AV44" s="50" t="s">
        <v>1216</v>
      </c>
      <c r="AW44" s="51" t="s">
        <v>1217</v>
      </c>
      <c r="AX44" s="52">
        <v>1</v>
      </c>
      <c r="AY44" s="53" t="s">
        <v>133</v>
      </c>
      <c r="AZ44" s="54" t="s">
        <v>133</v>
      </c>
      <c r="BA44" s="55" t="s">
        <v>133</v>
      </c>
      <c r="BB44" s="56" t="s">
        <v>1218</v>
      </c>
      <c r="BC44" s="57" t="s">
        <v>133</v>
      </c>
      <c r="BD44" s="58" t="s">
        <v>133</v>
      </c>
      <c r="BE44" s="59" t="s">
        <v>133</v>
      </c>
      <c r="BF44" s="60" t="s">
        <v>315</v>
      </c>
      <c r="BG44" s="61">
        <v>41604</v>
      </c>
      <c r="BH44" s="62">
        <v>0.03</v>
      </c>
      <c r="BI44" s="63" t="s">
        <v>160</v>
      </c>
      <c r="BJ44" s="64" t="s">
        <v>133</v>
      </c>
      <c r="BK44" s="65" t="s">
        <v>133</v>
      </c>
      <c r="BL44" s="66" t="s">
        <v>1219</v>
      </c>
      <c r="BM44" s="67" t="s">
        <v>1220</v>
      </c>
      <c r="BN44" s="68" t="s">
        <v>133</v>
      </c>
      <c r="BO44" s="69" t="s">
        <v>1160</v>
      </c>
      <c r="BP44" s="70" t="s">
        <v>133</v>
      </c>
      <c r="BQ44" s="71" t="s">
        <v>133</v>
      </c>
      <c r="BR44" s="72" t="s">
        <v>133</v>
      </c>
      <c r="BS44" s="73" t="s">
        <v>191</v>
      </c>
      <c r="BT44" s="74">
        <v>43040</v>
      </c>
      <c r="BU44" s="75">
        <v>0.02</v>
      </c>
      <c r="BV44" s="76" t="s">
        <v>160</v>
      </c>
      <c r="BW44" s="77" t="s">
        <v>133</v>
      </c>
      <c r="BX44" s="78" t="s">
        <v>133</v>
      </c>
      <c r="BY44" s="79" t="s">
        <v>316</v>
      </c>
      <c r="BZ44" s="80" t="s">
        <v>133</v>
      </c>
      <c r="CA44" s="81" t="s">
        <v>133</v>
      </c>
      <c r="CB44" s="82" t="s">
        <v>163</v>
      </c>
      <c r="CC44" s="83" t="s">
        <v>133</v>
      </c>
      <c r="CD44" s="84" t="s">
        <v>133</v>
      </c>
      <c r="CE44" s="85" t="s">
        <v>133</v>
      </c>
      <c r="CF44" s="86" t="s">
        <v>165</v>
      </c>
      <c r="CG44" s="87" t="s">
        <v>1221</v>
      </c>
      <c r="CH44" s="88" t="s">
        <v>965</v>
      </c>
      <c r="CI44" s="89" t="s">
        <v>276</v>
      </c>
      <c r="CJ44" s="90" t="s">
        <v>1222</v>
      </c>
      <c r="CK44" s="91" t="s">
        <v>1223</v>
      </c>
      <c r="CL44" s="92" t="s">
        <v>1096</v>
      </c>
      <c r="CM44" s="93" t="s">
        <v>1019</v>
      </c>
      <c r="CN44" s="94" t="s">
        <v>1224</v>
      </c>
      <c r="CO44" s="95" t="s">
        <v>1225</v>
      </c>
      <c r="CP44" s="96" t="s">
        <v>569</v>
      </c>
      <c r="CQ44" s="97" t="s">
        <v>276</v>
      </c>
      <c r="CR44" s="98" t="s">
        <v>280</v>
      </c>
      <c r="CS44" s="99" t="s">
        <v>1226</v>
      </c>
      <c r="CT44" s="100" t="s">
        <v>415</v>
      </c>
      <c r="CU44" s="101" t="s">
        <v>1227</v>
      </c>
      <c r="CV44" s="102" t="s">
        <v>464</v>
      </c>
      <c r="CW44" s="103" t="s">
        <v>1228</v>
      </c>
      <c r="CX44" s="104" t="s">
        <v>334</v>
      </c>
      <c r="CY44" s="105" t="s">
        <v>1229</v>
      </c>
      <c r="CZ44" s="106" t="s">
        <v>1230</v>
      </c>
      <c r="DA44" s="107" t="s">
        <v>1231</v>
      </c>
      <c r="DB44" s="108" t="s">
        <v>1232</v>
      </c>
      <c r="DC44" s="109" t="s">
        <v>1233</v>
      </c>
      <c r="DD44" s="110" t="s">
        <v>1074</v>
      </c>
      <c r="DE44" s="111" t="s">
        <v>1234</v>
      </c>
      <c r="DF44" s="112" t="s">
        <v>609</v>
      </c>
      <c r="DG44" s="113" t="s">
        <v>1037</v>
      </c>
      <c r="DH44" s="114" t="s">
        <v>1235</v>
      </c>
      <c r="DI44" s="115" t="s">
        <v>1236</v>
      </c>
      <c r="DJ44" s="116" t="s">
        <v>350</v>
      </c>
      <c r="DK44" s="117" t="s">
        <v>1237</v>
      </c>
      <c r="DL44" s="118" t="s">
        <v>1100</v>
      </c>
      <c r="DM44" s="119" t="s">
        <v>1238</v>
      </c>
      <c r="DN44" s="120" t="s">
        <v>1239</v>
      </c>
      <c r="DO44" s="121" t="s">
        <v>1240</v>
      </c>
      <c r="DP44" s="122" t="s">
        <v>1241</v>
      </c>
      <c r="DQ44" s="123" t="s">
        <v>285</v>
      </c>
      <c r="DR44" s="124" t="s">
        <v>1066</v>
      </c>
      <c r="DS44" s="125" t="s">
        <v>284</v>
      </c>
      <c r="DT44" s="126" t="s">
        <v>291</v>
      </c>
      <c r="DU44" s="127" t="s">
        <v>276</v>
      </c>
      <c r="DV44" s="128" t="s">
        <v>1242</v>
      </c>
      <c r="DW44" s="129" t="s">
        <v>490</v>
      </c>
      <c r="DX44" s="130" t="s">
        <v>1243</v>
      </c>
      <c r="DY44" s="131" t="s">
        <v>166</v>
      </c>
      <c r="DZ44" s="261" t="str">
        <f>HYPERLINK("https://my.pitchbook.com?c=64662-31", "View company online")</f>
        <v>View company online</v>
      </c>
    </row>
    <row r="45" spans="1:130" x14ac:dyDescent="0.2">
      <c r="A45" s="132" t="s">
        <v>1244</v>
      </c>
      <c r="B45" s="133" t="s">
        <v>1245</v>
      </c>
      <c r="C45" s="134" t="s">
        <v>133</v>
      </c>
      <c r="D45" s="135" t="s">
        <v>1246</v>
      </c>
      <c r="E45" s="136" t="s">
        <v>1244</v>
      </c>
      <c r="F45" s="137" t="s">
        <v>1247</v>
      </c>
      <c r="G45" s="138" t="s">
        <v>170</v>
      </c>
      <c r="H45" s="139" t="s">
        <v>723</v>
      </c>
      <c r="I45" s="140" t="s">
        <v>724</v>
      </c>
      <c r="J45" s="141" t="s">
        <v>1248</v>
      </c>
      <c r="K45" s="142" t="s">
        <v>133</v>
      </c>
      <c r="L45" s="143" t="s">
        <v>175</v>
      </c>
      <c r="M45" s="144">
        <v>0.39</v>
      </c>
      <c r="N45" s="145" t="s">
        <v>141</v>
      </c>
      <c r="O45" s="146" t="s">
        <v>176</v>
      </c>
      <c r="P45" s="147" t="s">
        <v>177</v>
      </c>
      <c r="Q45" s="148" t="s">
        <v>1249</v>
      </c>
      <c r="R45" s="149" t="s">
        <v>133</v>
      </c>
      <c r="S45" s="150" t="s">
        <v>133</v>
      </c>
      <c r="T45" s="151" t="s">
        <v>133</v>
      </c>
      <c r="U45" s="152">
        <v>2012</v>
      </c>
      <c r="V45" s="153" t="s">
        <v>133</v>
      </c>
      <c r="W45" s="154" t="s">
        <v>133</v>
      </c>
      <c r="X45" s="155" t="s">
        <v>133</v>
      </c>
      <c r="Y45" s="156" t="s">
        <v>133</v>
      </c>
      <c r="Z45" s="157" t="s">
        <v>133</v>
      </c>
      <c r="AA45" s="158" t="s">
        <v>133</v>
      </c>
      <c r="AB45" s="159" t="s">
        <v>133</v>
      </c>
      <c r="AC45" s="160" t="s">
        <v>133</v>
      </c>
      <c r="AD45" s="161" t="s">
        <v>133</v>
      </c>
      <c r="AE45" s="162" t="s">
        <v>1250</v>
      </c>
      <c r="AF45" s="163" t="s">
        <v>1251</v>
      </c>
      <c r="AG45" s="164" t="s">
        <v>729</v>
      </c>
      <c r="AH45" s="165" t="s">
        <v>1252</v>
      </c>
      <c r="AI45" s="166" t="s">
        <v>1253</v>
      </c>
      <c r="AJ45" s="167" t="s">
        <v>1254</v>
      </c>
      <c r="AK45" s="168" t="s">
        <v>1255</v>
      </c>
      <c r="AL45" s="169" t="s">
        <v>1256</v>
      </c>
      <c r="AM45" s="170" t="s">
        <v>1257</v>
      </c>
      <c r="AN45" s="171" t="s">
        <v>926</v>
      </c>
      <c r="AO45" s="172" t="s">
        <v>1258</v>
      </c>
      <c r="AP45" s="173" t="s">
        <v>155</v>
      </c>
      <c r="AQ45" s="174" t="s">
        <v>1253</v>
      </c>
      <c r="AR45" s="175" t="s">
        <v>133</v>
      </c>
      <c r="AS45" s="176" t="s">
        <v>1259</v>
      </c>
      <c r="AT45" s="177" t="s">
        <v>157</v>
      </c>
      <c r="AU45" s="178" t="s">
        <v>158</v>
      </c>
      <c r="AV45" s="179" t="s">
        <v>1260</v>
      </c>
      <c r="AW45" s="180" t="s">
        <v>133</v>
      </c>
      <c r="AX45" s="181" t="s">
        <v>133</v>
      </c>
      <c r="AY45" s="182" t="s">
        <v>133</v>
      </c>
      <c r="AZ45" s="183" t="s">
        <v>133</v>
      </c>
      <c r="BA45" s="184" t="s">
        <v>133</v>
      </c>
      <c r="BB45" s="185" t="s">
        <v>133</v>
      </c>
      <c r="BC45" s="186" t="s">
        <v>133</v>
      </c>
      <c r="BD45" s="187" t="s">
        <v>133</v>
      </c>
      <c r="BE45" s="188" t="s">
        <v>133</v>
      </c>
      <c r="BF45" s="189" t="s">
        <v>133</v>
      </c>
      <c r="BG45" s="190">
        <v>41534</v>
      </c>
      <c r="BH45" s="191">
        <v>0.25</v>
      </c>
      <c r="BI45" s="192" t="s">
        <v>160</v>
      </c>
      <c r="BJ45" s="193" t="s">
        <v>133</v>
      </c>
      <c r="BK45" s="194" t="s">
        <v>133</v>
      </c>
      <c r="BL45" s="195" t="s">
        <v>1219</v>
      </c>
      <c r="BM45" s="196" t="s">
        <v>1220</v>
      </c>
      <c r="BN45" s="197" t="s">
        <v>133</v>
      </c>
      <c r="BO45" s="198" t="s">
        <v>163</v>
      </c>
      <c r="BP45" s="199" t="s">
        <v>133</v>
      </c>
      <c r="BQ45" s="200" t="s">
        <v>133</v>
      </c>
      <c r="BR45" s="201" t="s">
        <v>133</v>
      </c>
      <c r="BS45" s="202" t="s">
        <v>191</v>
      </c>
      <c r="BT45" s="203">
        <v>43040</v>
      </c>
      <c r="BU45" s="204">
        <v>0.1</v>
      </c>
      <c r="BV45" s="205" t="s">
        <v>160</v>
      </c>
      <c r="BW45" s="206" t="s">
        <v>133</v>
      </c>
      <c r="BX45" s="207" t="s">
        <v>133</v>
      </c>
      <c r="BY45" s="208" t="s">
        <v>161</v>
      </c>
      <c r="BZ45" s="209" t="s">
        <v>162</v>
      </c>
      <c r="CA45" s="210" t="s">
        <v>133</v>
      </c>
      <c r="CB45" s="211" t="s">
        <v>163</v>
      </c>
      <c r="CC45" s="212" t="s">
        <v>133</v>
      </c>
      <c r="CD45" s="213" t="s">
        <v>133</v>
      </c>
      <c r="CE45" s="214" t="s">
        <v>133</v>
      </c>
      <c r="CF45" s="215" t="s">
        <v>191</v>
      </c>
      <c r="CG45" s="216" t="s">
        <v>1261</v>
      </c>
      <c r="CH45" s="217" t="s">
        <v>402</v>
      </c>
      <c r="CI45" s="218" t="s">
        <v>1262</v>
      </c>
      <c r="CJ45" s="219" t="s">
        <v>1263</v>
      </c>
      <c r="CK45" s="220" t="s">
        <v>1264</v>
      </c>
      <c r="CL45" s="221" t="s">
        <v>402</v>
      </c>
      <c r="CM45" s="222" t="s">
        <v>1021</v>
      </c>
      <c r="CN45" s="223" t="s">
        <v>1265</v>
      </c>
      <c r="CO45" s="224" t="s">
        <v>1266</v>
      </c>
      <c r="CP45" s="225" t="s">
        <v>606</v>
      </c>
      <c r="CQ45" s="226" t="s">
        <v>1267</v>
      </c>
      <c r="CR45" s="227" t="s">
        <v>290</v>
      </c>
      <c r="CS45" s="228" t="s">
        <v>1021</v>
      </c>
      <c r="CT45" s="229" t="s">
        <v>330</v>
      </c>
      <c r="CU45" s="230" t="s">
        <v>133</v>
      </c>
      <c r="CV45" s="231" t="s">
        <v>133</v>
      </c>
      <c r="CW45" s="232" t="s">
        <v>1268</v>
      </c>
      <c r="CX45" s="233" t="s">
        <v>1224</v>
      </c>
      <c r="CY45" s="234" t="s">
        <v>1269</v>
      </c>
      <c r="CZ45" s="235" t="s">
        <v>629</v>
      </c>
      <c r="DA45" s="236" t="s">
        <v>1270</v>
      </c>
      <c r="DB45" s="237" t="s">
        <v>1271</v>
      </c>
      <c r="DC45" s="238" t="s">
        <v>1272</v>
      </c>
      <c r="DD45" s="239" t="s">
        <v>1224</v>
      </c>
      <c r="DE45" s="240" t="s">
        <v>1273</v>
      </c>
      <c r="DF45" s="241" t="s">
        <v>1224</v>
      </c>
      <c r="DG45" s="242" t="s">
        <v>1274</v>
      </c>
      <c r="DH45" s="243" t="s">
        <v>1275</v>
      </c>
      <c r="DI45" s="244" t="s">
        <v>1272</v>
      </c>
      <c r="DJ45" s="245" t="s">
        <v>1100</v>
      </c>
      <c r="DK45" s="246" t="s">
        <v>133</v>
      </c>
      <c r="DL45" s="247" t="s">
        <v>133</v>
      </c>
      <c r="DM45" s="248" t="s">
        <v>1276</v>
      </c>
      <c r="DN45" s="249" t="s">
        <v>1277</v>
      </c>
      <c r="DO45" s="250" t="s">
        <v>1278</v>
      </c>
      <c r="DP45" s="251" t="s">
        <v>1279</v>
      </c>
      <c r="DQ45" s="252" t="s">
        <v>606</v>
      </c>
      <c r="DR45" s="253" t="s">
        <v>1134</v>
      </c>
      <c r="DS45" s="254" t="s">
        <v>1280</v>
      </c>
      <c r="DT45" s="255" t="s">
        <v>1281</v>
      </c>
      <c r="DU45" s="256" t="s">
        <v>1282</v>
      </c>
      <c r="DV45" s="257" t="s">
        <v>133</v>
      </c>
      <c r="DW45" s="258" t="s">
        <v>133</v>
      </c>
      <c r="DX45" s="259" t="s">
        <v>133</v>
      </c>
      <c r="DY45" s="260" t="s">
        <v>166</v>
      </c>
      <c r="DZ45" s="262" t="str">
        <f>HYPERLINK("https://my.pitchbook.com?c=59134-60", "View company online")</f>
        <v>View company online</v>
      </c>
    </row>
    <row r="46" spans="1:130" x14ac:dyDescent="0.2">
      <c r="A46" s="3" t="s">
        <v>1283</v>
      </c>
      <c r="B46" s="4" t="s">
        <v>1284</v>
      </c>
      <c r="C46" s="5" t="s">
        <v>133</v>
      </c>
      <c r="D46" s="6" t="s">
        <v>1285</v>
      </c>
      <c r="E46" s="7" t="s">
        <v>1283</v>
      </c>
      <c r="F46" s="8" t="s">
        <v>1286</v>
      </c>
      <c r="G46" s="9" t="s">
        <v>135</v>
      </c>
      <c r="H46" s="10" t="s">
        <v>136</v>
      </c>
      <c r="I46" s="11" t="s">
        <v>633</v>
      </c>
      <c r="J46" s="12" t="s">
        <v>1287</v>
      </c>
      <c r="K46" s="13" t="s">
        <v>133</v>
      </c>
      <c r="L46" s="14" t="s">
        <v>140</v>
      </c>
      <c r="M46" s="15">
        <v>0.66</v>
      </c>
      <c r="N46" s="16" t="s">
        <v>241</v>
      </c>
      <c r="O46" s="17" t="s">
        <v>142</v>
      </c>
      <c r="P46" s="18" t="s">
        <v>143</v>
      </c>
      <c r="Q46" s="19" t="s">
        <v>1288</v>
      </c>
      <c r="R46" s="20">
        <v>3</v>
      </c>
      <c r="S46" s="21" t="s">
        <v>133</v>
      </c>
      <c r="T46" s="22" t="s">
        <v>133</v>
      </c>
      <c r="U46" s="23">
        <v>2014</v>
      </c>
      <c r="V46" s="24" t="s">
        <v>133</v>
      </c>
      <c r="W46" s="25" t="s">
        <v>133</v>
      </c>
      <c r="X46" s="26" t="s">
        <v>133</v>
      </c>
      <c r="Y46" s="27" t="s">
        <v>133</v>
      </c>
      <c r="Z46" s="28" t="s">
        <v>133</v>
      </c>
      <c r="AA46" s="29" t="s">
        <v>133</v>
      </c>
      <c r="AB46" s="30" t="s">
        <v>133</v>
      </c>
      <c r="AC46" s="31" t="s">
        <v>133</v>
      </c>
      <c r="AD46" s="32" t="s">
        <v>133</v>
      </c>
      <c r="AE46" s="33" t="s">
        <v>1289</v>
      </c>
      <c r="AF46" s="34" t="s">
        <v>1290</v>
      </c>
      <c r="AG46" s="35" t="s">
        <v>1291</v>
      </c>
      <c r="AH46" s="36" t="s">
        <v>1292</v>
      </c>
      <c r="AI46" s="37" t="s">
        <v>1293</v>
      </c>
      <c r="AJ46" s="38" t="s">
        <v>1294</v>
      </c>
      <c r="AK46" s="39" t="s">
        <v>1295</v>
      </c>
      <c r="AL46" s="40" t="s">
        <v>133</v>
      </c>
      <c r="AM46" s="41" t="s">
        <v>1296</v>
      </c>
      <c r="AN46" s="42" t="s">
        <v>510</v>
      </c>
      <c r="AO46" s="43" t="s">
        <v>1297</v>
      </c>
      <c r="AP46" s="44" t="s">
        <v>155</v>
      </c>
      <c r="AQ46" s="45" t="s">
        <v>1293</v>
      </c>
      <c r="AR46" s="46" t="s">
        <v>133</v>
      </c>
      <c r="AS46" s="47" t="s">
        <v>1298</v>
      </c>
      <c r="AT46" s="48" t="s">
        <v>157</v>
      </c>
      <c r="AU46" s="49" t="s">
        <v>158</v>
      </c>
      <c r="AV46" s="50" t="s">
        <v>1299</v>
      </c>
      <c r="AW46" s="51" t="s">
        <v>133</v>
      </c>
      <c r="AX46" s="52" t="s">
        <v>133</v>
      </c>
      <c r="AY46" s="53" t="s">
        <v>133</v>
      </c>
      <c r="AZ46" s="54" t="s">
        <v>133</v>
      </c>
      <c r="BA46" s="55" t="s">
        <v>133</v>
      </c>
      <c r="BB46" s="56" t="s">
        <v>133</v>
      </c>
      <c r="BC46" s="57" t="s">
        <v>133</v>
      </c>
      <c r="BD46" s="58" t="s">
        <v>133</v>
      </c>
      <c r="BE46" s="59" t="s">
        <v>133</v>
      </c>
      <c r="BF46" s="60" t="s">
        <v>133</v>
      </c>
      <c r="BG46" s="61">
        <v>43040</v>
      </c>
      <c r="BH46" s="62">
        <v>0.66</v>
      </c>
      <c r="BI46" s="63" t="s">
        <v>160</v>
      </c>
      <c r="BJ46" s="64" t="s">
        <v>133</v>
      </c>
      <c r="BK46" s="65" t="s">
        <v>133</v>
      </c>
      <c r="BL46" s="66" t="s">
        <v>161</v>
      </c>
      <c r="BM46" s="67" t="s">
        <v>162</v>
      </c>
      <c r="BN46" s="68" t="s">
        <v>133</v>
      </c>
      <c r="BO46" s="69" t="s">
        <v>163</v>
      </c>
      <c r="BP46" s="70" t="s">
        <v>133</v>
      </c>
      <c r="BQ46" s="71" t="s">
        <v>133</v>
      </c>
      <c r="BR46" s="72" t="s">
        <v>133</v>
      </c>
      <c r="BS46" s="73" t="s">
        <v>191</v>
      </c>
      <c r="BT46" s="74">
        <v>43040</v>
      </c>
      <c r="BU46" s="75">
        <v>0.66</v>
      </c>
      <c r="BV46" s="76" t="s">
        <v>160</v>
      </c>
      <c r="BW46" s="77" t="s">
        <v>133</v>
      </c>
      <c r="BX46" s="78" t="s">
        <v>133</v>
      </c>
      <c r="BY46" s="79" t="s">
        <v>161</v>
      </c>
      <c r="BZ46" s="80" t="s">
        <v>162</v>
      </c>
      <c r="CA46" s="81" t="s">
        <v>133</v>
      </c>
      <c r="CB46" s="82" t="s">
        <v>163</v>
      </c>
      <c r="CC46" s="83" t="s">
        <v>133</v>
      </c>
      <c r="CD46" s="84" t="s">
        <v>133</v>
      </c>
      <c r="CE46" s="85" t="s">
        <v>133</v>
      </c>
      <c r="CF46" s="86" t="s">
        <v>191</v>
      </c>
      <c r="CG46" s="87" t="s">
        <v>133</v>
      </c>
      <c r="CH46" s="88" t="s">
        <v>133</v>
      </c>
      <c r="CI46" s="89" t="s">
        <v>133</v>
      </c>
      <c r="CJ46" s="90" t="s">
        <v>133</v>
      </c>
      <c r="CK46" s="91" t="s">
        <v>133</v>
      </c>
      <c r="CL46" s="92" t="s">
        <v>133</v>
      </c>
      <c r="CM46" s="93" t="s">
        <v>133</v>
      </c>
      <c r="CN46" s="94" t="s">
        <v>133</v>
      </c>
      <c r="CO46" s="95" t="s">
        <v>133</v>
      </c>
      <c r="CP46" s="96" t="s">
        <v>133</v>
      </c>
      <c r="CQ46" s="97" t="s">
        <v>133</v>
      </c>
      <c r="CR46" s="98" t="s">
        <v>133</v>
      </c>
      <c r="CS46" s="99" t="s">
        <v>133</v>
      </c>
      <c r="CT46" s="100" t="s">
        <v>133</v>
      </c>
      <c r="CU46" s="101" t="s">
        <v>133</v>
      </c>
      <c r="CV46" s="102" t="s">
        <v>133</v>
      </c>
      <c r="CW46" s="103" t="s">
        <v>133</v>
      </c>
      <c r="CX46" s="104" t="s">
        <v>133</v>
      </c>
      <c r="CY46" s="105" t="s">
        <v>133</v>
      </c>
      <c r="CZ46" s="106" t="s">
        <v>133</v>
      </c>
      <c r="DA46" s="107" t="s">
        <v>133</v>
      </c>
      <c r="DB46" s="108" t="s">
        <v>133</v>
      </c>
      <c r="DC46" s="109" t="s">
        <v>133</v>
      </c>
      <c r="DD46" s="110" t="s">
        <v>133</v>
      </c>
      <c r="DE46" s="111" t="s">
        <v>133</v>
      </c>
      <c r="DF46" s="112" t="s">
        <v>133</v>
      </c>
      <c r="DG46" s="113" t="s">
        <v>133</v>
      </c>
      <c r="DH46" s="114" t="s">
        <v>133</v>
      </c>
      <c r="DI46" s="115" t="s">
        <v>133</v>
      </c>
      <c r="DJ46" s="116" t="s">
        <v>133</v>
      </c>
      <c r="DK46" s="117" t="s">
        <v>133</v>
      </c>
      <c r="DL46" s="118" t="s">
        <v>133</v>
      </c>
      <c r="DM46" s="119" t="s">
        <v>133</v>
      </c>
      <c r="DN46" s="120" t="s">
        <v>133</v>
      </c>
      <c r="DO46" s="121" t="s">
        <v>133</v>
      </c>
      <c r="DP46" s="122" t="s">
        <v>133</v>
      </c>
      <c r="DQ46" s="123" t="s">
        <v>133</v>
      </c>
      <c r="DR46" s="124" t="s">
        <v>133</v>
      </c>
      <c r="DS46" s="125" t="s">
        <v>133</v>
      </c>
      <c r="DT46" s="126" t="s">
        <v>133</v>
      </c>
      <c r="DU46" s="127" t="s">
        <v>133</v>
      </c>
      <c r="DV46" s="128" t="s">
        <v>133</v>
      </c>
      <c r="DW46" s="129" t="s">
        <v>133</v>
      </c>
      <c r="DX46" s="130" t="s">
        <v>133</v>
      </c>
      <c r="DY46" s="131" t="s">
        <v>166</v>
      </c>
      <c r="DZ46" s="261" t="str">
        <f>HYPERLINK("https://my.pitchbook.com?c=167456-98", "View company online")</f>
        <v>View company online</v>
      </c>
    </row>
    <row r="47" spans="1:130" x14ac:dyDescent="0.2">
      <c r="A47" s="132" t="s">
        <v>1300</v>
      </c>
      <c r="B47" s="133" t="s">
        <v>1301</v>
      </c>
      <c r="C47" s="134" t="s">
        <v>133</v>
      </c>
      <c r="D47" s="135" t="s">
        <v>133</v>
      </c>
      <c r="E47" s="136" t="s">
        <v>1300</v>
      </c>
      <c r="F47" s="137" t="s">
        <v>1302</v>
      </c>
      <c r="G47" s="138" t="s">
        <v>195</v>
      </c>
      <c r="H47" s="139" t="s">
        <v>581</v>
      </c>
      <c r="I47" s="140" t="s">
        <v>582</v>
      </c>
      <c r="J47" s="141" t="s">
        <v>1303</v>
      </c>
      <c r="K47" s="142" t="s">
        <v>133</v>
      </c>
      <c r="L47" s="143" t="s">
        <v>175</v>
      </c>
      <c r="M47" s="144">
        <v>0.13</v>
      </c>
      <c r="N47" s="145" t="s">
        <v>141</v>
      </c>
      <c r="O47" s="146" t="s">
        <v>176</v>
      </c>
      <c r="P47" s="147" t="s">
        <v>177</v>
      </c>
      <c r="Q47" s="148" t="s">
        <v>1304</v>
      </c>
      <c r="R47" s="149" t="s">
        <v>133</v>
      </c>
      <c r="S47" s="150" t="s">
        <v>133</v>
      </c>
      <c r="T47" s="151" t="s">
        <v>133</v>
      </c>
      <c r="U47" s="152">
        <v>2015</v>
      </c>
      <c r="V47" s="153" t="s">
        <v>133</v>
      </c>
      <c r="W47" s="154" t="s">
        <v>133</v>
      </c>
      <c r="X47" s="155" t="s">
        <v>133</v>
      </c>
      <c r="Y47" s="156" t="s">
        <v>133</v>
      </c>
      <c r="Z47" s="157" t="s">
        <v>133</v>
      </c>
      <c r="AA47" s="158" t="s">
        <v>133</v>
      </c>
      <c r="AB47" s="159" t="s">
        <v>133</v>
      </c>
      <c r="AC47" s="160" t="s">
        <v>133</v>
      </c>
      <c r="AD47" s="161" t="s">
        <v>133</v>
      </c>
      <c r="AE47" s="162" t="s">
        <v>1305</v>
      </c>
      <c r="AF47" s="163" t="s">
        <v>1306</v>
      </c>
      <c r="AG47" s="164" t="s">
        <v>729</v>
      </c>
      <c r="AH47" s="165" t="s">
        <v>1307</v>
      </c>
      <c r="AI47" s="166" t="s">
        <v>1308</v>
      </c>
      <c r="AJ47" s="167" t="s">
        <v>1309</v>
      </c>
      <c r="AK47" s="168" t="s">
        <v>1310</v>
      </c>
      <c r="AL47" s="169" t="s">
        <v>133</v>
      </c>
      <c r="AM47" s="170" t="s">
        <v>1311</v>
      </c>
      <c r="AN47" s="171" t="s">
        <v>1312</v>
      </c>
      <c r="AO47" s="172" t="s">
        <v>1313</v>
      </c>
      <c r="AP47" s="173" t="s">
        <v>155</v>
      </c>
      <c r="AQ47" s="174" t="s">
        <v>1308</v>
      </c>
      <c r="AR47" s="175" t="s">
        <v>133</v>
      </c>
      <c r="AS47" s="176" t="s">
        <v>133</v>
      </c>
      <c r="AT47" s="177" t="s">
        <v>157</v>
      </c>
      <c r="AU47" s="178" t="s">
        <v>158</v>
      </c>
      <c r="AV47" s="179" t="s">
        <v>1314</v>
      </c>
      <c r="AW47" s="180" t="s">
        <v>133</v>
      </c>
      <c r="AX47" s="181" t="s">
        <v>133</v>
      </c>
      <c r="AY47" s="182" t="s">
        <v>133</v>
      </c>
      <c r="AZ47" s="183" t="s">
        <v>133</v>
      </c>
      <c r="BA47" s="184" t="s">
        <v>133</v>
      </c>
      <c r="BB47" s="185" t="s">
        <v>133</v>
      </c>
      <c r="BC47" s="186" t="s">
        <v>133</v>
      </c>
      <c r="BD47" s="187" t="s">
        <v>133</v>
      </c>
      <c r="BE47" s="188" t="s">
        <v>133</v>
      </c>
      <c r="BF47" s="189" t="s">
        <v>315</v>
      </c>
      <c r="BG47" s="190">
        <v>42938</v>
      </c>
      <c r="BH47" s="191">
        <v>0.4</v>
      </c>
      <c r="BI47" s="192" t="s">
        <v>160</v>
      </c>
      <c r="BJ47" s="193" t="s">
        <v>133</v>
      </c>
      <c r="BK47" s="194" t="s">
        <v>133</v>
      </c>
      <c r="BL47" s="195" t="s">
        <v>316</v>
      </c>
      <c r="BM47" s="196" t="s">
        <v>133</v>
      </c>
      <c r="BN47" s="197" t="s">
        <v>133</v>
      </c>
      <c r="BO47" s="198" t="s">
        <v>163</v>
      </c>
      <c r="BP47" s="199" t="s">
        <v>133</v>
      </c>
      <c r="BQ47" s="200" t="s">
        <v>133</v>
      </c>
      <c r="BR47" s="201" t="s">
        <v>133</v>
      </c>
      <c r="BS47" s="202" t="s">
        <v>191</v>
      </c>
      <c r="BT47" s="203">
        <v>43040</v>
      </c>
      <c r="BU47" s="204">
        <v>0.13</v>
      </c>
      <c r="BV47" s="205" t="s">
        <v>160</v>
      </c>
      <c r="BW47" s="206" t="s">
        <v>133</v>
      </c>
      <c r="BX47" s="207" t="s">
        <v>133</v>
      </c>
      <c r="BY47" s="208" t="s">
        <v>161</v>
      </c>
      <c r="BZ47" s="209" t="s">
        <v>162</v>
      </c>
      <c r="CA47" s="210" t="s">
        <v>133</v>
      </c>
      <c r="CB47" s="211" t="s">
        <v>163</v>
      </c>
      <c r="CC47" s="212" t="s">
        <v>133</v>
      </c>
      <c r="CD47" s="213" t="s">
        <v>133</v>
      </c>
      <c r="CE47" s="214" t="s">
        <v>133</v>
      </c>
      <c r="CF47" s="215" t="s">
        <v>191</v>
      </c>
      <c r="CG47" s="216" t="s">
        <v>133</v>
      </c>
      <c r="CH47" s="217" t="s">
        <v>133</v>
      </c>
      <c r="CI47" s="218" t="s">
        <v>133</v>
      </c>
      <c r="CJ47" s="219" t="s">
        <v>133</v>
      </c>
      <c r="CK47" s="220" t="s">
        <v>133</v>
      </c>
      <c r="CL47" s="221" t="s">
        <v>133</v>
      </c>
      <c r="CM47" s="222" t="s">
        <v>133</v>
      </c>
      <c r="CN47" s="223" t="s">
        <v>133</v>
      </c>
      <c r="CO47" s="224" t="s">
        <v>133</v>
      </c>
      <c r="CP47" s="225" t="s">
        <v>133</v>
      </c>
      <c r="CQ47" s="226" t="s">
        <v>133</v>
      </c>
      <c r="CR47" s="227" t="s">
        <v>133</v>
      </c>
      <c r="CS47" s="228" t="s">
        <v>133</v>
      </c>
      <c r="CT47" s="229" t="s">
        <v>133</v>
      </c>
      <c r="CU47" s="230" t="s">
        <v>133</v>
      </c>
      <c r="CV47" s="231" t="s">
        <v>133</v>
      </c>
      <c r="CW47" s="232" t="s">
        <v>133</v>
      </c>
      <c r="CX47" s="233" t="s">
        <v>133</v>
      </c>
      <c r="CY47" s="234" t="s">
        <v>133</v>
      </c>
      <c r="CZ47" s="235" t="s">
        <v>133</v>
      </c>
      <c r="DA47" s="236" t="s">
        <v>133</v>
      </c>
      <c r="DB47" s="237" t="s">
        <v>133</v>
      </c>
      <c r="DC47" s="238" t="s">
        <v>133</v>
      </c>
      <c r="DD47" s="239" t="s">
        <v>133</v>
      </c>
      <c r="DE47" s="240" t="s">
        <v>133</v>
      </c>
      <c r="DF47" s="241" t="s">
        <v>133</v>
      </c>
      <c r="DG47" s="242" t="s">
        <v>133</v>
      </c>
      <c r="DH47" s="243" t="s">
        <v>133</v>
      </c>
      <c r="DI47" s="244" t="s">
        <v>133</v>
      </c>
      <c r="DJ47" s="245" t="s">
        <v>133</v>
      </c>
      <c r="DK47" s="246" t="s">
        <v>133</v>
      </c>
      <c r="DL47" s="247" t="s">
        <v>133</v>
      </c>
      <c r="DM47" s="248" t="s">
        <v>133</v>
      </c>
      <c r="DN47" s="249" t="s">
        <v>133</v>
      </c>
      <c r="DO47" s="250" t="s">
        <v>133</v>
      </c>
      <c r="DP47" s="251" t="s">
        <v>133</v>
      </c>
      <c r="DQ47" s="252" t="s">
        <v>133</v>
      </c>
      <c r="DR47" s="253" t="s">
        <v>133</v>
      </c>
      <c r="DS47" s="254" t="s">
        <v>133</v>
      </c>
      <c r="DT47" s="255" t="s">
        <v>133</v>
      </c>
      <c r="DU47" s="256" t="s">
        <v>133</v>
      </c>
      <c r="DV47" s="257" t="s">
        <v>133</v>
      </c>
      <c r="DW47" s="258" t="s">
        <v>133</v>
      </c>
      <c r="DX47" s="259" t="s">
        <v>133</v>
      </c>
      <c r="DY47" s="260" t="s">
        <v>166</v>
      </c>
      <c r="DZ47" s="262" t="str">
        <f>HYPERLINK("https://my.pitchbook.com?c=221945-32", "View company online")</f>
        <v>View company online</v>
      </c>
    </row>
    <row r="48" spans="1:130" x14ac:dyDescent="0.2">
      <c r="A48" s="3" t="s">
        <v>1315</v>
      </c>
      <c r="B48" s="4" t="s">
        <v>1316</v>
      </c>
      <c r="C48" s="5" t="s">
        <v>133</v>
      </c>
      <c r="D48" s="6" t="s">
        <v>133</v>
      </c>
      <c r="E48" s="7" t="s">
        <v>1315</v>
      </c>
      <c r="F48" s="8" t="s">
        <v>194</v>
      </c>
      <c r="G48" s="9" t="s">
        <v>195</v>
      </c>
      <c r="H48" s="10" t="s">
        <v>196</v>
      </c>
      <c r="I48" s="11" t="s">
        <v>196</v>
      </c>
      <c r="J48" s="12" t="s">
        <v>197</v>
      </c>
      <c r="K48" s="13" t="s">
        <v>133</v>
      </c>
      <c r="L48" s="14" t="s">
        <v>175</v>
      </c>
      <c r="M48" s="15">
        <v>7.0000000000000007E-2</v>
      </c>
      <c r="N48" s="16" t="s">
        <v>198</v>
      </c>
      <c r="O48" s="17" t="s">
        <v>176</v>
      </c>
      <c r="P48" s="18" t="s">
        <v>177</v>
      </c>
      <c r="Q48" s="19" t="s">
        <v>133</v>
      </c>
      <c r="R48" s="20" t="s">
        <v>133</v>
      </c>
      <c r="S48" s="21" t="s">
        <v>133</v>
      </c>
      <c r="T48" s="22" t="s">
        <v>133</v>
      </c>
      <c r="U48" s="23">
        <v>2017</v>
      </c>
      <c r="V48" s="24" t="s">
        <v>133</v>
      </c>
      <c r="W48" s="25" t="s">
        <v>133</v>
      </c>
      <c r="X48" s="26" t="s">
        <v>133</v>
      </c>
      <c r="Y48" s="27" t="s">
        <v>133</v>
      </c>
      <c r="Z48" s="28" t="s">
        <v>133</v>
      </c>
      <c r="AA48" s="29" t="s">
        <v>133</v>
      </c>
      <c r="AB48" s="30" t="s">
        <v>133</v>
      </c>
      <c r="AC48" s="31" t="s">
        <v>133</v>
      </c>
      <c r="AD48" s="32" t="s">
        <v>133</v>
      </c>
      <c r="AE48" s="33" t="s">
        <v>1317</v>
      </c>
      <c r="AF48" s="34" t="s">
        <v>1318</v>
      </c>
      <c r="AG48" s="35" t="s">
        <v>1319</v>
      </c>
      <c r="AH48" s="36" t="s">
        <v>133</v>
      </c>
      <c r="AI48" s="37" t="s">
        <v>1320</v>
      </c>
      <c r="AJ48" s="38" t="s">
        <v>1321</v>
      </c>
      <c r="AK48" s="39" t="s">
        <v>1322</v>
      </c>
      <c r="AL48" s="40" t="s">
        <v>133</v>
      </c>
      <c r="AM48" s="41" t="s">
        <v>1323</v>
      </c>
      <c r="AN48" s="42" t="s">
        <v>187</v>
      </c>
      <c r="AO48" s="43" t="s">
        <v>1324</v>
      </c>
      <c r="AP48" s="44" t="s">
        <v>155</v>
      </c>
      <c r="AQ48" s="45" t="s">
        <v>1320</v>
      </c>
      <c r="AR48" s="46" t="s">
        <v>133</v>
      </c>
      <c r="AS48" s="47" t="s">
        <v>133</v>
      </c>
      <c r="AT48" s="48" t="s">
        <v>157</v>
      </c>
      <c r="AU48" s="49" t="s">
        <v>158</v>
      </c>
      <c r="AV48" s="50" t="s">
        <v>1325</v>
      </c>
      <c r="AW48" s="51" t="s">
        <v>133</v>
      </c>
      <c r="AX48" s="52" t="s">
        <v>133</v>
      </c>
      <c r="AY48" s="53" t="s">
        <v>133</v>
      </c>
      <c r="AZ48" s="54" t="s">
        <v>133</v>
      </c>
      <c r="BA48" s="55" t="s">
        <v>133</v>
      </c>
      <c r="BB48" s="56" t="s">
        <v>133</v>
      </c>
      <c r="BC48" s="57" t="s">
        <v>133</v>
      </c>
      <c r="BD48" s="58" t="s">
        <v>133</v>
      </c>
      <c r="BE48" s="59" t="s">
        <v>133</v>
      </c>
      <c r="BF48" s="60" t="s">
        <v>133</v>
      </c>
      <c r="BG48" s="61">
        <v>43040</v>
      </c>
      <c r="BH48" s="62">
        <v>7.0000000000000007E-2</v>
      </c>
      <c r="BI48" s="63" t="s">
        <v>160</v>
      </c>
      <c r="BJ48" s="64" t="s">
        <v>133</v>
      </c>
      <c r="BK48" s="65" t="s">
        <v>133</v>
      </c>
      <c r="BL48" s="66" t="s">
        <v>161</v>
      </c>
      <c r="BM48" s="67" t="s">
        <v>162</v>
      </c>
      <c r="BN48" s="68" t="s">
        <v>133</v>
      </c>
      <c r="BO48" s="69" t="s">
        <v>163</v>
      </c>
      <c r="BP48" s="70" t="s">
        <v>133</v>
      </c>
      <c r="BQ48" s="71" t="s">
        <v>133</v>
      </c>
      <c r="BR48" s="72" t="s">
        <v>133</v>
      </c>
      <c r="BS48" s="73" t="s">
        <v>191</v>
      </c>
      <c r="BT48" s="74">
        <v>43040</v>
      </c>
      <c r="BU48" s="75">
        <v>7.0000000000000007E-2</v>
      </c>
      <c r="BV48" s="76" t="s">
        <v>160</v>
      </c>
      <c r="BW48" s="77" t="s">
        <v>133</v>
      </c>
      <c r="BX48" s="78" t="s">
        <v>133</v>
      </c>
      <c r="BY48" s="79" t="s">
        <v>161</v>
      </c>
      <c r="BZ48" s="80" t="s">
        <v>162</v>
      </c>
      <c r="CA48" s="81" t="s">
        <v>133</v>
      </c>
      <c r="CB48" s="82" t="s">
        <v>163</v>
      </c>
      <c r="CC48" s="83" t="s">
        <v>133</v>
      </c>
      <c r="CD48" s="84" t="s">
        <v>133</v>
      </c>
      <c r="CE48" s="85" t="s">
        <v>133</v>
      </c>
      <c r="CF48" s="86" t="s">
        <v>191</v>
      </c>
      <c r="CG48" s="87" t="s">
        <v>133</v>
      </c>
      <c r="CH48" s="88" t="s">
        <v>133</v>
      </c>
      <c r="CI48" s="89" t="s">
        <v>133</v>
      </c>
      <c r="CJ48" s="90" t="s">
        <v>133</v>
      </c>
      <c r="CK48" s="91" t="s">
        <v>133</v>
      </c>
      <c r="CL48" s="92" t="s">
        <v>133</v>
      </c>
      <c r="CM48" s="93" t="s">
        <v>133</v>
      </c>
      <c r="CN48" s="94" t="s">
        <v>133</v>
      </c>
      <c r="CO48" s="95" t="s">
        <v>133</v>
      </c>
      <c r="CP48" s="96" t="s">
        <v>133</v>
      </c>
      <c r="CQ48" s="97" t="s">
        <v>133</v>
      </c>
      <c r="CR48" s="98" t="s">
        <v>133</v>
      </c>
      <c r="CS48" s="99" t="s">
        <v>133</v>
      </c>
      <c r="CT48" s="100" t="s">
        <v>133</v>
      </c>
      <c r="CU48" s="101" t="s">
        <v>133</v>
      </c>
      <c r="CV48" s="102" t="s">
        <v>133</v>
      </c>
      <c r="CW48" s="103" t="s">
        <v>133</v>
      </c>
      <c r="CX48" s="104" t="s">
        <v>133</v>
      </c>
      <c r="CY48" s="105" t="s">
        <v>133</v>
      </c>
      <c r="CZ48" s="106" t="s">
        <v>133</v>
      </c>
      <c r="DA48" s="107" t="s">
        <v>133</v>
      </c>
      <c r="DB48" s="108" t="s">
        <v>133</v>
      </c>
      <c r="DC48" s="109" t="s">
        <v>133</v>
      </c>
      <c r="DD48" s="110" t="s">
        <v>133</v>
      </c>
      <c r="DE48" s="111" t="s">
        <v>133</v>
      </c>
      <c r="DF48" s="112" t="s">
        <v>133</v>
      </c>
      <c r="DG48" s="113" t="s">
        <v>133</v>
      </c>
      <c r="DH48" s="114" t="s">
        <v>133</v>
      </c>
      <c r="DI48" s="115" t="s">
        <v>133</v>
      </c>
      <c r="DJ48" s="116" t="s">
        <v>133</v>
      </c>
      <c r="DK48" s="117" t="s">
        <v>133</v>
      </c>
      <c r="DL48" s="118" t="s">
        <v>133</v>
      </c>
      <c r="DM48" s="119" t="s">
        <v>133</v>
      </c>
      <c r="DN48" s="120" t="s">
        <v>133</v>
      </c>
      <c r="DO48" s="121" t="s">
        <v>133</v>
      </c>
      <c r="DP48" s="122" t="s">
        <v>133</v>
      </c>
      <c r="DQ48" s="123" t="s">
        <v>133</v>
      </c>
      <c r="DR48" s="124" t="s">
        <v>133</v>
      </c>
      <c r="DS48" s="125" t="s">
        <v>133</v>
      </c>
      <c r="DT48" s="126" t="s">
        <v>133</v>
      </c>
      <c r="DU48" s="127" t="s">
        <v>133</v>
      </c>
      <c r="DV48" s="128" t="s">
        <v>133</v>
      </c>
      <c r="DW48" s="129" t="s">
        <v>133</v>
      </c>
      <c r="DX48" s="130" t="s">
        <v>133</v>
      </c>
      <c r="DY48" s="131" t="s">
        <v>166</v>
      </c>
      <c r="DZ48" s="261" t="str">
        <f>HYPERLINK("https://my.pitchbook.com?c=221943-88", "View company online")</f>
        <v>View company online</v>
      </c>
    </row>
    <row r="49" spans="1:130" x14ac:dyDescent="0.2">
      <c r="A49" s="132" t="s">
        <v>1326</v>
      </c>
      <c r="B49" s="133" t="s">
        <v>1327</v>
      </c>
      <c r="C49" s="134" t="s">
        <v>1328</v>
      </c>
      <c r="D49" s="135" t="s">
        <v>133</v>
      </c>
      <c r="E49" s="136" t="s">
        <v>1326</v>
      </c>
      <c r="F49" s="137" t="s">
        <v>1329</v>
      </c>
      <c r="G49" s="138" t="s">
        <v>135</v>
      </c>
      <c r="H49" s="139" t="s">
        <v>1330</v>
      </c>
      <c r="I49" s="140" t="s">
        <v>1331</v>
      </c>
      <c r="J49" s="141" t="s">
        <v>1332</v>
      </c>
      <c r="K49" s="142" t="s">
        <v>1049</v>
      </c>
      <c r="L49" s="143" t="s">
        <v>140</v>
      </c>
      <c r="M49" s="144">
        <v>0.03</v>
      </c>
      <c r="N49" s="145" t="s">
        <v>141</v>
      </c>
      <c r="O49" s="146" t="s">
        <v>176</v>
      </c>
      <c r="P49" s="147" t="s">
        <v>143</v>
      </c>
      <c r="Q49" s="148" t="s">
        <v>1333</v>
      </c>
      <c r="R49" s="149">
        <v>7</v>
      </c>
      <c r="S49" s="150" t="s">
        <v>133</v>
      </c>
      <c r="T49" s="151" t="s">
        <v>133</v>
      </c>
      <c r="U49" s="152">
        <v>2014</v>
      </c>
      <c r="V49" s="153" t="s">
        <v>133</v>
      </c>
      <c r="W49" s="154" t="s">
        <v>133</v>
      </c>
      <c r="X49" s="155" t="s">
        <v>145</v>
      </c>
      <c r="Y49" s="156" t="s">
        <v>133</v>
      </c>
      <c r="Z49" s="157" t="s">
        <v>133</v>
      </c>
      <c r="AA49" s="158" t="s">
        <v>133</v>
      </c>
      <c r="AB49" s="159" t="s">
        <v>133</v>
      </c>
      <c r="AC49" s="160" t="s">
        <v>133</v>
      </c>
      <c r="AD49" s="161" t="s">
        <v>133</v>
      </c>
      <c r="AE49" s="162" t="s">
        <v>1334</v>
      </c>
      <c r="AF49" s="163" t="s">
        <v>1335</v>
      </c>
      <c r="AG49" s="164" t="s">
        <v>891</v>
      </c>
      <c r="AH49" s="165" t="s">
        <v>1336</v>
      </c>
      <c r="AI49" s="166" t="s">
        <v>1337</v>
      </c>
      <c r="AJ49" s="167" t="s">
        <v>1338</v>
      </c>
      <c r="AK49" s="168" t="s">
        <v>1339</v>
      </c>
      <c r="AL49" s="169" t="s">
        <v>480</v>
      </c>
      <c r="AM49" s="170" t="s">
        <v>1340</v>
      </c>
      <c r="AN49" s="171" t="s">
        <v>1341</v>
      </c>
      <c r="AO49" s="172" t="s">
        <v>1342</v>
      </c>
      <c r="AP49" s="173" t="s">
        <v>155</v>
      </c>
      <c r="AQ49" s="174" t="s">
        <v>1337</v>
      </c>
      <c r="AR49" s="175" t="s">
        <v>133</v>
      </c>
      <c r="AS49" s="176" t="s">
        <v>1343</v>
      </c>
      <c r="AT49" s="177" t="s">
        <v>157</v>
      </c>
      <c r="AU49" s="178" t="s">
        <v>158</v>
      </c>
      <c r="AV49" s="179" t="s">
        <v>1344</v>
      </c>
      <c r="AW49" s="180" t="s">
        <v>133</v>
      </c>
      <c r="AX49" s="181" t="s">
        <v>133</v>
      </c>
      <c r="AY49" s="182" t="s">
        <v>133</v>
      </c>
      <c r="AZ49" s="183" t="s">
        <v>133</v>
      </c>
      <c r="BA49" s="184" t="s">
        <v>133</v>
      </c>
      <c r="BB49" s="185" t="s">
        <v>133</v>
      </c>
      <c r="BC49" s="186" t="s">
        <v>133</v>
      </c>
      <c r="BD49" s="187" t="s">
        <v>133</v>
      </c>
      <c r="BE49" s="188" t="s">
        <v>133</v>
      </c>
      <c r="BF49" s="189" t="s">
        <v>1345</v>
      </c>
      <c r="BG49" s="190">
        <v>42735</v>
      </c>
      <c r="BH49" s="191">
        <v>0.03</v>
      </c>
      <c r="BI49" s="192" t="s">
        <v>160</v>
      </c>
      <c r="BJ49" s="193" t="s">
        <v>133</v>
      </c>
      <c r="BK49" s="194" t="s">
        <v>133</v>
      </c>
      <c r="BL49" s="195" t="s">
        <v>161</v>
      </c>
      <c r="BM49" s="196" t="s">
        <v>162</v>
      </c>
      <c r="BN49" s="197" t="s">
        <v>133</v>
      </c>
      <c r="BO49" s="198" t="s">
        <v>163</v>
      </c>
      <c r="BP49" s="199" t="s">
        <v>133</v>
      </c>
      <c r="BQ49" s="200" t="s">
        <v>133</v>
      </c>
      <c r="BR49" s="201" t="s">
        <v>133</v>
      </c>
      <c r="BS49" s="202" t="s">
        <v>191</v>
      </c>
      <c r="BT49" s="203">
        <v>43040</v>
      </c>
      <c r="BU49" s="204">
        <v>0.12</v>
      </c>
      <c r="BV49" s="205" t="s">
        <v>160</v>
      </c>
      <c r="BW49" s="206" t="s">
        <v>133</v>
      </c>
      <c r="BX49" s="207" t="s">
        <v>133</v>
      </c>
      <c r="BY49" s="208" t="s">
        <v>161</v>
      </c>
      <c r="BZ49" s="209" t="s">
        <v>162</v>
      </c>
      <c r="CA49" s="210" t="s">
        <v>133</v>
      </c>
      <c r="CB49" s="211" t="s">
        <v>163</v>
      </c>
      <c r="CC49" s="212" t="s">
        <v>164</v>
      </c>
      <c r="CD49" s="213" t="s">
        <v>133</v>
      </c>
      <c r="CE49" s="214" t="s">
        <v>133</v>
      </c>
      <c r="CF49" s="215" t="s">
        <v>165</v>
      </c>
      <c r="CG49" s="216" t="s">
        <v>133</v>
      </c>
      <c r="CH49" s="217" t="s">
        <v>133</v>
      </c>
      <c r="CI49" s="218" t="s">
        <v>133</v>
      </c>
      <c r="CJ49" s="219" t="s">
        <v>133</v>
      </c>
      <c r="CK49" s="220" t="s">
        <v>133</v>
      </c>
      <c r="CL49" s="221" t="s">
        <v>133</v>
      </c>
      <c r="CM49" s="222" t="s">
        <v>133</v>
      </c>
      <c r="CN49" s="223" t="s">
        <v>133</v>
      </c>
      <c r="CO49" s="224" t="s">
        <v>133</v>
      </c>
      <c r="CP49" s="225" t="s">
        <v>133</v>
      </c>
      <c r="CQ49" s="226" t="s">
        <v>133</v>
      </c>
      <c r="CR49" s="227" t="s">
        <v>133</v>
      </c>
      <c r="CS49" s="228" t="s">
        <v>133</v>
      </c>
      <c r="CT49" s="229" t="s">
        <v>133</v>
      </c>
      <c r="CU49" s="230" t="s">
        <v>133</v>
      </c>
      <c r="CV49" s="231" t="s">
        <v>133</v>
      </c>
      <c r="CW49" s="232" t="s">
        <v>133</v>
      </c>
      <c r="CX49" s="233" t="s">
        <v>133</v>
      </c>
      <c r="CY49" s="234" t="s">
        <v>133</v>
      </c>
      <c r="CZ49" s="235" t="s">
        <v>133</v>
      </c>
      <c r="DA49" s="236" t="s">
        <v>133</v>
      </c>
      <c r="DB49" s="237" t="s">
        <v>133</v>
      </c>
      <c r="DC49" s="238" t="s">
        <v>133</v>
      </c>
      <c r="DD49" s="239" t="s">
        <v>133</v>
      </c>
      <c r="DE49" s="240" t="s">
        <v>133</v>
      </c>
      <c r="DF49" s="241" t="s">
        <v>133</v>
      </c>
      <c r="DG49" s="242" t="s">
        <v>133</v>
      </c>
      <c r="DH49" s="243" t="s">
        <v>133</v>
      </c>
      <c r="DI49" s="244" t="s">
        <v>133</v>
      </c>
      <c r="DJ49" s="245" t="s">
        <v>133</v>
      </c>
      <c r="DK49" s="246" t="s">
        <v>133</v>
      </c>
      <c r="DL49" s="247" t="s">
        <v>133</v>
      </c>
      <c r="DM49" s="248" t="s">
        <v>133</v>
      </c>
      <c r="DN49" s="249" t="s">
        <v>133</v>
      </c>
      <c r="DO49" s="250" t="s">
        <v>133</v>
      </c>
      <c r="DP49" s="251" t="s">
        <v>133</v>
      </c>
      <c r="DQ49" s="252" t="s">
        <v>133</v>
      </c>
      <c r="DR49" s="253" t="s">
        <v>133</v>
      </c>
      <c r="DS49" s="254" t="s">
        <v>133</v>
      </c>
      <c r="DT49" s="255" t="s">
        <v>133</v>
      </c>
      <c r="DU49" s="256" t="s">
        <v>133</v>
      </c>
      <c r="DV49" s="257" t="s">
        <v>133</v>
      </c>
      <c r="DW49" s="258" t="s">
        <v>133</v>
      </c>
      <c r="DX49" s="259" t="s">
        <v>133</v>
      </c>
      <c r="DY49" s="260" t="s">
        <v>166</v>
      </c>
      <c r="DZ49" s="262" t="str">
        <f>HYPERLINK("https://my.pitchbook.com?c=221972-68", "View company online")</f>
        <v>View company online</v>
      </c>
    </row>
    <row r="50" spans="1:130" ht="22" x14ac:dyDescent="0.2">
      <c r="A50" s="3" t="s">
        <v>1346</v>
      </c>
      <c r="B50" s="4" t="s">
        <v>1347</v>
      </c>
      <c r="C50" s="5" t="s">
        <v>133</v>
      </c>
      <c r="D50" s="6" t="s">
        <v>133</v>
      </c>
      <c r="E50" s="7" t="s">
        <v>1346</v>
      </c>
      <c r="F50" s="8" t="s">
        <v>1348</v>
      </c>
      <c r="G50" s="9" t="s">
        <v>295</v>
      </c>
      <c r="H50" s="10" t="s">
        <v>359</v>
      </c>
      <c r="I50" s="11" t="s">
        <v>533</v>
      </c>
      <c r="J50" s="12" t="s">
        <v>534</v>
      </c>
      <c r="K50" s="13" t="s">
        <v>1349</v>
      </c>
      <c r="L50" s="14" t="s">
        <v>175</v>
      </c>
      <c r="M50" s="15">
        <v>0.25</v>
      </c>
      <c r="N50" s="16" t="s">
        <v>241</v>
      </c>
      <c r="O50" s="17" t="s">
        <v>176</v>
      </c>
      <c r="P50" s="18" t="s">
        <v>177</v>
      </c>
      <c r="Q50" s="19" t="s">
        <v>1350</v>
      </c>
      <c r="R50" s="20" t="s">
        <v>133</v>
      </c>
      <c r="S50" s="21" t="s">
        <v>133</v>
      </c>
      <c r="T50" s="22" t="s">
        <v>133</v>
      </c>
      <c r="U50" s="23">
        <v>2016</v>
      </c>
      <c r="V50" s="24" t="s">
        <v>133</v>
      </c>
      <c r="W50" s="25" t="s">
        <v>133</v>
      </c>
      <c r="X50" s="26" t="s">
        <v>1351</v>
      </c>
      <c r="Y50" s="27" t="s">
        <v>133</v>
      </c>
      <c r="Z50" s="28" t="s">
        <v>133</v>
      </c>
      <c r="AA50" s="29" t="s">
        <v>133</v>
      </c>
      <c r="AB50" s="30" t="s">
        <v>133</v>
      </c>
      <c r="AC50" s="31" t="s">
        <v>133</v>
      </c>
      <c r="AD50" s="32" t="s">
        <v>133</v>
      </c>
      <c r="AE50" s="33" t="s">
        <v>1352</v>
      </c>
      <c r="AF50" s="34" t="s">
        <v>1353</v>
      </c>
      <c r="AG50" s="35" t="s">
        <v>246</v>
      </c>
      <c r="AH50" s="36" t="s">
        <v>1354</v>
      </c>
      <c r="AI50" s="37" t="s">
        <v>1355</v>
      </c>
      <c r="AJ50" s="38" t="s">
        <v>1356</v>
      </c>
      <c r="AK50" s="39" t="s">
        <v>1357</v>
      </c>
      <c r="AL50" s="40" t="s">
        <v>133</v>
      </c>
      <c r="AM50" s="41" t="s">
        <v>1358</v>
      </c>
      <c r="AN50" s="42" t="s">
        <v>206</v>
      </c>
      <c r="AO50" s="43" t="s">
        <v>1359</v>
      </c>
      <c r="AP50" s="44" t="s">
        <v>155</v>
      </c>
      <c r="AQ50" s="45" t="s">
        <v>1355</v>
      </c>
      <c r="AR50" s="46" t="s">
        <v>133</v>
      </c>
      <c r="AS50" s="47" t="s">
        <v>133</v>
      </c>
      <c r="AT50" s="48" t="s">
        <v>157</v>
      </c>
      <c r="AU50" s="49" t="s">
        <v>158</v>
      </c>
      <c r="AV50" s="50" t="s">
        <v>1360</v>
      </c>
      <c r="AW50" s="51" t="s">
        <v>133</v>
      </c>
      <c r="AX50" s="52" t="s">
        <v>133</v>
      </c>
      <c r="AY50" s="53" t="s">
        <v>133</v>
      </c>
      <c r="AZ50" s="54" t="s">
        <v>133</v>
      </c>
      <c r="BA50" s="55" t="s">
        <v>133</v>
      </c>
      <c r="BB50" s="56" t="s">
        <v>133</v>
      </c>
      <c r="BC50" s="57" t="s">
        <v>133</v>
      </c>
      <c r="BD50" s="58" t="s">
        <v>133</v>
      </c>
      <c r="BE50" s="59" t="s">
        <v>133</v>
      </c>
      <c r="BF50" s="60" t="s">
        <v>133</v>
      </c>
      <c r="BG50" s="61">
        <v>43039</v>
      </c>
      <c r="BH50" s="62">
        <v>0.9</v>
      </c>
      <c r="BI50" s="63" t="s">
        <v>160</v>
      </c>
      <c r="BJ50" s="64" t="s">
        <v>133</v>
      </c>
      <c r="BK50" s="65" t="s">
        <v>133</v>
      </c>
      <c r="BL50" s="66" t="s">
        <v>161</v>
      </c>
      <c r="BM50" s="67" t="s">
        <v>162</v>
      </c>
      <c r="BN50" s="68" t="s">
        <v>133</v>
      </c>
      <c r="BO50" s="69" t="s">
        <v>163</v>
      </c>
      <c r="BP50" s="70" t="s">
        <v>133</v>
      </c>
      <c r="BQ50" s="71" t="s">
        <v>133</v>
      </c>
      <c r="BR50" s="72" t="s">
        <v>133</v>
      </c>
      <c r="BS50" s="73" t="s">
        <v>191</v>
      </c>
      <c r="BT50" s="74">
        <v>43039</v>
      </c>
      <c r="BU50" s="75">
        <v>0.9</v>
      </c>
      <c r="BV50" s="76" t="s">
        <v>160</v>
      </c>
      <c r="BW50" s="77" t="s">
        <v>133</v>
      </c>
      <c r="BX50" s="78" t="s">
        <v>133</v>
      </c>
      <c r="BY50" s="79" t="s">
        <v>161</v>
      </c>
      <c r="BZ50" s="80" t="s">
        <v>162</v>
      </c>
      <c r="CA50" s="81" t="s">
        <v>133</v>
      </c>
      <c r="CB50" s="82" t="s">
        <v>163</v>
      </c>
      <c r="CC50" s="83" t="s">
        <v>133</v>
      </c>
      <c r="CD50" s="84" t="s">
        <v>133</v>
      </c>
      <c r="CE50" s="85" t="s">
        <v>133</v>
      </c>
      <c r="CF50" s="86" t="s">
        <v>191</v>
      </c>
      <c r="CG50" s="87" t="s">
        <v>133</v>
      </c>
      <c r="CH50" s="88" t="s">
        <v>133</v>
      </c>
      <c r="CI50" s="89" t="s">
        <v>133</v>
      </c>
      <c r="CJ50" s="90" t="s">
        <v>133</v>
      </c>
      <c r="CK50" s="91" t="s">
        <v>133</v>
      </c>
      <c r="CL50" s="92" t="s">
        <v>133</v>
      </c>
      <c r="CM50" s="93" t="s">
        <v>133</v>
      </c>
      <c r="CN50" s="94" t="s">
        <v>133</v>
      </c>
      <c r="CO50" s="95" t="s">
        <v>133</v>
      </c>
      <c r="CP50" s="96" t="s">
        <v>133</v>
      </c>
      <c r="CQ50" s="97" t="s">
        <v>133</v>
      </c>
      <c r="CR50" s="98" t="s">
        <v>133</v>
      </c>
      <c r="CS50" s="99" t="s">
        <v>133</v>
      </c>
      <c r="CT50" s="100" t="s">
        <v>133</v>
      </c>
      <c r="CU50" s="101" t="s">
        <v>133</v>
      </c>
      <c r="CV50" s="102" t="s">
        <v>133</v>
      </c>
      <c r="CW50" s="103" t="s">
        <v>133</v>
      </c>
      <c r="CX50" s="104" t="s">
        <v>133</v>
      </c>
      <c r="CY50" s="105" t="s">
        <v>133</v>
      </c>
      <c r="CZ50" s="106" t="s">
        <v>133</v>
      </c>
      <c r="DA50" s="107" t="s">
        <v>133</v>
      </c>
      <c r="DB50" s="108" t="s">
        <v>133</v>
      </c>
      <c r="DC50" s="109" t="s">
        <v>133</v>
      </c>
      <c r="DD50" s="110" t="s">
        <v>133</v>
      </c>
      <c r="DE50" s="111" t="s">
        <v>133</v>
      </c>
      <c r="DF50" s="112" t="s">
        <v>133</v>
      </c>
      <c r="DG50" s="113" t="s">
        <v>133</v>
      </c>
      <c r="DH50" s="114" t="s">
        <v>133</v>
      </c>
      <c r="DI50" s="115" t="s">
        <v>133</v>
      </c>
      <c r="DJ50" s="116" t="s">
        <v>133</v>
      </c>
      <c r="DK50" s="117" t="s">
        <v>133</v>
      </c>
      <c r="DL50" s="118" t="s">
        <v>133</v>
      </c>
      <c r="DM50" s="119" t="s">
        <v>133</v>
      </c>
      <c r="DN50" s="120" t="s">
        <v>133</v>
      </c>
      <c r="DO50" s="121" t="s">
        <v>133</v>
      </c>
      <c r="DP50" s="122" t="s">
        <v>133</v>
      </c>
      <c r="DQ50" s="123" t="s">
        <v>133</v>
      </c>
      <c r="DR50" s="124" t="s">
        <v>133</v>
      </c>
      <c r="DS50" s="125" t="s">
        <v>133</v>
      </c>
      <c r="DT50" s="126" t="s">
        <v>133</v>
      </c>
      <c r="DU50" s="127" t="s">
        <v>133</v>
      </c>
      <c r="DV50" s="128" t="s">
        <v>133</v>
      </c>
      <c r="DW50" s="129" t="s">
        <v>133</v>
      </c>
      <c r="DX50" s="130" t="s">
        <v>133</v>
      </c>
      <c r="DY50" s="131" t="s">
        <v>166</v>
      </c>
      <c r="DZ50" s="261" t="str">
        <f>HYPERLINK("https://my.pitchbook.com?c=179122-87", "View company online")</f>
        <v>View company online</v>
      </c>
    </row>
    <row r="51" spans="1:130" x14ac:dyDescent="0.2">
      <c r="A51" s="132" t="s">
        <v>1361</v>
      </c>
      <c r="B51" s="133" t="s">
        <v>1362</v>
      </c>
      <c r="C51" s="134" t="s">
        <v>133</v>
      </c>
      <c r="D51" s="135" t="s">
        <v>133</v>
      </c>
      <c r="E51" s="136" t="s">
        <v>1361</v>
      </c>
      <c r="F51" s="137" t="s">
        <v>1363</v>
      </c>
      <c r="G51" s="138" t="s">
        <v>295</v>
      </c>
      <c r="H51" s="139" t="s">
        <v>359</v>
      </c>
      <c r="I51" s="140" t="s">
        <v>1364</v>
      </c>
      <c r="J51" s="141" t="s">
        <v>1365</v>
      </c>
      <c r="K51" s="142" t="s">
        <v>1366</v>
      </c>
      <c r="L51" s="143" t="s">
        <v>175</v>
      </c>
      <c r="M51" s="144" t="s">
        <v>133</v>
      </c>
      <c r="N51" s="145" t="s">
        <v>241</v>
      </c>
      <c r="O51" s="146" t="s">
        <v>176</v>
      </c>
      <c r="P51" s="147" t="s">
        <v>177</v>
      </c>
      <c r="Q51" s="148" t="s">
        <v>1367</v>
      </c>
      <c r="R51" s="149" t="s">
        <v>133</v>
      </c>
      <c r="S51" s="150" t="s">
        <v>133</v>
      </c>
      <c r="T51" s="151" t="s">
        <v>133</v>
      </c>
      <c r="U51" s="152">
        <v>2014</v>
      </c>
      <c r="V51" s="153" t="s">
        <v>133</v>
      </c>
      <c r="W51" s="154" t="s">
        <v>133</v>
      </c>
      <c r="X51" s="155" t="s">
        <v>133</v>
      </c>
      <c r="Y51" s="156" t="s">
        <v>133</v>
      </c>
      <c r="Z51" s="157" t="s">
        <v>133</v>
      </c>
      <c r="AA51" s="158" t="s">
        <v>133</v>
      </c>
      <c r="AB51" s="159" t="s">
        <v>133</v>
      </c>
      <c r="AC51" s="160" t="s">
        <v>133</v>
      </c>
      <c r="AD51" s="161" t="s">
        <v>133</v>
      </c>
      <c r="AE51" s="162" t="s">
        <v>133</v>
      </c>
      <c r="AF51" s="163" t="s">
        <v>133</v>
      </c>
      <c r="AG51" s="164" t="s">
        <v>133</v>
      </c>
      <c r="AH51" s="165" t="s">
        <v>133</v>
      </c>
      <c r="AI51" s="166" t="s">
        <v>133</v>
      </c>
      <c r="AJ51" s="167" t="s">
        <v>1368</v>
      </c>
      <c r="AK51" s="168" t="s">
        <v>1369</v>
      </c>
      <c r="AL51" s="169" t="s">
        <v>1370</v>
      </c>
      <c r="AM51" s="170" t="s">
        <v>1371</v>
      </c>
      <c r="AN51" s="171" t="s">
        <v>206</v>
      </c>
      <c r="AO51" s="172" t="s">
        <v>1372</v>
      </c>
      <c r="AP51" s="173" t="s">
        <v>155</v>
      </c>
      <c r="AQ51" s="174" t="s">
        <v>1373</v>
      </c>
      <c r="AR51" s="175" t="s">
        <v>133</v>
      </c>
      <c r="AS51" s="176" t="s">
        <v>133</v>
      </c>
      <c r="AT51" s="177" t="s">
        <v>157</v>
      </c>
      <c r="AU51" s="178" t="s">
        <v>158</v>
      </c>
      <c r="AV51" s="179" t="s">
        <v>1374</v>
      </c>
      <c r="AW51" s="180" t="s">
        <v>133</v>
      </c>
      <c r="AX51" s="181" t="s">
        <v>133</v>
      </c>
      <c r="AY51" s="182" t="s">
        <v>133</v>
      </c>
      <c r="AZ51" s="183" t="s">
        <v>133</v>
      </c>
      <c r="BA51" s="184" t="s">
        <v>133</v>
      </c>
      <c r="BB51" s="185" t="s">
        <v>133</v>
      </c>
      <c r="BC51" s="186" t="s">
        <v>133</v>
      </c>
      <c r="BD51" s="187" t="s">
        <v>133</v>
      </c>
      <c r="BE51" s="188" t="s">
        <v>1375</v>
      </c>
      <c r="BF51" s="189" t="s">
        <v>1375</v>
      </c>
      <c r="BG51" s="190">
        <v>42879</v>
      </c>
      <c r="BH51" s="191">
        <v>0.03</v>
      </c>
      <c r="BI51" s="192" t="s">
        <v>160</v>
      </c>
      <c r="BJ51" s="193" t="s">
        <v>133</v>
      </c>
      <c r="BK51" s="194" t="s">
        <v>133</v>
      </c>
      <c r="BL51" s="195" t="s">
        <v>161</v>
      </c>
      <c r="BM51" s="196" t="s">
        <v>162</v>
      </c>
      <c r="BN51" s="197" t="s">
        <v>133</v>
      </c>
      <c r="BO51" s="198" t="s">
        <v>163</v>
      </c>
      <c r="BP51" s="199" t="s">
        <v>133</v>
      </c>
      <c r="BQ51" s="200" t="s">
        <v>133</v>
      </c>
      <c r="BR51" s="201" t="s">
        <v>133</v>
      </c>
      <c r="BS51" s="202" t="s">
        <v>191</v>
      </c>
      <c r="BT51" s="203">
        <v>43039</v>
      </c>
      <c r="BU51" s="204">
        <v>0.09</v>
      </c>
      <c r="BV51" s="205" t="s">
        <v>160</v>
      </c>
      <c r="BW51" s="206" t="s">
        <v>133</v>
      </c>
      <c r="BX51" s="207" t="s">
        <v>133</v>
      </c>
      <c r="BY51" s="208" t="s">
        <v>161</v>
      </c>
      <c r="BZ51" s="209" t="s">
        <v>162</v>
      </c>
      <c r="CA51" s="210" t="s">
        <v>133</v>
      </c>
      <c r="CB51" s="211" t="s">
        <v>163</v>
      </c>
      <c r="CC51" s="212" t="s">
        <v>133</v>
      </c>
      <c r="CD51" s="213" t="s">
        <v>133</v>
      </c>
      <c r="CE51" s="214" t="s">
        <v>133</v>
      </c>
      <c r="CF51" s="215" t="s">
        <v>191</v>
      </c>
      <c r="CG51" s="216" t="s">
        <v>1021</v>
      </c>
      <c r="CH51" s="217" t="s">
        <v>1064</v>
      </c>
      <c r="CI51" s="218" t="s">
        <v>1070</v>
      </c>
      <c r="CJ51" s="219" t="s">
        <v>1376</v>
      </c>
      <c r="CK51" s="220" t="s">
        <v>276</v>
      </c>
      <c r="CL51" s="221" t="s">
        <v>278</v>
      </c>
      <c r="CM51" s="222" t="s">
        <v>1134</v>
      </c>
      <c r="CN51" s="223" t="s">
        <v>1064</v>
      </c>
      <c r="CO51" s="224" t="s">
        <v>276</v>
      </c>
      <c r="CP51" s="225" t="s">
        <v>279</v>
      </c>
      <c r="CQ51" s="226" t="s">
        <v>133</v>
      </c>
      <c r="CR51" s="227" t="s">
        <v>133</v>
      </c>
      <c r="CS51" s="228" t="s">
        <v>276</v>
      </c>
      <c r="CT51" s="229" t="s">
        <v>458</v>
      </c>
      <c r="CU51" s="230" t="s">
        <v>407</v>
      </c>
      <c r="CV51" s="231" t="s">
        <v>1377</v>
      </c>
      <c r="CW51" s="232" t="s">
        <v>1072</v>
      </c>
      <c r="CX51" s="233" t="s">
        <v>325</v>
      </c>
      <c r="CY51" s="234" t="s">
        <v>283</v>
      </c>
      <c r="CZ51" s="235" t="s">
        <v>1378</v>
      </c>
      <c r="DA51" s="236" t="s">
        <v>1379</v>
      </c>
      <c r="DB51" s="237" t="s">
        <v>569</v>
      </c>
      <c r="DC51" s="238" t="s">
        <v>418</v>
      </c>
      <c r="DD51" s="239" t="s">
        <v>325</v>
      </c>
      <c r="DE51" s="240" t="s">
        <v>1379</v>
      </c>
      <c r="DF51" s="241" t="s">
        <v>1235</v>
      </c>
      <c r="DG51" s="242" t="s">
        <v>133</v>
      </c>
      <c r="DH51" s="243" t="s">
        <v>133</v>
      </c>
      <c r="DI51" s="244" t="s">
        <v>463</v>
      </c>
      <c r="DJ51" s="245" t="s">
        <v>406</v>
      </c>
      <c r="DK51" s="246" t="s">
        <v>1380</v>
      </c>
      <c r="DL51" s="247" t="s">
        <v>562</v>
      </c>
      <c r="DM51" s="248" t="s">
        <v>1381</v>
      </c>
      <c r="DN51" s="249" t="s">
        <v>1235</v>
      </c>
      <c r="DO51" s="250" t="s">
        <v>1382</v>
      </c>
      <c r="DP51" s="251" t="s">
        <v>553</v>
      </c>
      <c r="DQ51" s="252" t="s">
        <v>318</v>
      </c>
      <c r="DR51" s="253" t="s">
        <v>1383</v>
      </c>
      <c r="DS51" s="254" t="s">
        <v>133</v>
      </c>
      <c r="DT51" s="255" t="s">
        <v>133</v>
      </c>
      <c r="DU51" s="256" t="s">
        <v>133</v>
      </c>
      <c r="DV51" s="257" t="s">
        <v>1384</v>
      </c>
      <c r="DW51" s="258" t="s">
        <v>351</v>
      </c>
      <c r="DX51" s="259" t="s">
        <v>1097</v>
      </c>
      <c r="DY51" s="260" t="s">
        <v>166</v>
      </c>
      <c r="DZ51" s="262" t="str">
        <f>HYPERLINK("https://my.pitchbook.com?c=181409-23", "View company online")</f>
        <v>View company online</v>
      </c>
    </row>
    <row r="52" spans="1:130" x14ac:dyDescent="0.2">
      <c r="A52" s="3" t="s">
        <v>1385</v>
      </c>
      <c r="B52" s="4" t="s">
        <v>1386</v>
      </c>
      <c r="C52" s="5" t="s">
        <v>133</v>
      </c>
      <c r="D52" s="6" t="s">
        <v>133</v>
      </c>
      <c r="E52" s="7" t="s">
        <v>1385</v>
      </c>
      <c r="F52" s="8" t="s">
        <v>194</v>
      </c>
      <c r="G52" s="9" t="s">
        <v>195</v>
      </c>
      <c r="H52" s="10" t="s">
        <v>196</v>
      </c>
      <c r="I52" s="11" t="s">
        <v>196</v>
      </c>
      <c r="J52" s="12" t="s">
        <v>197</v>
      </c>
      <c r="K52" s="13" t="s">
        <v>133</v>
      </c>
      <c r="L52" s="14" t="s">
        <v>175</v>
      </c>
      <c r="M52" s="15">
        <v>0.51</v>
      </c>
      <c r="N52" s="16" t="s">
        <v>198</v>
      </c>
      <c r="O52" s="17" t="s">
        <v>176</v>
      </c>
      <c r="P52" s="18" t="s">
        <v>177</v>
      </c>
      <c r="Q52" s="19" t="s">
        <v>1387</v>
      </c>
      <c r="R52" s="20" t="s">
        <v>133</v>
      </c>
      <c r="S52" s="21" t="s">
        <v>133</v>
      </c>
      <c r="T52" s="22" t="s">
        <v>133</v>
      </c>
      <c r="U52" s="23">
        <v>2016</v>
      </c>
      <c r="V52" s="24" t="s">
        <v>133</v>
      </c>
      <c r="W52" s="25" t="s">
        <v>133</v>
      </c>
      <c r="X52" s="26" t="s">
        <v>133</v>
      </c>
      <c r="Y52" s="27" t="s">
        <v>133</v>
      </c>
      <c r="Z52" s="28" t="s">
        <v>133</v>
      </c>
      <c r="AA52" s="29" t="s">
        <v>133</v>
      </c>
      <c r="AB52" s="30" t="s">
        <v>133</v>
      </c>
      <c r="AC52" s="31" t="s">
        <v>133</v>
      </c>
      <c r="AD52" s="32" t="s">
        <v>133</v>
      </c>
      <c r="AE52" s="33" t="s">
        <v>1388</v>
      </c>
      <c r="AF52" s="34" t="s">
        <v>1389</v>
      </c>
      <c r="AG52" s="35" t="s">
        <v>1390</v>
      </c>
      <c r="AH52" s="36" t="s">
        <v>1391</v>
      </c>
      <c r="AI52" s="37" t="s">
        <v>1392</v>
      </c>
      <c r="AJ52" s="38" t="s">
        <v>1368</v>
      </c>
      <c r="AK52" s="39" t="s">
        <v>1393</v>
      </c>
      <c r="AL52" s="40" t="s">
        <v>1394</v>
      </c>
      <c r="AM52" s="41" t="s">
        <v>1371</v>
      </c>
      <c r="AN52" s="42" t="s">
        <v>206</v>
      </c>
      <c r="AO52" s="43" t="s">
        <v>1395</v>
      </c>
      <c r="AP52" s="44" t="s">
        <v>155</v>
      </c>
      <c r="AQ52" s="45" t="s">
        <v>1392</v>
      </c>
      <c r="AR52" s="46" t="s">
        <v>133</v>
      </c>
      <c r="AS52" s="47" t="s">
        <v>133</v>
      </c>
      <c r="AT52" s="48" t="s">
        <v>157</v>
      </c>
      <c r="AU52" s="49" t="s">
        <v>158</v>
      </c>
      <c r="AV52" s="50" t="s">
        <v>1396</v>
      </c>
      <c r="AW52" s="51" t="s">
        <v>133</v>
      </c>
      <c r="AX52" s="52" t="s">
        <v>133</v>
      </c>
      <c r="AY52" s="53" t="s">
        <v>133</v>
      </c>
      <c r="AZ52" s="54" t="s">
        <v>133</v>
      </c>
      <c r="BA52" s="55" t="s">
        <v>133</v>
      </c>
      <c r="BB52" s="56" t="s">
        <v>133</v>
      </c>
      <c r="BC52" s="57" t="s">
        <v>133</v>
      </c>
      <c r="BD52" s="58" t="s">
        <v>133</v>
      </c>
      <c r="BE52" s="59" t="s">
        <v>133</v>
      </c>
      <c r="BF52" s="60" t="s">
        <v>133</v>
      </c>
      <c r="BG52" s="61">
        <v>43039</v>
      </c>
      <c r="BH52" s="62">
        <v>0.51</v>
      </c>
      <c r="BI52" s="63" t="s">
        <v>160</v>
      </c>
      <c r="BJ52" s="64" t="s">
        <v>133</v>
      </c>
      <c r="BK52" s="65" t="s">
        <v>133</v>
      </c>
      <c r="BL52" s="66" t="s">
        <v>161</v>
      </c>
      <c r="BM52" s="67" t="s">
        <v>162</v>
      </c>
      <c r="BN52" s="68" t="s">
        <v>133</v>
      </c>
      <c r="BO52" s="69" t="s">
        <v>163</v>
      </c>
      <c r="BP52" s="70" t="s">
        <v>133</v>
      </c>
      <c r="BQ52" s="71" t="s">
        <v>133</v>
      </c>
      <c r="BR52" s="72" t="s">
        <v>133</v>
      </c>
      <c r="BS52" s="73" t="s">
        <v>191</v>
      </c>
      <c r="BT52" s="74">
        <v>43039</v>
      </c>
      <c r="BU52" s="75">
        <v>0.51</v>
      </c>
      <c r="BV52" s="76" t="s">
        <v>160</v>
      </c>
      <c r="BW52" s="77" t="s">
        <v>133</v>
      </c>
      <c r="BX52" s="78" t="s">
        <v>133</v>
      </c>
      <c r="BY52" s="79" t="s">
        <v>161</v>
      </c>
      <c r="BZ52" s="80" t="s">
        <v>162</v>
      </c>
      <c r="CA52" s="81" t="s">
        <v>133</v>
      </c>
      <c r="CB52" s="82" t="s">
        <v>163</v>
      </c>
      <c r="CC52" s="83" t="s">
        <v>133</v>
      </c>
      <c r="CD52" s="84" t="s">
        <v>133</v>
      </c>
      <c r="CE52" s="85" t="s">
        <v>133</v>
      </c>
      <c r="CF52" s="86" t="s">
        <v>191</v>
      </c>
      <c r="CG52" s="87" t="s">
        <v>133</v>
      </c>
      <c r="CH52" s="88" t="s">
        <v>133</v>
      </c>
      <c r="CI52" s="89" t="s">
        <v>133</v>
      </c>
      <c r="CJ52" s="90" t="s">
        <v>133</v>
      </c>
      <c r="CK52" s="91" t="s">
        <v>133</v>
      </c>
      <c r="CL52" s="92" t="s">
        <v>133</v>
      </c>
      <c r="CM52" s="93" t="s">
        <v>133</v>
      </c>
      <c r="CN52" s="94" t="s">
        <v>133</v>
      </c>
      <c r="CO52" s="95" t="s">
        <v>133</v>
      </c>
      <c r="CP52" s="96" t="s">
        <v>133</v>
      </c>
      <c r="CQ52" s="97" t="s">
        <v>133</v>
      </c>
      <c r="CR52" s="98" t="s">
        <v>133</v>
      </c>
      <c r="CS52" s="99" t="s">
        <v>133</v>
      </c>
      <c r="CT52" s="100" t="s">
        <v>133</v>
      </c>
      <c r="CU52" s="101" t="s">
        <v>133</v>
      </c>
      <c r="CV52" s="102" t="s">
        <v>133</v>
      </c>
      <c r="CW52" s="103" t="s">
        <v>133</v>
      </c>
      <c r="CX52" s="104" t="s">
        <v>133</v>
      </c>
      <c r="CY52" s="105" t="s">
        <v>133</v>
      </c>
      <c r="CZ52" s="106" t="s">
        <v>133</v>
      </c>
      <c r="DA52" s="107" t="s">
        <v>133</v>
      </c>
      <c r="DB52" s="108" t="s">
        <v>133</v>
      </c>
      <c r="DC52" s="109" t="s">
        <v>133</v>
      </c>
      <c r="DD52" s="110" t="s">
        <v>133</v>
      </c>
      <c r="DE52" s="111" t="s">
        <v>133</v>
      </c>
      <c r="DF52" s="112" t="s">
        <v>133</v>
      </c>
      <c r="DG52" s="113" t="s">
        <v>133</v>
      </c>
      <c r="DH52" s="114" t="s">
        <v>133</v>
      </c>
      <c r="DI52" s="115" t="s">
        <v>133</v>
      </c>
      <c r="DJ52" s="116" t="s">
        <v>133</v>
      </c>
      <c r="DK52" s="117" t="s">
        <v>133</v>
      </c>
      <c r="DL52" s="118" t="s">
        <v>133</v>
      </c>
      <c r="DM52" s="119" t="s">
        <v>133</v>
      </c>
      <c r="DN52" s="120" t="s">
        <v>133</v>
      </c>
      <c r="DO52" s="121" t="s">
        <v>133</v>
      </c>
      <c r="DP52" s="122" t="s">
        <v>133</v>
      </c>
      <c r="DQ52" s="123" t="s">
        <v>133</v>
      </c>
      <c r="DR52" s="124" t="s">
        <v>133</v>
      </c>
      <c r="DS52" s="125" t="s">
        <v>133</v>
      </c>
      <c r="DT52" s="126" t="s">
        <v>133</v>
      </c>
      <c r="DU52" s="127" t="s">
        <v>133</v>
      </c>
      <c r="DV52" s="128" t="s">
        <v>133</v>
      </c>
      <c r="DW52" s="129" t="s">
        <v>133</v>
      </c>
      <c r="DX52" s="130" t="s">
        <v>133</v>
      </c>
      <c r="DY52" s="131" t="s">
        <v>166</v>
      </c>
      <c r="DZ52" s="261" t="str">
        <f>HYPERLINK("https://my.pitchbook.com?c=221895-91", "View company online")</f>
        <v>View company online</v>
      </c>
    </row>
    <row r="53" spans="1:130" x14ac:dyDescent="0.2">
      <c r="A53" s="132" t="s">
        <v>1397</v>
      </c>
      <c r="B53" s="133" t="s">
        <v>1398</v>
      </c>
      <c r="C53" s="134" t="s">
        <v>133</v>
      </c>
      <c r="D53" s="135" t="s">
        <v>1399</v>
      </c>
      <c r="E53" s="136" t="s">
        <v>1397</v>
      </c>
      <c r="F53" s="137" t="s">
        <v>1400</v>
      </c>
      <c r="G53" s="138" t="s">
        <v>170</v>
      </c>
      <c r="H53" s="139" t="s">
        <v>171</v>
      </c>
      <c r="I53" s="140" t="s">
        <v>469</v>
      </c>
      <c r="J53" s="141" t="s">
        <v>1401</v>
      </c>
      <c r="K53" s="142" t="s">
        <v>670</v>
      </c>
      <c r="L53" s="143" t="s">
        <v>175</v>
      </c>
      <c r="M53" s="144">
        <v>0.18</v>
      </c>
      <c r="N53" s="145" t="s">
        <v>241</v>
      </c>
      <c r="O53" s="146" t="s">
        <v>176</v>
      </c>
      <c r="P53" s="147" t="s">
        <v>177</v>
      </c>
      <c r="Q53" s="148" t="s">
        <v>1402</v>
      </c>
      <c r="R53" s="149">
        <v>3</v>
      </c>
      <c r="S53" s="150" t="s">
        <v>133</v>
      </c>
      <c r="T53" s="151" t="s">
        <v>133</v>
      </c>
      <c r="U53" s="152">
        <v>2014</v>
      </c>
      <c r="V53" s="153" t="s">
        <v>133</v>
      </c>
      <c r="W53" s="154" t="s">
        <v>133</v>
      </c>
      <c r="X53" s="155" t="s">
        <v>145</v>
      </c>
      <c r="Y53" s="156" t="s">
        <v>133</v>
      </c>
      <c r="Z53" s="157" t="s">
        <v>133</v>
      </c>
      <c r="AA53" s="158" t="s">
        <v>133</v>
      </c>
      <c r="AB53" s="159" t="s">
        <v>133</v>
      </c>
      <c r="AC53" s="160" t="s">
        <v>133</v>
      </c>
      <c r="AD53" s="161" t="s">
        <v>133</v>
      </c>
      <c r="AE53" s="162" t="s">
        <v>1403</v>
      </c>
      <c r="AF53" s="163" t="s">
        <v>1404</v>
      </c>
      <c r="AG53" s="164" t="s">
        <v>1405</v>
      </c>
      <c r="AH53" s="165" t="s">
        <v>1406</v>
      </c>
      <c r="AI53" s="166" t="s">
        <v>1407</v>
      </c>
      <c r="AJ53" s="167" t="s">
        <v>1408</v>
      </c>
      <c r="AK53" s="168" t="s">
        <v>1409</v>
      </c>
      <c r="AL53" s="169" t="s">
        <v>1410</v>
      </c>
      <c r="AM53" s="170" t="s">
        <v>1411</v>
      </c>
      <c r="AN53" s="171" t="s">
        <v>269</v>
      </c>
      <c r="AO53" s="172" t="s">
        <v>1412</v>
      </c>
      <c r="AP53" s="173" t="s">
        <v>155</v>
      </c>
      <c r="AQ53" s="174" t="s">
        <v>1407</v>
      </c>
      <c r="AR53" s="175" t="s">
        <v>133</v>
      </c>
      <c r="AS53" s="176" t="s">
        <v>1413</v>
      </c>
      <c r="AT53" s="177" t="s">
        <v>157</v>
      </c>
      <c r="AU53" s="178" t="s">
        <v>158</v>
      </c>
      <c r="AV53" s="179" t="s">
        <v>1414</v>
      </c>
      <c r="AW53" s="180" t="s">
        <v>133</v>
      </c>
      <c r="AX53" s="181" t="s">
        <v>133</v>
      </c>
      <c r="AY53" s="182" t="s">
        <v>133</v>
      </c>
      <c r="AZ53" s="183" t="s">
        <v>133</v>
      </c>
      <c r="BA53" s="184" t="s">
        <v>133</v>
      </c>
      <c r="BB53" s="185" t="s">
        <v>133</v>
      </c>
      <c r="BC53" s="186" t="s">
        <v>133</v>
      </c>
      <c r="BD53" s="187" t="s">
        <v>133</v>
      </c>
      <c r="BE53" s="188" t="s">
        <v>133</v>
      </c>
      <c r="BF53" s="189" t="s">
        <v>133</v>
      </c>
      <c r="BG53" s="190">
        <v>43039</v>
      </c>
      <c r="BH53" s="191">
        <v>0.18</v>
      </c>
      <c r="BI53" s="192" t="s">
        <v>160</v>
      </c>
      <c r="BJ53" s="193" t="s">
        <v>133</v>
      </c>
      <c r="BK53" s="194" t="s">
        <v>133</v>
      </c>
      <c r="BL53" s="195" t="s">
        <v>161</v>
      </c>
      <c r="BM53" s="196" t="s">
        <v>162</v>
      </c>
      <c r="BN53" s="197" t="s">
        <v>133</v>
      </c>
      <c r="BO53" s="198" t="s">
        <v>163</v>
      </c>
      <c r="BP53" s="199" t="s">
        <v>133</v>
      </c>
      <c r="BQ53" s="200" t="s">
        <v>133</v>
      </c>
      <c r="BR53" s="201" t="s">
        <v>133</v>
      </c>
      <c r="BS53" s="202" t="s">
        <v>191</v>
      </c>
      <c r="BT53" s="203">
        <v>43039</v>
      </c>
      <c r="BU53" s="204">
        <v>0.18</v>
      </c>
      <c r="BV53" s="205" t="s">
        <v>160</v>
      </c>
      <c r="BW53" s="206" t="s">
        <v>133</v>
      </c>
      <c r="BX53" s="207" t="s">
        <v>133</v>
      </c>
      <c r="BY53" s="208" t="s">
        <v>161</v>
      </c>
      <c r="BZ53" s="209" t="s">
        <v>162</v>
      </c>
      <c r="CA53" s="210" t="s">
        <v>133</v>
      </c>
      <c r="CB53" s="211" t="s">
        <v>163</v>
      </c>
      <c r="CC53" s="212" t="s">
        <v>133</v>
      </c>
      <c r="CD53" s="213" t="s">
        <v>133</v>
      </c>
      <c r="CE53" s="214" t="s">
        <v>133</v>
      </c>
      <c r="CF53" s="215" t="s">
        <v>191</v>
      </c>
      <c r="CG53" s="216" t="s">
        <v>133</v>
      </c>
      <c r="CH53" s="217" t="s">
        <v>133</v>
      </c>
      <c r="CI53" s="218" t="s">
        <v>133</v>
      </c>
      <c r="CJ53" s="219" t="s">
        <v>133</v>
      </c>
      <c r="CK53" s="220" t="s">
        <v>133</v>
      </c>
      <c r="CL53" s="221" t="s">
        <v>133</v>
      </c>
      <c r="CM53" s="222" t="s">
        <v>133</v>
      </c>
      <c r="CN53" s="223" t="s">
        <v>133</v>
      </c>
      <c r="CO53" s="224" t="s">
        <v>133</v>
      </c>
      <c r="CP53" s="225" t="s">
        <v>133</v>
      </c>
      <c r="CQ53" s="226" t="s">
        <v>133</v>
      </c>
      <c r="CR53" s="227" t="s">
        <v>133</v>
      </c>
      <c r="CS53" s="228" t="s">
        <v>133</v>
      </c>
      <c r="CT53" s="229" t="s">
        <v>133</v>
      </c>
      <c r="CU53" s="230" t="s">
        <v>133</v>
      </c>
      <c r="CV53" s="231" t="s">
        <v>133</v>
      </c>
      <c r="CW53" s="232" t="s">
        <v>133</v>
      </c>
      <c r="CX53" s="233" t="s">
        <v>133</v>
      </c>
      <c r="CY53" s="234" t="s">
        <v>133</v>
      </c>
      <c r="CZ53" s="235" t="s">
        <v>133</v>
      </c>
      <c r="DA53" s="236" t="s">
        <v>133</v>
      </c>
      <c r="DB53" s="237" t="s">
        <v>133</v>
      </c>
      <c r="DC53" s="238" t="s">
        <v>133</v>
      </c>
      <c r="DD53" s="239" t="s">
        <v>133</v>
      </c>
      <c r="DE53" s="240" t="s">
        <v>133</v>
      </c>
      <c r="DF53" s="241" t="s">
        <v>133</v>
      </c>
      <c r="DG53" s="242" t="s">
        <v>133</v>
      </c>
      <c r="DH53" s="243" t="s">
        <v>133</v>
      </c>
      <c r="DI53" s="244" t="s">
        <v>133</v>
      </c>
      <c r="DJ53" s="245" t="s">
        <v>133</v>
      </c>
      <c r="DK53" s="246" t="s">
        <v>133</v>
      </c>
      <c r="DL53" s="247" t="s">
        <v>133</v>
      </c>
      <c r="DM53" s="248" t="s">
        <v>133</v>
      </c>
      <c r="DN53" s="249" t="s">
        <v>133</v>
      </c>
      <c r="DO53" s="250" t="s">
        <v>133</v>
      </c>
      <c r="DP53" s="251" t="s">
        <v>133</v>
      </c>
      <c r="DQ53" s="252" t="s">
        <v>133</v>
      </c>
      <c r="DR53" s="253" t="s">
        <v>133</v>
      </c>
      <c r="DS53" s="254" t="s">
        <v>133</v>
      </c>
      <c r="DT53" s="255" t="s">
        <v>133</v>
      </c>
      <c r="DU53" s="256" t="s">
        <v>133</v>
      </c>
      <c r="DV53" s="257" t="s">
        <v>133</v>
      </c>
      <c r="DW53" s="258" t="s">
        <v>133</v>
      </c>
      <c r="DX53" s="259" t="s">
        <v>133</v>
      </c>
      <c r="DY53" s="260" t="s">
        <v>166</v>
      </c>
      <c r="DZ53" s="262" t="str">
        <f>HYPERLINK("https://my.pitchbook.com?c=221997-16", "View company online")</f>
        <v>View company online</v>
      </c>
    </row>
    <row r="54" spans="1:130" x14ac:dyDescent="0.2">
      <c r="A54" s="3" t="s">
        <v>1415</v>
      </c>
      <c r="B54" s="4" t="s">
        <v>1416</v>
      </c>
      <c r="C54" s="5" t="s">
        <v>133</v>
      </c>
      <c r="D54" s="6" t="s">
        <v>1417</v>
      </c>
      <c r="E54" s="7" t="s">
        <v>1415</v>
      </c>
      <c r="F54" s="8" t="s">
        <v>1418</v>
      </c>
      <c r="G54" s="9" t="s">
        <v>295</v>
      </c>
      <c r="H54" s="10" t="s">
        <v>359</v>
      </c>
      <c r="I54" s="11" t="s">
        <v>533</v>
      </c>
      <c r="J54" s="12" t="s">
        <v>1419</v>
      </c>
      <c r="K54" s="13" t="s">
        <v>1349</v>
      </c>
      <c r="L54" s="14" t="s">
        <v>175</v>
      </c>
      <c r="M54" s="15">
        <v>0.31</v>
      </c>
      <c r="N54" s="16" t="s">
        <v>141</v>
      </c>
      <c r="O54" s="17" t="s">
        <v>176</v>
      </c>
      <c r="P54" s="18" t="s">
        <v>177</v>
      </c>
      <c r="Q54" s="19" t="s">
        <v>1420</v>
      </c>
      <c r="R54" s="20">
        <v>4</v>
      </c>
      <c r="S54" s="21" t="s">
        <v>133</v>
      </c>
      <c r="T54" s="22" t="s">
        <v>133</v>
      </c>
      <c r="U54" s="23">
        <v>2016</v>
      </c>
      <c r="V54" s="24" t="s">
        <v>133</v>
      </c>
      <c r="W54" s="25" t="s">
        <v>133</v>
      </c>
      <c r="X54" s="26" t="s">
        <v>133</v>
      </c>
      <c r="Y54" s="27" t="s">
        <v>133</v>
      </c>
      <c r="Z54" s="28" t="s">
        <v>133</v>
      </c>
      <c r="AA54" s="29" t="s">
        <v>133</v>
      </c>
      <c r="AB54" s="30" t="s">
        <v>133</v>
      </c>
      <c r="AC54" s="31" t="s">
        <v>133</v>
      </c>
      <c r="AD54" s="32" t="s">
        <v>133</v>
      </c>
      <c r="AE54" s="33" t="s">
        <v>1421</v>
      </c>
      <c r="AF54" s="34" t="s">
        <v>1422</v>
      </c>
      <c r="AG54" s="35" t="s">
        <v>891</v>
      </c>
      <c r="AH54" s="36" t="s">
        <v>133</v>
      </c>
      <c r="AI54" s="37" t="s">
        <v>1423</v>
      </c>
      <c r="AJ54" s="38" t="s">
        <v>1424</v>
      </c>
      <c r="AK54" s="39" t="s">
        <v>1425</v>
      </c>
      <c r="AL54" s="40" t="s">
        <v>133</v>
      </c>
      <c r="AM54" s="41" t="s">
        <v>1426</v>
      </c>
      <c r="AN54" s="42" t="s">
        <v>395</v>
      </c>
      <c r="AO54" s="43" t="s">
        <v>1427</v>
      </c>
      <c r="AP54" s="44" t="s">
        <v>155</v>
      </c>
      <c r="AQ54" s="45" t="s">
        <v>1423</v>
      </c>
      <c r="AR54" s="46" t="s">
        <v>133</v>
      </c>
      <c r="AS54" s="47" t="s">
        <v>1428</v>
      </c>
      <c r="AT54" s="48" t="s">
        <v>157</v>
      </c>
      <c r="AU54" s="49" t="s">
        <v>158</v>
      </c>
      <c r="AV54" s="50" t="s">
        <v>1429</v>
      </c>
      <c r="AW54" s="51" t="s">
        <v>133</v>
      </c>
      <c r="AX54" s="52" t="s">
        <v>133</v>
      </c>
      <c r="AY54" s="53" t="s">
        <v>133</v>
      </c>
      <c r="AZ54" s="54" t="s">
        <v>133</v>
      </c>
      <c r="BA54" s="55" t="s">
        <v>133</v>
      </c>
      <c r="BB54" s="56" t="s">
        <v>133</v>
      </c>
      <c r="BC54" s="57" t="s">
        <v>133</v>
      </c>
      <c r="BD54" s="58" t="s">
        <v>133</v>
      </c>
      <c r="BE54" s="59" t="s">
        <v>133</v>
      </c>
      <c r="BF54" s="60" t="s">
        <v>133</v>
      </c>
      <c r="BG54" s="61">
        <v>43039</v>
      </c>
      <c r="BH54" s="62">
        <v>0.31</v>
      </c>
      <c r="BI54" s="63" t="s">
        <v>160</v>
      </c>
      <c r="BJ54" s="64" t="s">
        <v>133</v>
      </c>
      <c r="BK54" s="65" t="s">
        <v>133</v>
      </c>
      <c r="BL54" s="66" t="s">
        <v>161</v>
      </c>
      <c r="BM54" s="67" t="s">
        <v>162</v>
      </c>
      <c r="BN54" s="68" t="s">
        <v>133</v>
      </c>
      <c r="BO54" s="69" t="s">
        <v>163</v>
      </c>
      <c r="BP54" s="70" t="s">
        <v>133</v>
      </c>
      <c r="BQ54" s="71" t="s">
        <v>133</v>
      </c>
      <c r="BR54" s="72" t="s">
        <v>133</v>
      </c>
      <c r="BS54" s="73" t="s">
        <v>191</v>
      </c>
      <c r="BT54" s="74">
        <v>43039</v>
      </c>
      <c r="BU54" s="75">
        <v>0.31</v>
      </c>
      <c r="BV54" s="76" t="s">
        <v>160</v>
      </c>
      <c r="BW54" s="77" t="s">
        <v>133</v>
      </c>
      <c r="BX54" s="78" t="s">
        <v>133</v>
      </c>
      <c r="BY54" s="79" t="s">
        <v>161</v>
      </c>
      <c r="BZ54" s="80" t="s">
        <v>162</v>
      </c>
      <c r="CA54" s="81" t="s">
        <v>133</v>
      </c>
      <c r="CB54" s="82" t="s">
        <v>163</v>
      </c>
      <c r="CC54" s="83" t="s">
        <v>133</v>
      </c>
      <c r="CD54" s="84" t="s">
        <v>133</v>
      </c>
      <c r="CE54" s="85" t="s">
        <v>133</v>
      </c>
      <c r="CF54" s="86" t="s">
        <v>191</v>
      </c>
      <c r="CG54" s="87" t="s">
        <v>1430</v>
      </c>
      <c r="CH54" s="88" t="s">
        <v>1431</v>
      </c>
      <c r="CI54" s="89" t="s">
        <v>1378</v>
      </c>
      <c r="CJ54" s="90" t="s">
        <v>1432</v>
      </c>
      <c r="CK54" s="91" t="s">
        <v>276</v>
      </c>
      <c r="CL54" s="92" t="s">
        <v>278</v>
      </c>
      <c r="CM54" s="93" t="s">
        <v>1433</v>
      </c>
      <c r="CN54" s="94" t="s">
        <v>318</v>
      </c>
      <c r="CO54" s="95" t="s">
        <v>276</v>
      </c>
      <c r="CP54" s="96" t="s">
        <v>279</v>
      </c>
      <c r="CQ54" s="97" t="s">
        <v>133</v>
      </c>
      <c r="CR54" s="98" t="s">
        <v>133</v>
      </c>
      <c r="CS54" s="99" t="s">
        <v>133</v>
      </c>
      <c r="CT54" s="100" t="s">
        <v>133</v>
      </c>
      <c r="CU54" s="101" t="s">
        <v>1433</v>
      </c>
      <c r="CV54" s="102" t="s">
        <v>287</v>
      </c>
      <c r="CW54" s="103" t="s">
        <v>1434</v>
      </c>
      <c r="CX54" s="104" t="s">
        <v>1435</v>
      </c>
      <c r="CY54" s="105" t="s">
        <v>1229</v>
      </c>
      <c r="CZ54" s="106" t="s">
        <v>1436</v>
      </c>
      <c r="DA54" s="107" t="s">
        <v>1437</v>
      </c>
      <c r="DB54" s="108" t="s">
        <v>1431</v>
      </c>
      <c r="DC54" s="109" t="s">
        <v>1438</v>
      </c>
      <c r="DD54" s="110" t="s">
        <v>564</v>
      </c>
      <c r="DE54" s="111" t="s">
        <v>1437</v>
      </c>
      <c r="DF54" s="112" t="s">
        <v>1096</v>
      </c>
      <c r="DG54" s="113" t="s">
        <v>133</v>
      </c>
      <c r="DH54" s="114" t="s">
        <v>133</v>
      </c>
      <c r="DI54" s="115" t="s">
        <v>133</v>
      </c>
      <c r="DJ54" s="116" t="s">
        <v>133</v>
      </c>
      <c r="DK54" s="117" t="s">
        <v>1438</v>
      </c>
      <c r="DL54" s="118" t="s">
        <v>615</v>
      </c>
      <c r="DM54" s="119" t="s">
        <v>343</v>
      </c>
      <c r="DN54" s="120" t="s">
        <v>1439</v>
      </c>
      <c r="DO54" s="121" t="s">
        <v>1440</v>
      </c>
      <c r="DP54" s="122" t="s">
        <v>133</v>
      </c>
      <c r="DQ54" s="123" t="s">
        <v>133</v>
      </c>
      <c r="DR54" s="124" t="s">
        <v>133</v>
      </c>
      <c r="DS54" s="125" t="s">
        <v>133</v>
      </c>
      <c r="DT54" s="126" t="s">
        <v>133</v>
      </c>
      <c r="DU54" s="127" t="s">
        <v>133</v>
      </c>
      <c r="DV54" s="128" t="s">
        <v>1441</v>
      </c>
      <c r="DW54" s="129" t="s">
        <v>1439</v>
      </c>
      <c r="DX54" s="130" t="s">
        <v>1442</v>
      </c>
      <c r="DY54" s="131" t="s">
        <v>166</v>
      </c>
      <c r="DZ54" s="261" t="str">
        <f>HYPERLINK("https://my.pitchbook.com?c=180009-10", "View company online")</f>
        <v>View company online</v>
      </c>
    </row>
    <row r="55" spans="1:130" x14ac:dyDescent="0.2">
      <c r="A55" s="132" t="s">
        <v>1443</v>
      </c>
      <c r="B55" s="133" t="s">
        <v>1444</v>
      </c>
      <c r="C55" s="134" t="s">
        <v>133</v>
      </c>
      <c r="D55" s="135" t="s">
        <v>133</v>
      </c>
      <c r="E55" s="136" t="s">
        <v>1443</v>
      </c>
      <c r="F55" s="137" t="s">
        <v>1445</v>
      </c>
      <c r="G55" s="138" t="s">
        <v>295</v>
      </c>
      <c r="H55" s="139" t="s">
        <v>1446</v>
      </c>
      <c r="I55" s="140" t="s">
        <v>1447</v>
      </c>
      <c r="J55" s="141" t="s">
        <v>1448</v>
      </c>
      <c r="K55" s="142" t="s">
        <v>1449</v>
      </c>
      <c r="L55" s="143" t="s">
        <v>140</v>
      </c>
      <c r="M55" s="144">
        <v>0.2</v>
      </c>
      <c r="N55" s="145" t="s">
        <v>198</v>
      </c>
      <c r="O55" s="146" t="s">
        <v>142</v>
      </c>
      <c r="P55" s="147" t="s">
        <v>177</v>
      </c>
      <c r="Q55" s="148" t="s">
        <v>1450</v>
      </c>
      <c r="R55" s="149" t="s">
        <v>133</v>
      </c>
      <c r="S55" s="150" t="s">
        <v>133</v>
      </c>
      <c r="T55" s="151" t="s">
        <v>133</v>
      </c>
      <c r="U55" s="152">
        <v>2017</v>
      </c>
      <c r="V55" s="153" t="s">
        <v>133</v>
      </c>
      <c r="W55" s="154" t="s">
        <v>133</v>
      </c>
      <c r="X55" s="155" t="s">
        <v>145</v>
      </c>
      <c r="Y55" s="156" t="s">
        <v>133</v>
      </c>
      <c r="Z55" s="157" t="s">
        <v>133</v>
      </c>
      <c r="AA55" s="158" t="s">
        <v>133</v>
      </c>
      <c r="AB55" s="159" t="s">
        <v>133</v>
      </c>
      <c r="AC55" s="160" t="s">
        <v>133</v>
      </c>
      <c r="AD55" s="161" t="s">
        <v>133</v>
      </c>
      <c r="AE55" s="162" t="s">
        <v>1451</v>
      </c>
      <c r="AF55" s="163" t="s">
        <v>1452</v>
      </c>
      <c r="AG55" s="164" t="s">
        <v>1453</v>
      </c>
      <c r="AH55" s="165" t="s">
        <v>1454</v>
      </c>
      <c r="AI55" s="166" t="s">
        <v>1455</v>
      </c>
      <c r="AJ55" s="167" t="s">
        <v>1029</v>
      </c>
      <c r="AK55" s="168" t="s">
        <v>1456</v>
      </c>
      <c r="AL55" s="169" t="s">
        <v>133</v>
      </c>
      <c r="AM55" s="170" t="s">
        <v>1031</v>
      </c>
      <c r="AN55" s="171" t="s">
        <v>206</v>
      </c>
      <c r="AO55" s="172" t="s">
        <v>1032</v>
      </c>
      <c r="AP55" s="173" t="s">
        <v>155</v>
      </c>
      <c r="AQ55" s="174" t="s">
        <v>1455</v>
      </c>
      <c r="AR55" s="175" t="s">
        <v>133</v>
      </c>
      <c r="AS55" s="176" t="s">
        <v>133</v>
      </c>
      <c r="AT55" s="177" t="s">
        <v>157</v>
      </c>
      <c r="AU55" s="178" t="s">
        <v>158</v>
      </c>
      <c r="AV55" s="179" t="s">
        <v>1457</v>
      </c>
      <c r="AW55" s="180" t="s">
        <v>133</v>
      </c>
      <c r="AX55" s="181" t="s">
        <v>133</v>
      </c>
      <c r="AY55" s="182" t="s">
        <v>133</v>
      </c>
      <c r="AZ55" s="183" t="s">
        <v>133</v>
      </c>
      <c r="BA55" s="184" t="s">
        <v>133</v>
      </c>
      <c r="BB55" s="185" t="s">
        <v>133</v>
      </c>
      <c r="BC55" s="186" t="s">
        <v>133</v>
      </c>
      <c r="BD55" s="187" t="s">
        <v>133</v>
      </c>
      <c r="BE55" s="188" t="s">
        <v>133</v>
      </c>
      <c r="BF55" s="189" t="s">
        <v>133</v>
      </c>
      <c r="BG55" s="190">
        <v>43039</v>
      </c>
      <c r="BH55" s="191">
        <v>0.2</v>
      </c>
      <c r="BI55" s="192" t="s">
        <v>160</v>
      </c>
      <c r="BJ55" s="193" t="s">
        <v>133</v>
      </c>
      <c r="BK55" s="194" t="s">
        <v>133</v>
      </c>
      <c r="BL55" s="195" t="s">
        <v>161</v>
      </c>
      <c r="BM55" s="196" t="s">
        <v>162</v>
      </c>
      <c r="BN55" s="197" t="s">
        <v>133</v>
      </c>
      <c r="BO55" s="198" t="s">
        <v>163</v>
      </c>
      <c r="BP55" s="199" t="s">
        <v>164</v>
      </c>
      <c r="BQ55" s="200" t="s">
        <v>133</v>
      </c>
      <c r="BR55" s="201" t="s">
        <v>133</v>
      </c>
      <c r="BS55" s="202" t="s">
        <v>165</v>
      </c>
      <c r="BT55" s="203">
        <v>43039</v>
      </c>
      <c r="BU55" s="204">
        <v>0.2</v>
      </c>
      <c r="BV55" s="205" t="s">
        <v>160</v>
      </c>
      <c r="BW55" s="206" t="s">
        <v>133</v>
      </c>
      <c r="BX55" s="207" t="s">
        <v>133</v>
      </c>
      <c r="BY55" s="208" t="s">
        <v>161</v>
      </c>
      <c r="BZ55" s="209" t="s">
        <v>162</v>
      </c>
      <c r="CA55" s="210" t="s">
        <v>133</v>
      </c>
      <c r="CB55" s="211" t="s">
        <v>163</v>
      </c>
      <c r="CC55" s="212" t="s">
        <v>164</v>
      </c>
      <c r="CD55" s="213" t="s">
        <v>133</v>
      </c>
      <c r="CE55" s="214" t="s">
        <v>133</v>
      </c>
      <c r="CF55" s="215" t="s">
        <v>165</v>
      </c>
      <c r="CG55" s="216" t="s">
        <v>133</v>
      </c>
      <c r="CH55" s="217" t="s">
        <v>133</v>
      </c>
      <c r="CI55" s="218" t="s">
        <v>133</v>
      </c>
      <c r="CJ55" s="219" t="s">
        <v>133</v>
      </c>
      <c r="CK55" s="220" t="s">
        <v>133</v>
      </c>
      <c r="CL55" s="221" t="s">
        <v>133</v>
      </c>
      <c r="CM55" s="222" t="s">
        <v>133</v>
      </c>
      <c r="CN55" s="223" t="s">
        <v>133</v>
      </c>
      <c r="CO55" s="224" t="s">
        <v>133</v>
      </c>
      <c r="CP55" s="225" t="s">
        <v>133</v>
      </c>
      <c r="CQ55" s="226" t="s">
        <v>133</v>
      </c>
      <c r="CR55" s="227" t="s">
        <v>133</v>
      </c>
      <c r="CS55" s="228" t="s">
        <v>133</v>
      </c>
      <c r="CT55" s="229" t="s">
        <v>133</v>
      </c>
      <c r="CU55" s="230" t="s">
        <v>133</v>
      </c>
      <c r="CV55" s="231" t="s">
        <v>133</v>
      </c>
      <c r="CW55" s="232" t="s">
        <v>133</v>
      </c>
      <c r="CX55" s="233" t="s">
        <v>133</v>
      </c>
      <c r="CY55" s="234" t="s">
        <v>133</v>
      </c>
      <c r="CZ55" s="235" t="s">
        <v>133</v>
      </c>
      <c r="DA55" s="236" t="s">
        <v>133</v>
      </c>
      <c r="DB55" s="237" t="s">
        <v>133</v>
      </c>
      <c r="DC55" s="238" t="s">
        <v>133</v>
      </c>
      <c r="DD55" s="239" t="s">
        <v>133</v>
      </c>
      <c r="DE55" s="240" t="s">
        <v>133</v>
      </c>
      <c r="DF55" s="241" t="s">
        <v>133</v>
      </c>
      <c r="DG55" s="242" t="s">
        <v>133</v>
      </c>
      <c r="DH55" s="243" t="s">
        <v>133</v>
      </c>
      <c r="DI55" s="244" t="s">
        <v>133</v>
      </c>
      <c r="DJ55" s="245" t="s">
        <v>133</v>
      </c>
      <c r="DK55" s="246" t="s">
        <v>133</v>
      </c>
      <c r="DL55" s="247" t="s">
        <v>133</v>
      </c>
      <c r="DM55" s="248" t="s">
        <v>133</v>
      </c>
      <c r="DN55" s="249" t="s">
        <v>133</v>
      </c>
      <c r="DO55" s="250" t="s">
        <v>133</v>
      </c>
      <c r="DP55" s="251" t="s">
        <v>133</v>
      </c>
      <c r="DQ55" s="252" t="s">
        <v>133</v>
      </c>
      <c r="DR55" s="253" t="s">
        <v>133</v>
      </c>
      <c r="DS55" s="254" t="s">
        <v>133</v>
      </c>
      <c r="DT55" s="255" t="s">
        <v>133</v>
      </c>
      <c r="DU55" s="256" t="s">
        <v>133</v>
      </c>
      <c r="DV55" s="257" t="s">
        <v>133</v>
      </c>
      <c r="DW55" s="258" t="s">
        <v>133</v>
      </c>
      <c r="DX55" s="259" t="s">
        <v>133</v>
      </c>
      <c r="DY55" s="260" t="s">
        <v>166</v>
      </c>
      <c r="DZ55" s="262" t="str">
        <f>HYPERLINK("https://my.pitchbook.com?c=221972-23", "View company online")</f>
        <v>View company online</v>
      </c>
    </row>
    <row r="56" spans="1:130" x14ac:dyDescent="0.2">
      <c r="A56" s="3" t="s">
        <v>1458</v>
      </c>
      <c r="B56" s="4" t="s">
        <v>1459</v>
      </c>
      <c r="C56" s="5" t="s">
        <v>133</v>
      </c>
      <c r="D56" s="6" t="s">
        <v>1460</v>
      </c>
      <c r="E56" s="7" t="s">
        <v>1458</v>
      </c>
      <c r="F56" s="8" t="s">
        <v>1461</v>
      </c>
      <c r="G56" s="9" t="s">
        <v>195</v>
      </c>
      <c r="H56" s="10" t="s">
        <v>650</v>
      </c>
      <c r="I56" s="11" t="s">
        <v>812</v>
      </c>
      <c r="J56" s="12" t="s">
        <v>1462</v>
      </c>
      <c r="K56" s="13" t="s">
        <v>1463</v>
      </c>
      <c r="L56" s="14" t="s">
        <v>175</v>
      </c>
      <c r="M56" s="15">
        <v>0.52</v>
      </c>
      <c r="N56" s="16" t="s">
        <v>141</v>
      </c>
      <c r="O56" s="17" t="s">
        <v>176</v>
      </c>
      <c r="P56" s="18" t="s">
        <v>1160</v>
      </c>
      <c r="Q56" s="19" t="s">
        <v>1464</v>
      </c>
      <c r="R56" s="20" t="s">
        <v>133</v>
      </c>
      <c r="S56" s="21" t="s">
        <v>133</v>
      </c>
      <c r="T56" s="22" t="s">
        <v>133</v>
      </c>
      <c r="U56" s="23">
        <v>2006</v>
      </c>
      <c r="V56" s="24" t="s">
        <v>133</v>
      </c>
      <c r="W56" s="25" t="s">
        <v>133</v>
      </c>
      <c r="X56" s="26" t="s">
        <v>133</v>
      </c>
      <c r="Y56" s="27" t="s">
        <v>133</v>
      </c>
      <c r="Z56" s="28" t="s">
        <v>133</v>
      </c>
      <c r="AA56" s="29" t="s">
        <v>133</v>
      </c>
      <c r="AB56" s="30" t="s">
        <v>133</v>
      </c>
      <c r="AC56" s="31" t="s">
        <v>133</v>
      </c>
      <c r="AD56" s="32" t="s">
        <v>133</v>
      </c>
      <c r="AE56" s="33" t="s">
        <v>1465</v>
      </c>
      <c r="AF56" s="34" t="s">
        <v>1466</v>
      </c>
      <c r="AG56" s="35" t="s">
        <v>1467</v>
      </c>
      <c r="AH56" s="36" t="s">
        <v>1468</v>
      </c>
      <c r="AI56" s="37" t="s">
        <v>1469</v>
      </c>
      <c r="AJ56" s="38" t="s">
        <v>1470</v>
      </c>
      <c r="AK56" s="39" t="s">
        <v>1471</v>
      </c>
      <c r="AL56" s="40" t="s">
        <v>133</v>
      </c>
      <c r="AM56" s="41" t="s">
        <v>1472</v>
      </c>
      <c r="AN56" s="42" t="s">
        <v>373</v>
      </c>
      <c r="AO56" s="43" t="s">
        <v>1473</v>
      </c>
      <c r="AP56" s="44" t="s">
        <v>155</v>
      </c>
      <c r="AQ56" s="45" t="s">
        <v>1469</v>
      </c>
      <c r="AR56" s="46" t="s">
        <v>133</v>
      </c>
      <c r="AS56" s="47" t="s">
        <v>133</v>
      </c>
      <c r="AT56" s="48" t="s">
        <v>157</v>
      </c>
      <c r="AU56" s="49" t="s">
        <v>158</v>
      </c>
      <c r="AV56" s="50" t="s">
        <v>1474</v>
      </c>
      <c r="AW56" s="51" t="s">
        <v>1475</v>
      </c>
      <c r="AX56" s="52">
        <v>1</v>
      </c>
      <c r="AY56" s="53" t="s">
        <v>133</v>
      </c>
      <c r="AZ56" s="54" t="s">
        <v>133</v>
      </c>
      <c r="BA56" s="55" t="s">
        <v>133</v>
      </c>
      <c r="BB56" s="56" t="s">
        <v>1476</v>
      </c>
      <c r="BC56" s="57" t="s">
        <v>133</v>
      </c>
      <c r="BD56" s="58" t="s">
        <v>133</v>
      </c>
      <c r="BE56" s="59" t="s">
        <v>133</v>
      </c>
      <c r="BF56" s="60" t="s">
        <v>133</v>
      </c>
      <c r="BG56" s="61">
        <v>43039</v>
      </c>
      <c r="BH56" s="62">
        <v>0.52</v>
      </c>
      <c r="BI56" s="63" t="s">
        <v>160</v>
      </c>
      <c r="BJ56" s="64" t="s">
        <v>133</v>
      </c>
      <c r="BK56" s="65" t="s">
        <v>133</v>
      </c>
      <c r="BL56" s="66" t="s">
        <v>161</v>
      </c>
      <c r="BM56" s="67" t="s">
        <v>162</v>
      </c>
      <c r="BN56" s="68" t="s">
        <v>133</v>
      </c>
      <c r="BO56" s="69" t="s">
        <v>163</v>
      </c>
      <c r="BP56" s="70" t="s">
        <v>133</v>
      </c>
      <c r="BQ56" s="71" t="s">
        <v>133</v>
      </c>
      <c r="BR56" s="72" t="s">
        <v>133</v>
      </c>
      <c r="BS56" s="73" t="s">
        <v>191</v>
      </c>
      <c r="BT56" s="74">
        <v>43039</v>
      </c>
      <c r="BU56" s="75">
        <v>0.52</v>
      </c>
      <c r="BV56" s="76" t="s">
        <v>160</v>
      </c>
      <c r="BW56" s="77" t="s">
        <v>133</v>
      </c>
      <c r="BX56" s="78" t="s">
        <v>133</v>
      </c>
      <c r="BY56" s="79" t="s">
        <v>161</v>
      </c>
      <c r="BZ56" s="80" t="s">
        <v>162</v>
      </c>
      <c r="CA56" s="81" t="s">
        <v>133</v>
      </c>
      <c r="CB56" s="82" t="s">
        <v>163</v>
      </c>
      <c r="CC56" s="83" t="s">
        <v>133</v>
      </c>
      <c r="CD56" s="84" t="s">
        <v>133</v>
      </c>
      <c r="CE56" s="85" t="s">
        <v>133</v>
      </c>
      <c r="CF56" s="86" t="s">
        <v>191</v>
      </c>
      <c r="CG56" s="87" t="s">
        <v>276</v>
      </c>
      <c r="CH56" s="88" t="s">
        <v>277</v>
      </c>
      <c r="CI56" s="89" t="s">
        <v>276</v>
      </c>
      <c r="CJ56" s="90" t="s">
        <v>276</v>
      </c>
      <c r="CK56" s="91" t="s">
        <v>276</v>
      </c>
      <c r="CL56" s="92" t="s">
        <v>278</v>
      </c>
      <c r="CM56" s="93" t="s">
        <v>133</v>
      </c>
      <c r="CN56" s="94" t="s">
        <v>133</v>
      </c>
      <c r="CO56" s="95" t="s">
        <v>133</v>
      </c>
      <c r="CP56" s="96" t="s">
        <v>133</v>
      </c>
      <c r="CQ56" s="97" t="s">
        <v>276</v>
      </c>
      <c r="CR56" s="98" t="s">
        <v>280</v>
      </c>
      <c r="CS56" s="99" t="s">
        <v>133</v>
      </c>
      <c r="CT56" s="100" t="s">
        <v>133</v>
      </c>
      <c r="CU56" s="101" t="s">
        <v>133</v>
      </c>
      <c r="CV56" s="102" t="s">
        <v>133</v>
      </c>
      <c r="CW56" s="103" t="s">
        <v>1477</v>
      </c>
      <c r="CX56" s="104" t="s">
        <v>402</v>
      </c>
      <c r="CY56" s="105" t="s">
        <v>283</v>
      </c>
      <c r="CZ56" s="106" t="s">
        <v>276</v>
      </c>
      <c r="DA56" s="107" t="s">
        <v>1477</v>
      </c>
      <c r="DB56" s="108" t="s">
        <v>402</v>
      </c>
      <c r="DC56" s="109" t="s">
        <v>133</v>
      </c>
      <c r="DD56" s="110" t="s">
        <v>133</v>
      </c>
      <c r="DE56" s="111" t="s">
        <v>133</v>
      </c>
      <c r="DF56" s="112" t="s">
        <v>133</v>
      </c>
      <c r="DG56" s="113" t="s">
        <v>1477</v>
      </c>
      <c r="DH56" s="114" t="s">
        <v>492</v>
      </c>
      <c r="DI56" s="115" t="s">
        <v>133</v>
      </c>
      <c r="DJ56" s="116" t="s">
        <v>133</v>
      </c>
      <c r="DK56" s="117" t="s">
        <v>133</v>
      </c>
      <c r="DL56" s="118" t="s">
        <v>133</v>
      </c>
      <c r="DM56" s="119" t="s">
        <v>133</v>
      </c>
      <c r="DN56" s="120" t="s">
        <v>133</v>
      </c>
      <c r="DO56" s="121" t="s">
        <v>133</v>
      </c>
      <c r="DP56" s="122" t="s">
        <v>133</v>
      </c>
      <c r="DQ56" s="123" t="s">
        <v>133</v>
      </c>
      <c r="DR56" s="124" t="s">
        <v>133</v>
      </c>
      <c r="DS56" s="125" t="s">
        <v>287</v>
      </c>
      <c r="DT56" s="126" t="s">
        <v>291</v>
      </c>
      <c r="DU56" s="127" t="s">
        <v>276</v>
      </c>
      <c r="DV56" s="128" t="s">
        <v>133</v>
      </c>
      <c r="DW56" s="129" t="s">
        <v>133</v>
      </c>
      <c r="DX56" s="130" t="s">
        <v>133</v>
      </c>
      <c r="DY56" s="131" t="s">
        <v>166</v>
      </c>
      <c r="DZ56" s="261" t="str">
        <f>HYPERLINK("https://my.pitchbook.com?c=169540-30", "View company online")</f>
        <v>View company online</v>
      </c>
    </row>
    <row r="57" spans="1:130" x14ac:dyDescent="0.2">
      <c r="A57" s="132" t="s">
        <v>1478</v>
      </c>
      <c r="B57" s="133" t="s">
        <v>1479</v>
      </c>
      <c r="C57" s="134" t="s">
        <v>133</v>
      </c>
      <c r="D57" s="135" t="s">
        <v>133</v>
      </c>
      <c r="E57" s="136" t="s">
        <v>1478</v>
      </c>
      <c r="F57" s="137" t="s">
        <v>1480</v>
      </c>
      <c r="G57" s="138" t="s">
        <v>170</v>
      </c>
      <c r="H57" s="139" t="s">
        <v>213</v>
      </c>
      <c r="I57" s="140" t="s">
        <v>668</v>
      </c>
      <c r="J57" s="141" t="s">
        <v>1157</v>
      </c>
      <c r="K57" s="142" t="s">
        <v>1481</v>
      </c>
      <c r="L57" s="143" t="s">
        <v>175</v>
      </c>
      <c r="M57" s="144" t="s">
        <v>133</v>
      </c>
      <c r="N57" s="145" t="s">
        <v>141</v>
      </c>
      <c r="O57" s="146" t="s">
        <v>176</v>
      </c>
      <c r="P57" s="147" t="s">
        <v>177</v>
      </c>
      <c r="Q57" s="148" t="s">
        <v>1482</v>
      </c>
      <c r="R57" s="149">
        <v>4</v>
      </c>
      <c r="S57" s="150" t="s">
        <v>133</v>
      </c>
      <c r="T57" s="151" t="s">
        <v>133</v>
      </c>
      <c r="U57" s="152">
        <v>2017</v>
      </c>
      <c r="V57" s="153" t="s">
        <v>133</v>
      </c>
      <c r="W57" s="154" t="s">
        <v>133</v>
      </c>
      <c r="X57" s="155" t="s">
        <v>145</v>
      </c>
      <c r="Y57" s="156" t="s">
        <v>133</v>
      </c>
      <c r="Z57" s="157" t="s">
        <v>133</v>
      </c>
      <c r="AA57" s="158" t="s">
        <v>133</v>
      </c>
      <c r="AB57" s="159" t="s">
        <v>133</v>
      </c>
      <c r="AC57" s="160" t="s">
        <v>133</v>
      </c>
      <c r="AD57" s="161" t="s">
        <v>133</v>
      </c>
      <c r="AE57" s="162" t="s">
        <v>1483</v>
      </c>
      <c r="AF57" s="163" t="s">
        <v>1484</v>
      </c>
      <c r="AG57" s="164" t="s">
        <v>1485</v>
      </c>
      <c r="AH57" s="165" t="s">
        <v>133</v>
      </c>
      <c r="AI57" s="166" t="s">
        <v>1486</v>
      </c>
      <c r="AJ57" s="167" t="s">
        <v>1487</v>
      </c>
      <c r="AK57" s="168" t="s">
        <v>1488</v>
      </c>
      <c r="AL57" s="169" t="s">
        <v>1489</v>
      </c>
      <c r="AM57" s="170" t="s">
        <v>1490</v>
      </c>
      <c r="AN57" s="171" t="s">
        <v>253</v>
      </c>
      <c r="AO57" s="172" t="s">
        <v>1491</v>
      </c>
      <c r="AP57" s="173" t="s">
        <v>155</v>
      </c>
      <c r="AQ57" s="174" t="s">
        <v>1486</v>
      </c>
      <c r="AR57" s="175" t="s">
        <v>133</v>
      </c>
      <c r="AS57" s="176" t="s">
        <v>1492</v>
      </c>
      <c r="AT57" s="177" t="s">
        <v>157</v>
      </c>
      <c r="AU57" s="178" t="s">
        <v>158</v>
      </c>
      <c r="AV57" s="179" t="s">
        <v>1493</v>
      </c>
      <c r="AW57" s="180" t="s">
        <v>133</v>
      </c>
      <c r="AX57" s="181" t="s">
        <v>133</v>
      </c>
      <c r="AY57" s="182" t="s">
        <v>133</v>
      </c>
      <c r="AZ57" s="183" t="s">
        <v>133</v>
      </c>
      <c r="BA57" s="184" t="s">
        <v>133</v>
      </c>
      <c r="BB57" s="185" t="s">
        <v>133</v>
      </c>
      <c r="BC57" s="186" t="s">
        <v>133</v>
      </c>
      <c r="BD57" s="187" t="s">
        <v>133</v>
      </c>
      <c r="BE57" s="188" t="s">
        <v>133</v>
      </c>
      <c r="BF57" s="189" t="s">
        <v>133</v>
      </c>
      <c r="BG57" s="190">
        <v>43039</v>
      </c>
      <c r="BH57" s="191">
        <v>0.3</v>
      </c>
      <c r="BI57" s="192" t="s">
        <v>160</v>
      </c>
      <c r="BJ57" s="193" t="s">
        <v>133</v>
      </c>
      <c r="BK57" s="194" t="s">
        <v>133</v>
      </c>
      <c r="BL57" s="195" t="s">
        <v>161</v>
      </c>
      <c r="BM57" s="196" t="s">
        <v>162</v>
      </c>
      <c r="BN57" s="197" t="s">
        <v>133</v>
      </c>
      <c r="BO57" s="198" t="s">
        <v>163</v>
      </c>
      <c r="BP57" s="199" t="s">
        <v>164</v>
      </c>
      <c r="BQ57" s="200" t="s">
        <v>133</v>
      </c>
      <c r="BR57" s="201" t="s">
        <v>133</v>
      </c>
      <c r="BS57" s="202" t="s">
        <v>191</v>
      </c>
      <c r="BT57" s="203">
        <v>43039</v>
      </c>
      <c r="BU57" s="204">
        <v>0.3</v>
      </c>
      <c r="BV57" s="205" t="s">
        <v>160</v>
      </c>
      <c r="BW57" s="206" t="s">
        <v>133</v>
      </c>
      <c r="BX57" s="207" t="s">
        <v>133</v>
      </c>
      <c r="BY57" s="208" t="s">
        <v>161</v>
      </c>
      <c r="BZ57" s="209" t="s">
        <v>162</v>
      </c>
      <c r="CA57" s="210" t="s">
        <v>133</v>
      </c>
      <c r="CB57" s="211" t="s">
        <v>163</v>
      </c>
      <c r="CC57" s="212" t="s">
        <v>164</v>
      </c>
      <c r="CD57" s="213" t="s">
        <v>133</v>
      </c>
      <c r="CE57" s="214" t="s">
        <v>133</v>
      </c>
      <c r="CF57" s="215" t="s">
        <v>191</v>
      </c>
      <c r="CG57" s="216" t="s">
        <v>133</v>
      </c>
      <c r="CH57" s="217" t="s">
        <v>133</v>
      </c>
      <c r="CI57" s="218" t="s">
        <v>133</v>
      </c>
      <c r="CJ57" s="219" t="s">
        <v>133</v>
      </c>
      <c r="CK57" s="220" t="s">
        <v>133</v>
      </c>
      <c r="CL57" s="221" t="s">
        <v>133</v>
      </c>
      <c r="CM57" s="222" t="s">
        <v>133</v>
      </c>
      <c r="CN57" s="223" t="s">
        <v>133</v>
      </c>
      <c r="CO57" s="224" t="s">
        <v>133</v>
      </c>
      <c r="CP57" s="225" t="s">
        <v>133</v>
      </c>
      <c r="CQ57" s="226" t="s">
        <v>133</v>
      </c>
      <c r="CR57" s="227" t="s">
        <v>133</v>
      </c>
      <c r="CS57" s="228" t="s">
        <v>133</v>
      </c>
      <c r="CT57" s="229" t="s">
        <v>133</v>
      </c>
      <c r="CU57" s="230" t="s">
        <v>133</v>
      </c>
      <c r="CV57" s="231" t="s">
        <v>133</v>
      </c>
      <c r="CW57" s="232" t="s">
        <v>133</v>
      </c>
      <c r="CX57" s="233" t="s">
        <v>133</v>
      </c>
      <c r="CY57" s="234" t="s">
        <v>133</v>
      </c>
      <c r="CZ57" s="235" t="s">
        <v>133</v>
      </c>
      <c r="DA57" s="236" t="s">
        <v>133</v>
      </c>
      <c r="DB57" s="237" t="s">
        <v>133</v>
      </c>
      <c r="DC57" s="238" t="s">
        <v>133</v>
      </c>
      <c r="DD57" s="239" t="s">
        <v>133</v>
      </c>
      <c r="DE57" s="240" t="s">
        <v>133</v>
      </c>
      <c r="DF57" s="241" t="s">
        <v>133</v>
      </c>
      <c r="DG57" s="242" t="s">
        <v>133</v>
      </c>
      <c r="DH57" s="243" t="s">
        <v>133</v>
      </c>
      <c r="DI57" s="244" t="s">
        <v>133</v>
      </c>
      <c r="DJ57" s="245" t="s">
        <v>133</v>
      </c>
      <c r="DK57" s="246" t="s">
        <v>133</v>
      </c>
      <c r="DL57" s="247" t="s">
        <v>133</v>
      </c>
      <c r="DM57" s="248" t="s">
        <v>133</v>
      </c>
      <c r="DN57" s="249" t="s">
        <v>133</v>
      </c>
      <c r="DO57" s="250" t="s">
        <v>133</v>
      </c>
      <c r="DP57" s="251" t="s">
        <v>133</v>
      </c>
      <c r="DQ57" s="252" t="s">
        <v>133</v>
      </c>
      <c r="DR57" s="253" t="s">
        <v>133</v>
      </c>
      <c r="DS57" s="254" t="s">
        <v>133</v>
      </c>
      <c r="DT57" s="255" t="s">
        <v>133</v>
      </c>
      <c r="DU57" s="256" t="s">
        <v>133</v>
      </c>
      <c r="DV57" s="257" t="s">
        <v>133</v>
      </c>
      <c r="DW57" s="258" t="s">
        <v>133</v>
      </c>
      <c r="DX57" s="259" t="s">
        <v>133</v>
      </c>
      <c r="DY57" s="260" t="s">
        <v>166</v>
      </c>
      <c r="DZ57" s="262" t="str">
        <f>HYPERLINK("https://my.pitchbook.com?c=221943-70", "View company online")</f>
        <v>View company online</v>
      </c>
    </row>
    <row r="58" spans="1:130" x14ac:dyDescent="0.2">
      <c r="A58" s="3" t="s">
        <v>1494</v>
      </c>
      <c r="B58" s="4" t="s">
        <v>1495</v>
      </c>
      <c r="C58" s="5" t="s">
        <v>133</v>
      </c>
      <c r="D58" s="6" t="s">
        <v>133</v>
      </c>
      <c r="E58" s="7" t="s">
        <v>1494</v>
      </c>
      <c r="F58" s="8" t="s">
        <v>194</v>
      </c>
      <c r="G58" s="9" t="s">
        <v>195</v>
      </c>
      <c r="H58" s="10" t="s">
        <v>196</v>
      </c>
      <c r="I58" s="11" t="s">
        <v>196</v>
      </c>
      <c r="J58" s="12" t="s">
        <v>197</v>
      </c>
      <c r="K58" s="13" t="s">
        <v>133</v>
      </c>
      <c r="L58" s="14" t="s">
        <v>175</v>
      </c>
      <c r="M58" s="15">
        <v>0.16</v>
      </c>
      <c r="N58" s="16" t="s">
        <v>198</v>
      </c>
      <c r="O58" s="17" t="s">
        <v>176</v>
      </c>
      <c r="P58" s="18" t="s">
        <v>177</v>
      </c>
      <c r="Q58" s="19" t="s">
        <v>133</v>
      </c>
      <c r="R58" s="20" t="s">
        <v>133</v>
      </c>
      <c r="S58" s="21" t="s">
        <v>133</v>
      </c>
      <c r="T58" s="22" t="s">
        <v>133</v>
      </c>
      <c r="U58" s="23">
        <v>2016</v>
      </c>
      <c r="V58" s="24" t="s">
        <v>133</v>
      </c>
      <c r="W58" s="25" t="s">
        <v>133</v>
      </c>
      <c r="X58" s="26" t="s">
        <v>133</v>
      </c>
      <c r="Y58" s="27" t="s">
        <v>133</v>
      </c>
      <c r="Z58" s="28" t="s">
        <v>133</v>
      </c>
      <c r="AA58" s="29" t="s">
        <v>133</v>
      </c>
      <c r="AB58" s="30" t="s">
        <v>133</v>
      </c>
      <c r="AC58" s="31" t="s">
        <v>133</v>
      </c>
      <c r="AD58" s="32" t="s">
        <v>133</v>
      </c>
      <c r="AE58" s="33" t="s">
        <v>133</v>
      </c>
      <c r="AF58" s="34" t="s">
        <v>133</v>
      </c>
      <c r="AG58" s="35" t="s">
        <v>133</v>
      </c>
      <c r="AH58" s="36" t="s">
        <v>133</v>
      </c>
      <c r="AI58" s="37" t="s">
        <v>133</v>
      </c>
      <c r="AJ58" s="38" t="s">
        <v>1496</v>
      </c>
      <c r="AK58" s="39" t="s">
        <v>1497</v>
      </c>
      <c r="AL58" s="40" t="s">
        <v>1498</v>
      </c>
      <c r="AM58" s="41" t="s">
        <v>1499</v>
      </c>
      <c r="AN58" s="42" t="s">
        <v>1500</v>
      </c>
      <c r="AO58" s="43" t="s">
        <v>1501</v>
      </c>
      <c r="AP58" s="44" t="s">
        <v>155</v>
      </c>
      <c r="AQ58" s="45" t="s">
        <v>1502</v>
      </c>
      <c r="AR58" s="46" t="s">
        <v>133</v>
      </c>
      <c r="AS58" s="47" t="s">
        <v>133</v>
      </c>
      <c r="AT58" s="48" t="s">
        <v>157</v>
      </c>
      <c r="AU58" s="49" t="s">
        <v>158</v>
      </c>
      <c r="AV58" s="50" t="s">
        <v>1503</v>
      </c>
      <c r="AW58" s="51" t="s">
        <v>133</v>
      </c>
      <c r="AX58" s="52" t="s">
        <v>133</v>
      </c>
      <c r="AY58" s="53" t="s">
        <v>133</v>
      </c>
      <c r="AZ58" s="54" t="s">
        <v>133</v>
      </c>
      <c r="BA58" s="55" t="s">
        <v>133</v>
      </c>
      <c r="BB58" s="56" t="s">
        <v>133</v>
      </c>
      <c r="BC58" s="57" t="s">
        <v>133</v>
      </c>
      <c r="BD58" s="58" t="s">
        <v>133</v>
      </c>
      <c r="BE58" s="59" t="s">
        <v>133</v>
      </c>
      <c r="BF58" s="60" t="s">
        <v>133</v>
      </c>
      <c r="BG58" s="61">
        <v>43039</v>
      </c>
      <c r="BH58" s="62">
        <v>0.16</v>
      </c>
      <c r="BI58" s="63" t="s">
        <v>160</v>
      </c>
      <c r="BJ58" s="64" t="s">
        <v>133</v>
      </c>
      <c r="BK58" s="65" t="s">
        <v>133</v>
      </c>
      <c r="BL58" s="66" t="s">
        <v>161</v>
      </c>
      <c r="BM58" s="67" t="s">
        <v>162</v>
      </c>
      <c r="BN58" s="68" t="s">
        <v>133</v>
      </c>
      <c r="BO58" s="69" t="s">
        <v>163</v>
      </c>
      <c r="BP58" s="70" t="s">
        <v>133</v>
      </c>
      <c r="BQ58" s="71" t="s">
        <v>133</v>
      </c>
      <c r="BR58" s="72" t="s">
        <v>133</v>
      </c>
      <c r="BS58" s="73" t="s">
        <v>191</v>
      </c>
      <c r="BT58" s="74">
        <v>43039</v>
      </c>
      <c r="BU58" s="75">
        <v>0.16</v>
      </c>
      <c r="BV58" s="76" t="s">
        <v>160</v>
      </c>
      <c r="BW58" s="77" t="s">
        <v>133</v>
      </c>
      <c r="BX58" s="78" t="s">
        <v>133</v>
      </c>
      <c r="BY58" s="79" t="s">
        <v>161</v>
      </c>
      <c r="BZ58" s="80" t="s">
        <v>162</v>
      </c>
      <c r="CA58" s="81" t="s">
        <v>133</v>
      </c>
      <c r="CB58" s="82" t="s">
        <v>163</v>
      </c>
      <c r="CC58" s="83" t="s">
        <v>133</v>
      </c>
      <c r="CD58" s="84" t="s">
        <v>133</v>
      </c>
      <c r="CE58" s="85" t="s">
        <v>133</v>
      </c>
      <c r="CF58" s="86" t="s">
        <v>191</v>
      </c>
      <c r="CG58" s="87" t="s">
        <v>133</v>
      </c>
      <c r="CH58" s="88" t="s">
        <v>133</v>
      </c>
      <c r="CI58" s="89" t="s">
        <v>133</v>
      </c>
      <c r="CJ58" s="90" t="s">
        <v>133</v>
      </c>
      <c r="CK58" s="91" t="s">
        <v>133</v>
      </c>
      <c r="CL58" s="92" t="s">
        <v>133</v>
      </c>
      <c r="CM58" s="93" t="s">
        <v>133</v>
      </c>
      <c r="CN58" s="94" t="s">
        <v>133</v>
      </c>
      <c r="CO58" s="95" t="s">
        <v>133</v>
      </c>
      <c r="CP58" s="96" t="s">
        <v>133</v>
      </c>
      <c r="CQ58" s="97" t="s">
        <v>133</v>
      </c>
      <c r="CR58" s="98" t="s">
        <v>133</v>
      </c>
      <c r="CS58" s="99" t="s">
        <v>133</v>
      </c>
      <c r="CT58" s="100" t="s">
        <v>133</v>
      </c>
      <c r="CU58" s="101" t="s">
        <v>133</v>
      </c>
      <c r="CV58" s="102" t="s">
        <v>133</v>
      </c>
      <c r="CW58" s="103" t="s">
        <v>133</v>
      </c>
      <c r="CX58" s="104" t="s">
        <v>133</v>
      </c>
      <c r="CY58" s="105" t="s">
        <v>133</v>
      </c>
      <c r="CZ58" s="106" t="s">
        <v>133</v>
      </c>
      <c r="DA58" s="107" t="s">
        <v>133</v>
      </c>
      <c r="DB58" s="108" t="s">
        <v>133</v>
      </c>
      <c r="DC58" s="109" t="s">
        <v>133</v>
      </c>
      <c r="DD58" s="110" t="s">
        <v>133</v>
      </c>
      <c r="DE58" s="111" t="s">
        <v>133</v>
      </c>
      <c r="DF58" s="112" t="s">
        <v>133</v>
      </c>
      <c r="DG58" s="113" t="s">
        <v>133</v>
      </c>
      <c r="DH58" s="114" t="s">
        <v>133</v>
      </c>
      <c r="DI58" s="115" t="s">
        <v>133</v>
      </c>
      <c r="DJ58" s="116" t="s">
        <v>133</v>
      </c>
      <c r="DK58" s="117" t="s">
        <v>133</v>
      </c>
      <c r="DL58" s="118" t="s">
        <v>133</v>
      </c>
      <c r="DM58" s="119" t="s">
        <v>133</v>
      </c>
      <c r="DN58" s="120" t="s">
        <v>133</v>
      </c>
      <c r="DO58" s="121" t="s">
        <v>133</v>
      </c>
      <c r="DP58" s="122" t="s">
        <v>133</v>
      </c>
      <c r="DQ58" s="123" t="s">
        <v>133</v>
      </c>
      <c r="DR58" s="124" t="s">
        <v>133</v>
      </c>
      <c r="DS58" s="125" t="s">
        <v>133</v>
      </c>
      <c r="DT58" s="126" t="s">
        <v>133</v>
      </c>
      <c r="DU58" s="127" t="s">
        <v>133</v>
      </c>
      <c r="DV58" s="128" t="s">
        <v>133</v>
      </c>
      <c r="DW58" s="129" t="s">
        <v>133</v>
      </c>
      <c r="DX58" s="130" t="s">
        <v>133</v>
      </c>
      <c r="DY58" s="131" t="s">
        <v>166</v>
      </c>
      <c r="DZ58" s="261" t="str">
        <f>HYPERLINK("https://my.pitchbook.com?c=159191-83", "View company online")</f>
        <v>View company online</v>
      </c>
    </row>
    <row r="59" spans="1:130" x14ac:dyDescent="0.2">
      <c r="A59" s="132" t="s">
        <v>1504</v>
      </c>
      <c r="B59" s="133" t="s">
        <v>1505</v>
      </c>
      <c r="C59" s="134" t="s">
        <v>133</v>
      </c>
      <c r="D59" s="135" t="s">
        <v>1506</v>
      </c>
      <c r="E59" s="136" t="s">
        <v>1504</v>
      </c>
      <c r="F59" s="137" t="s">
        <v>1507</v>
      </c>
      <c r="G59" s="138" t="s">
        <v>135</v>
      </c>
      <c r="H59" s="139" t="s">
        <v>1508</v>
      </c>
      <c r="I59" s="140" t="s">
        <v>1509</v>
      </c>
      <c r="J59" s="141" t="s">
        <v>1510</v>
      </c>
      <c r="K59" s="142" t="s">
        <v>1366</v>
      </c>
      <c r="L59" s="143" t="s">
        <v>584</v>
      </c>
      <c r="M59" s="144">
        <v>0.26</v>
      </c>
      <c r="N59" s="145" t="s">
        <v>141</v>
      </c>
      <c r="O59" s="146" t="s">
        <v>176</v>
      </c>
      <c r="P59" s="147" t="s">
        <v>177</v>
      </c>
      <c r="Q59" s="148" t="s">
        <v>1511</v>
      </c>
      <c r="R59" s="149">
        <v>6</v>
      </c>
      <c r="S59" s="150" t="s">
        <v>133</v>
      </c>
      <c r="T59" s="151" t="s">
        <v>133</v>
      </c>
      <c r="U59" s="152">
        <v>2015</v>
      </c>
      <c r="V59" s="153" t="s">
        <v>133</v>
      </c>
      <c r="W59" s="154" t="s">
        <v>133</v>
      </c>
      <c r="X59" s="155" t="s">
        <v>133</v>
      </c>
      <c r="Y59" s="156" t="s">
        <v>133</v>
      </c>
      <c r="Z59" s="157" t="s">
        <v>133</v>
      </c>
      <c r="AA59" s="158" t="s">
        <v>133</v>
      </c>
      <c r="AB59" s="159" t="s">
        <v>133</v>
      </c>
      <c r="AC59" s="160" t="s">
        <v>133</v>
      </c>
      <c r="AD59" s="161" t="s">
        <v>133</v>
      </c>
      <c r="AE59" s="162" t="s">
        <v>1512</v>
      </c>
      <c r="AF59" s="163" t="s">
        <v>1513</v>
      </c>
      <c r="AG59" s="164" t="s">
        <v>1514</v>
      </c>
      <c r="AH59" s="165" t="s">
        <v>1515</v>
      </c>
      <c r="AI59" s="166" t="s">
        <v>1516</v>
      </c>
      <c r="AJ59" s="167" t="s">
        <v>369</v>
      </c>
      <c r="AK59" s="168" t="s">
        <v>1517</v>
      </c>
      <c r="AL59" s="169" t="s">
        <v>1518</v>
      </c>
      <c r="AM59" s="170" t="s">
        <v>372</v>
      </c>
      <c r="AN59" s="171" t="s">
        <v>373</v>
      </c>
      <c r="AO59" s="172" t="s">
        <v>1519</v>
      </c>
      <c r="AP59" s="173" t="s">
        <v>155</v>
      </c>
      <c r="AQ59" s="174" t="s">
        <v>1516</v>
      </c>
      <c r="AR59" s="175" t="s">
        <v>133</v>
      </c>
      <c r="AS59" s="176" t="s">
        <v>1520</v>
      </c>
      <c r="AT59" s="177" t="s">
        <v>157</v>
      </c>
      <c r="AU59" s="178" t="s">
        <v>158</v>
      </c>
      <c r="AV59" s="179" t="s">
        <v>1521</v>
      </c>
      <c r="AW59" s="180" t="s">
        <v>1522</v>
      </c>
      <c r="AX59" s="181">
        <v>3</v>
      </c>
      <c r="AY59" s="182" t="s">
        <v>133</v>
      </c>
      <c r="AZ59" s="183" t="s">
        <v>133</v>
      </c>
      <c r="BA59" s="184" t="s">
        <v>133</v>
      </c>
      <c r="BB59" s="185" t="s">
        <v>1523</v>
      </c>
      <c r="BC59" s="186" t="s">
        <v>133</v>
      </c>
      <c r="BD59" s="187" t="s">
        <v>133</v>
      </c>
      <c r="BE59" s="188" t="s">
        <v>133</v>
      </c>
      <c r="BF59" s="189" t="s">
        <v>315</v>
      </c>
      <c r="BG59" s="190">
        <v>42005</v>
      </c>
      <c r="BH59" s="191" t="s">
        <v>133</v>
      </c>
      <c r="BI59" s="192" t="s">
        <v>133</v>
      </c>
      <c r="BJ59" s="193" t="s">
        <v>133</v>
      </c>
      <c r="BK59" s="194" t="s">
        <v>133</v>
      </c>
      <c r="BL59" s="195" t="s">
        <v>741</v>
      </c>
      <c r="BM59" s="196" t="s">
        <v>133</v>
      </c>
      <c r="BN59" s="197" t="s">
        <v>133</v>
      </c>
      <c r="BO59" s="198" t="s">
        <v>599</v>
      </c>
      <c r="BP59" s="199" t="s">
        <v>133</v>
      </c>
      <c r="BQ59" s="200" t="s">
        <v>133</v>
      </c>
      <c r="BR59" s="201" t="s">
        <v>133</v>
      </c>
      <c r="BS59" s="202" t="s">
        <v>191</v>
      </c>
      <c r="BT59" s="203">
        <v>43039</v>
      </c>
      <c r="BU59" s="204">
        <v>0.26</v>
      </c>
      <c r="BV59" s="205" t="s">
        <v>160</v>
      </c>
      <c r="BW59" s="206" t="s">
        <v>133</v>
      </c>
      <c r="BX59" s="207" t="s">
        <v>133</v>
      </c>
      <c r="BY59" s="208" t="s">
        <v>161</v>
      </c>
      <c r="BZ59" s="209" t="s">
        <v>162</v>
      </c>
      <c r="CA59" s="210" t="s">
        <v>133</v>
      </c>
      <c r="CB59" s="211" t="s">
        <v>163</v>
      </c>
      <c r="CC59" s="212" t="s">
        <v>133</v>
      </c>
      <c r="CD59" s="213" t="s">
        <v>133</v>
      </c>
      <c r="CE59" s="214" t="s">
        <v>133</v>
      </c>
      <c r="CF59" s="215" t="s">
        <v>191</v>
      </c>
      <c r="CG59" s="216" t="s">
        <v>1524</v>
      </c>
      <c r="CH59" s="217" t="s">
        <v>1525</v>
      </c>
      <c r="CI59" s="218" t="s">
        <v>1526</v>
      </c>
      <c r="CJ59" s="219" t="s">
        <v>1527</v>
      </c>
      <c r="CK59" s="220" t="s">
        <v>133</v>
      </c>
      <c r="CL59" s="221" t="s">
        <v>133</v>
      </c>
      <c r="CM59" s="222" t="s">
        <v>1528</v>
      </c>
      <c r="CN59" s="223" t="s">
        <v>287</v>
      </c>
      <c r="CO59" s="224" t="s">
        <v>133</v>
      </c>
      <c r="CP59" s="225" t="s">
        <v>133</v>
      </c>
      <c r="CQ59" s="226" t="s">
        <v>133</v>
      </c>
      <c r="CR59" s="227" t="s">
        <v>133</v>
      </c>
      <c r="CS59" s="228" t="s">
        <v>133</v>
      </c>
      <c r="CT59" s="229" t="s">
        <v>133</v>
      </c>
      <c r="CU59" s="230" t="s">
        <v>1528</v>
      </c>
      <c r="CV59" s="231" t="s">
        <v>490</v>
      </c>
      <c r="CW59" s="232" t="s">
        <v>1129</v>
      </c>
      <c r="CX59" s="233" t="s">
        <v>1068</v>
      </c>
      <c r="CY59" s="234" t="s">
        <v>616</v>
      </c>
      <c r="CZ59" s="235" t="s">
        <v>1529</v>
      </c>
      <c r="DA59" s="236" t="s">
        <v>133</v>
      </c>
      <c r="DB59" s="237" t="s">
        <v>133</v>
      </c>
      <c r="DC59" s="238" t="s">
        <v>1530</v>
      </c>
      <c r="DD59" s="239" t="s">
        <v>979</v>
      </c>
      <c r="DE59" s="240" t="s">
        <v>133</v>
      </c>
      <c r="DF59" s="241" t="s">
        <v>133</v>
      </c>
      <c r="DG59" s="242" t="s">
        <v>133</v>
      </c>
      <c r="DH59" s="243" t="s">
        <v>133</v>
      </c>
      <c r="DI59" s="244" t="s">
        <v>133</v>
      </c>
      <c r="DJ59" s="245" t="s">
        <v>133</v>
      </c>
      <c r="DK59" s="246" t="s">
        <v>1530</v>
      </c>
      <c r="DL59" s="247" t="s">
        <v>566</v>
      </c>
      <c r="DM59" s="248" t="s">
        <v>133</v>
      </c>
      <c r="DN59" s="249" t="s">
        <v>133</v>
      </c>
      <c r="DO59" s="250" t="s">
        <v>133</v>
      </c>
      <c r="DP59" s="251" t="s">
        <v>133</v>
      </c>
      <c r="DQ59" s="252" t="s">
        <v>133</v>
      </c>
      <c r="DR59" s="253" t="s">
        <v>133</v>
      </c>
      <c r="DS59" s="254" t="s">
        <v>133</v>
      </c>
      <c r="DT59" s="255" t="s">
        <v>133</v>
      </c>
      <c r="DU59" s="256" t="s">
        <v>133</v>
      </c>
      <c r="DV59" s="257" t="s">
        <v>1531</v>
      </c>
      <c r="DW59" s="258" t="s">
        <v>291</v>
      </c>
      <c r="DX59" s="259" t="s">
        <v>276</v>
      </c>
      <c r="DY59" s="260" t="s">
        <v>166</v>
      </c>
      <c r="DZ59" s="262" t="str">
        <f>HYPERLINK("https://my.pitchbook.com?c=168982-30", "View company online")</f>
        <v>View company online</v>
      </c>
    </row>
    <row r="60" spans="1:130" x14ac:dyDescent="0.2">
      <c r="A60" s="3" t="s">
        <v>1532</v>
      </c>
      <c r="B60" s="4" t="s">
        <v>1533</v>
      </c>
      <c r="C60" s="5" t="s">
        <v>133</v>
      </c>
      <c r="D60" s="6" t="s">
        <v>133</v>
      </c>
      <c r="E60" s="7" t="s">
        <v>1532</v>
      </c>
      <c r="F60" s="8" t="s">
        <v>194</v>
      </c>
      <c r="G60" s="9" t="s">
        <v>195</v>
      </c>
      <c r="H60" s="10" t="s">
        <v>196</v>
      </c>
      <c r="I60" s="11" t="s">
        <v>196</v>
      </c>
      <c r="J60" s="12" t="s">
        <v>197</v>
      </c>
      <c r="K60" s="13" t="s">
        <v>133</v>
      </c>
      <c r="L60" s="14" t="s">
        <v>175</v>
      </c>
      <c r="M60" s="15">
        <v>0.18</v>
      </c>
      <c r="N60" s="16" t="s">
        <v>198</v>
      </c>
      <c r="O60" s="17" t="s">
        <v>176</v>
      </c>
      <c r="P60" s="18" t="s">
        <v>177</v>
      </c>
      <c r="Q60" s="19" t="s">
        <v>133</v>
      </c>
      <c r="R60" s="20" t="s">
        <v>133</v>
      </c>
      <c r="S60" s="21" t="s">
        <v>133</v>
      </c>
      <c r="T60" s="22" t="s">
        <v>133</v>
      </c>
      <c r="U60" s="23">
        <v>2016</v>
      </c>
      <c r="V60" s="24" t="s">
        <v>133</v>
      </c>
      <c r="W60" s="25" t="s">
        <v>133</v>
      </c>
      <c r="X60" s="26" t="s">
        <v>133</v>
      </c>
      <c r="Y60" s="27" t="s">
        <v>133</v>
      </c>
      <c r="Z60" s="28" t="s">
        <v>133</v>
      </c>
      <c r="AA60" s="29" t="s">
        <v>133</v>
      </c>
      <c r="AB60" s="30" t="s">
        <v>133</v>
      </c>
      <c r="AC60" s="31" t="s">
        <v>133</v>
      </c>
      <c r="AD60" s="32" t="s">
        <v>133</v>
      </c>
      <c r="AE60" s="33" t="s">
        <v>1534</v>
      </c>
      <c r="AF60" s="34" t="s">
        <v>1535</v>
      </c>
      <c r="AG60" s="35" t="s">
        <v>1536</v>
      </c>
      <c r="AH60" s="36" t="s">
        <v>133</v>
      </c>
      <c r="AI60" s="37" t="s">
        <v>1537</v>
      </c>
      <c r="AJ60" s="38" t="s">
        <v>1538</v>
      </c>
      <c r="AK60" s="39" t="s">
        <v>1539</v>
      </c>
      <c r="AL60" s="40" t="s">
        <v>1540</v>
      </c>
      <c r="AM60" s="41" t="s">
        <v>1541</v>
      </c>
      <c r="AN60" s="42" t="s">
        <v>1312</v>
      </c>
      <c r="AO60" s="43" t="s">
        <v>1542</v>
      </c>
      <c r="AP60" s="44" t="s">
        <v>155</v>
      </c>
      <c r="AQ60" s="45" t="s">
        <v>1537</v>
      </c>
      <c r="AR60" s="46" t="s">
        <v>133</v>
      </c>
      <c r="AS60" s="47" t="s">
        <v>133</v>
      </c>
      <c r="AT60" s="48" t="s">
        <v>157</v>
      </c>
      <c r="AU60" s="49" t="s">
        <v>158</v>
      </c>
      <c r="AV60" s="50" t="s">
        <v>1543</v>
      </c>
      <c r="AW60" s="51" t="s">
        <v>133</v>
      </c>
      <c r="AX60" s="52" t="s">
        <v>133</v>
      </c>
      <c r="AY60" s="53" t="s">
        <v>133</v>
      </c>
      <c r="AZ60" s="54" t="s">
        <v>133</v>
      </c>
      <c r="BA60" s="55" t="s">
        <v>133</v>
      </c>
      <c r="BB60" s="56" t="s">
        <v>133</v>
      </c>
      <c r="BC60" s="57" t="s">
        <v>133</v>
      </c>
      <c r="BD60" s="58" t="s">
        <v>133</v>
      </c>
      <c r="BE60" s="59" t="s">
        <v>133</v>
      </c>
      <c r="BF60" s="60" t="s">
        <v>133</v>
      </c>
      <c r="BG60" s="61">
        <v>43039</v>
      </c>
      <c r="BH60" s="62">
        <v>0.18</v>
      </c>
      <c r="BI60" s="63" t="s">
        <v>160</v>
      </c>
      <c r="BJ60" s="64" t="s">
        <v>133</v>
      </c>
      <c r="BK60" s="65" t="s">
        <v>133</v>
      </c>
      <c r="BL60" s="66" t="s">
        <v>161</v>
      </c>
      <c r="BM60" s="67" t="s">
        <v>162</v>
      </c>
      <c r="BN60" s="68" t="s">
        <v>133</v>
      </c>
      <c r="BO60" s="69" t="s">
        <v>163</v>
      </c>
      <c r="BP60" s="70" t="s">
        <v>133</v>
      </c>
      <c r="BQ60" s="71" t="s">
        <v>133</v>
      </c>
      <c r="BR60" s="72" t="s">
        <v>133</v>
      </c>
      <c r="BS60" s="73" t="s">
        <v>191</v>
      </c>
      <c r="BT60" s="74">
        <v>43039</v>
      </c>
      <c r="BU60" s="75">
        <v>0.18</v>
      </c>
      <c r="BV60" s="76" t="s">
        <v>160</v>
      </c>
      <c r="BW60" s="77" t="s">
        <v>133</v>
      </c>
      <c r="BX60" s="78" t="s">
        <v>133</v>
      </c>
      <c r="BY60" s="79" t="s">
        <v>161</v>
      </c>
      <c r="BZ60" s="80" t="s">
        <v>162</v>
      </c>
      <c r="CA60" s="81" t="s">
        <v>133</v>
      </c>
      <c r="CB60" s="82" t="s">
        <v>163</v>
      </c>
      <c r="CC60" s="83" t="s">
        <v>133</v>
      </c>
      <c r="CD60" s="84" t="s">
        <v>133</v>
      </c>
      <c r="CE60" s="85" t="s">
        <v>133</v>
      </c>
      <c r="CF60" s="86" t="s">
        <v>191</v>
      </c>
      <c r="CG60" s="87" t="s">
        <v>133</v>
      </c>
      <c r="CH60" s="88" t="s">
        <v>133</v>
      </c>
      <c r="CI60" s="89" t="s">
        <v>133</v>
      </c>
      <c r="CJ60" s="90" t="s">
        <v>133</v>
      </c>
      <c r="CK60" s="91" t="s">
        <v>133</v>
      </c>
      <c r="CL60" s="92" t="s">
        <v>133</v>
      </c>
      <c r="CM60" s="93" t="s">
        <v>133</v>
      </c>
      <c r="CN60" s="94" t="s">
        <v>133</v>
      </c>
      <c r="CO60" s="95" t="s">
        <v>133</v>
      </c>
      <c r="CP60" s="96" t="s">
        <v>133</v>
      </c>
      <c r="CQ60" s="97" t="s">
        <v>133</v>
      </c>
      <c r="CR60" s="98" t="s">
        <v>133</v>
      </c>
      <c r="CS60" s="99" t="s">
        <v>133</v>
      </c>
      <c r="CT60" s="100" t="s">
        <v>133</v>
      </c>
      <c r="CU60" s="101" t="s">
        <v>133</v>
      </c>
      <c r="CV60" s="102" t="s">
        <v>133</v>
      </c>
      <c r="CW60" s="103" t="s">
        <v>133</v>
      </c>
      <c r="CX60" s="104" t="s">
        <v>133</v>
      </c>
      <c r="CY60" s="105" t="s">
        <v>133</v>
      </c>
      <c r="CZ60" s="106" t="s">
        <v>133</v>
      </c>
      <c r="DA60" s="107" t="s">
        <v>133</v>
      </c>
      <c r="DB60" s="108" t="s">
        <v>133</v>
      </c>
      <c r="DC60" s="109" t="s">
        <v>133</v>
      </c>
      <c r="DD60" s="110" t="s">
        <v>133</v>
      </c>
      <c r="DE60" s="111" t="s">
        <v>133</v>
      </c>
      <c r="DF60" s="112" t="s">
        <v>133</v>
      </c>
      <c r="DG60" s="113" t="s">
        <v>133</v>
      </c>
      <c r="DH60" s="114" t="s">
        <v>133</v>
      </c>
      <c r="DI60" s="115" t="s">
        <v>133</v>
      </c>
      <c r="DJ60" s="116" t="s">
        <v>133</v>
      </c>
      <c r="DK60" s="117" t="s">
        <v>133</v>
      </c>
      <c r="DL60" s="118" t="s">
        <v>133</v>
      </c>
      <c r="DM60" s="119" t="s">
        <v>133</v>
      </c>
      <c r="DN60" s="120" t="s">
        <v>133</v>
      </c>
      <c r="DO60" s="121" t="s">
        <v>133</v>
      </c>
      <c r="DP60" s="122" t="s">
        <v>133</v>
      </c>
      <c r="DQ60" s="123" t="s">
        <v>133</v>
      </c>
      <c r="DR60" s="124" t="s">
        <v>133</v>
      </c>
      <c r="DS60" s="125" t="s">
        <v>133</v>
      </c>
      <c r="DT60" s="126" t="s">
        <v>133</v>
      </c>
      <c r="DU60" s="127" t="s">
        <v>133</v>
      </c>
      <c r="DV60" s="128" t="s">
        <v>133</v>
      </c>
      <c r="DW60" s="129" t="s">
        <v>133</v>
      </c>
      <c r="DX60" s="130" t="s">
        <v>133</v>
      </c>
      <c r="DY60" s="131" t="s">
        <v>166</v>
      </c>
      <c r="DZ60" s="261" t="str">
        <f>HYPERLINK("https://my.pitchbook.com?c=185431-51", "View company online")</f>
        <v>View company online</v>
      </c>
    </row>
    <row r="61" spans="1:130" x14ac:dyDescent="0.2">
      <c r="A61" s="132" t="s">
        <v>1544</v>
      </c>
      <c r="B61" s="133" t="s">
        <v>1545</v>
      </c>
      <c r="C61" s="134" t="s">
        <v>1546</v>
      </c>
      <c r="D61" s="135" t="s">
        <v>133</v>
      </c>
      <c r="E61" s="136" t="s">
        <v>1544</v>
      </c>
      <c r="F61" s="137" t="s">
        <v>1547</v>
      </c>
      <c r="G61" s="138" t="s">
        <v>195</v>
      </c>
      <c r="H61" s="139" t="s">
        <v>581</v>
      </c>
      <c r="I61" s="140" t="s">
        <v>582</v>
      </c>
      <c r="J61" s="141" t="s">
        <v>1548</v>
      </c>
      <c r="K61" s="142" t="s">
        <v>1549</v>
      </c>
      <c r="L61" s="143" t="s">
        <v>175</v>
      </c>
      <c r="M61" s="144">
        <v>1</v>
      </c>
      <c r="N61" s="145" t="s">
        <v>241</v>
      </c>
      <c r="O61" s="146" t="s">
        <v>176</v>
      </c>
      <c r="P61" s="147" t="s">
        <v>177</v>
      </c>
      <c r="Q61" s="148" t="s">
        <v>1550</v>
      </c>
      <c r="R61" s="149" t="s">
        <v>133</v>
      </c>
      <c r="S61" s="150" t="s">
        <v>133</v>
      </c>
      <c r="T61" s="151" t="s">
        <v>133</v>
      </c>
      <c r="U61" s="152">
        <v>2012</v>
      </c>
      <c r="V61" s="153" t="s">
        <v>133</v>
      </c>
      <c r="W61" s="154" t="s">
        <v>133</v>
      </c>
      <c r="X61" s="155" t="s">
        <v>133</v>
      </c>
      <c r="Y61" s="156" t="s">
        <v>133</v>
      </c>
      <c r="Z61" s="157" t="s">
        <v>133</v>
      </c>
      <c r="AA61" s="158" t="s">
        <v>133</v>
      </c>
      <c r="AB61" s="159" t="s">
        <v>133</v>
      </c>
      <c r="AC61" s="160" t="s">
        <v>133</v>
      </c>
      <c r="AD61" s="161" t="s">
        <v>133</v>
      </c>
      <c r="AE61" s="162" t="s">
        <v>1551</v>
      </c>
      <c r="AF61" s="163" t="s">
        <v>1552</v>
      </c>
      <c r="AG61" s="164" t="s">
        <v>389</v>
      </c>
      <c r="AH61" s="165" t="s">
        <v>1553</v>
      </c>
      <c r="AI61" s="166" t="s">
        <v>1554</v>
      </c>
      <c r="AJ61" s="167" t="s">
        <v>1029</v>
      </c>
      <c r="AK61" s="168" t="s">
        <v>1555</v>
      </c>
      <c r="AL61" s="169" t="s">
        <v>1556</v>
      </c>
      <c r="AM61" s="170" t="s">
        <v>1031</v>
      </c>
      <c r="AN61" s="171" t="s">
        <v>206</v>
      </c>
      <c r="AO61" s="172" t="s">
        <v>1557</v>
      </c>
      <c r="AP61" s="173" t="s">
        <v>155</v>
      </c>
      <c r="AQ61" s="174" t="s">
        <v>1554</v>
      </c>
      <c r="AR61" s="175" t="s">
        <v>133</v>
      </c>
      <c r="AS61" s="176" t="s">
        <v>1558</v>
      </c>
      <c r="AT61" s="177" t="s">
        <v>157</v>
      </c>
      <c r="AU61" s="178" t="s">
        <v>158</v>
      </c>
      <c r="AV61" s="179" t="s">
        <v>1559</v>
      </c>
      <c r="AW61" s="180" t="s">
        <v>133</v>
      </c>
      <c r="AX61" s="181" t="s">
        <v>133</v>
      </c>
      <c r="AY61" s="182" t="s">
        <v>133</v>
      </c>
      <c r="AZ61" s="183" t="s">
        <v>133</v>
      </c>
      <c r="BA61" s="184" t="s">
        <v>133</v>
      </c>
      <c r="BB61" s="185" t="s">
        <v>133</v>
      </c>
      <c r="BC61" s="186" t="s">
        <v>133</v>
      </c>
      <c r="BD61" s="187" t="s">
        <v>133</v>
      </c>
      <c r="BE61" s="188" t="s">
        <v>133</v>
      </c>
      <c r="BF61" s="189" t="s">
        <v>133</v>
      </c>
      <c r="BG61" s="190" t="s">
        <v>133</v>
      </c>
      <c r="BH61" s="191" t="s">
        <v>133</v>
      </c>
      <c r="BI61" s="192" t="s">
        <v>133</v>
      </c>
      <c r="BJ61" s="193" t="s">
        <v>133</v>
      </c>
      <c r="BK61" s="194" t="s">
        <v>133</v>
      </c>
      <c r="BL61" s="195" t="s">
        <v>880</v>
      </c>
      <c r="BM61" s="196" t="s">
        <v>133</v>
      </c>
      <c r="BN61" s="197" t="s">
        <v>133</v>
      </c>
      <c r="BO61" s="198" t="s">
        <v>163</v>
      </c>
      <c r="BP61" s="199" t="s">
        <v>133</v>
      </c>
      <c r="BQ61" s="200" t="s">
        <v>133</v>
      </c>
      <c r="BR61" s="201" t="s">
        <v>133</v>
      </c>
      <c r="BS61" s="202" t="s">
        <v>191</v>
      </c>
      <c r="BT61" s="203">
        <v>43039</v>
      </c>
      <c r="BU61" s="204">
        <v>1</v>
      </c>
      <c r="BV61" s="205" t="s">
        <v>160</v>
      </c>
      <c r="BW61" s="206" t="s">
        <v>133</v>
      </c>
      <c r="BX61" s="207" t="s">
        <v>133</v>
      </c>
      <c r="BY61" s="208" t="s">
        <v>161</v>
      </c>
      <c r="BZ61" s="209" t="s">
        <v>162</v>
      </c>
      <c r="CA61" s="210" t="s">
        <v>133</v>
      </c>
      <c r="CB61" s="211" t="s">
        <v>163</v>
      </c>
      <c r="CC61" s="212" t="s">
        <v>133</v>
      </c>
      <c r="CD61" s="213" t="s">
        <v>133</v>
      </c>
      <c r="CE61" s="214" t="s">
        <v>133</v>
      </c>
      <c r="CF61" s="215" t="s">
        <v>191</v>
      </c>
      <c r="CG61" s="216" t="s">
        <v>549</v>
      </c>
      <c r="CH61" s="217" t="s">
        <v>1235</v>
      </c>
      <c r="CI61" s="218" t="s">
        <v>549</v>
      </c>
      <c r="CJ61" s="219" t="s">
        <v>1560</v>
      </c>
      <c r="CK61" s="220" t="s">
        <v>276</v>
      </c>
      <c r="CL61" s="221" t="s">
        <v>278</v>
      </c>
      <c r="CM61" s="222" t="s">
        <v>1561</v>
      </c>
      <c r="CN61" s="223" t="s">
        <v>1096</v>
      </c>
      <c r="CO61" s="224" t="s">
        <v>276</v>
      </c>
      <c r="CP61" s="225" t="s">
        <v>279</v>
      </c>
      <c r="CQ61" s="226" t="s">
        <v>276</v>
      </c>
      <c r="CR61" s="227" t="s">
        <v>280</v>
      </c>
      <c r="CS61" s="228" t="s">
        <v>276</v>
      </c>
      <c r="CT61" s="229" t="s">
        <v>458</v>
      </c>
      <c r="CU61" s="230" t="s">
        <v>1378</v>
      </c>
      <c r="CV61" s="231" t="s">
        <v>965</v>
      </c>
      <c r="CW61" s="232" t="s">
        <v>1562</v>
      </c>
      <c r="CX61" s="233" t="s">
        <v>1563</v>
      </c>
      <c r="CY61" s="234" t="s">
        <v>283</v>
      </c>
      <c r="CZ61" s="235" t="s">
        <v>1564</v>
      </c>
      <c r="DA61" s="236" t="s">
        <v>1565</v>
      </c>
      <c r="DB61" s="237" t="s">
        <v>569</v>
      </c>
      <c r="DC61" s="238" t="s">
        <v>1566</v>
      </c>
      <c r="DD61" s="239" t="s">
        <v>1567</v>
      </c>
      <c r="DE61" s="240" t="s">
        <v>1011</v>
      </c>
      <c r="DF61" s="241" t="s">
        <v>1568</v>
      </c>
      <c r="DG61" s="242" t="s">
        <v>281</v>
      </c>
      <c r="DH61" s="243" t="s">
        <v>406</v>
      </c>
      <c r="DI61" s="244" t="s">
        <v>463</v>
      </c>
      <c r="DJ61" s="245" t="s">
        <v>406</v>
      </c>
      <c r="DK61" s="246" t="s">
        <v>1569</v>
      </c>
      <c r="DL61" s="247" t="s">
        <v>1100</v>
      </c>
      <c r="DM61" s="248" t="s">
        <v>1570</v>
      </c>
      <c r="DN61" s="249" t="s">
        <v>575</v>
      </c>
      <c r="DO61" s="250" t="s">
        <v>1571</v>
      </c>
      <c r="DP61" s="251" t="s">
        <v>1572</v>
      </c>
      <c r="DQ61" s="252" t="s">
        <v>291</v>
      </c>
      <c r="DR61" s="253" t="s">
        <v>276</v>
      </c>
      <c r="DS61" s="254" t="s">
        <v>490</v>
      </c>
      <c r="DT61" s="255" t="s">
        <v>291</v>
      </c>
      <c r="DU61" s="256" t="s">
        <v>276</v>
      </c>
      <c r="DV61" s="257" t="s">
        <v>1573</v>
      </c>
      <c r="DW61" s="258" t="s">
        <v>428</v>
      </c>
      <c r="DX61" s="259" t="s">
        <v>962</v>
      </c>
      <c r="DY61" s="260" t="s">
        <v>166</v>
      </c>
      <c r="DZ61" s="262" t="str">
        <f>HYPERLINK("https://my.pitchbook.com?c=132723-10", "View company online")</f>
        <v>View company online</v>
      </c>
    </row>
    <row r="62" spans="1:130" x14ac:dyDescent="0.2">
      <c r="A62" s="3" t="s">
        <v>1574</v>
      </c>
      <c r="B62" s="4" t="s">
        <v>1575</v>
      </c>
      <c r="C62" s="5" t="s">
        <v>133</v>
      </c>
      <c r="D62" s="6" t="s">
        <v>133</v>
      </c>
      <c r="E62" s="7" t="s">
        <v>1574</v>
      </c>
      <c r="F62" s="8" t="s">
        <v>1576</v>
      </c>
      <c r="G62" s="9" t="s">
        <v>295</v>
      </c>
      <c r="H62" s="10" t="s">
        <v>359</v>
      </c>
      <c r="I62" s="11" t="s">
        <v>1577</v>
      </c>
      <c r="J62" s="12" t="s">
        <v>1578</v>
      </c>
      <c r="K62" s="13" t="s">
        <v>1579</v>
      </c>
      <c r="L62" s="14" t="s">
        <v>175</v>
      </c>
      <c r="M62" s="15">
        <v>1.5</v>
      </c>
      <c r="N62" s="16" t="s">
        <v>141</v>
      </c>
      <c r="O62" s="17" t="s">
        <v>176</v>
      </c>
      <c r="P62" s="18" t="s">
        <v>177</v>
      </c>
      <c r="Q62" s="19" t="s">
        <v>1580</v>
      </c>
      <c r="R62" s="20">
        <v>4</v>
      </c>
      <c r="S62" s="21" t="s">
        <v>133</v>
      </c>
      <c r="T62" s="22" t="s">
        <v>133</v>
      </c>
      <c r="U62" s="23">
        <v>2008</v>
      </c>
      <c r="V62" s="24" t="s">
        <v>133</v>
      </c>
      <c r="W62" s="25" t="s">
        <v>133</v>
      </c>
      <c r="X62" s="26" t="s">
        <v>133</v>
      </c>
      <c r="Y62" s="27" t="s">
        <v>133</v>
      </c>
      <c r="Z62" s="28" t="s">
        <v>133</v>
      </c>
      <c r="AA62" s="29" t="s">
        <v>133</v>
      </c>
      <c r="AB62" s="30" t="s">
        <v>133</v>
      </c>
      <c r="AC62" s="31" t="s">
        <v>133</v>
      </c>
      <c r="AD62" s="32" t="s">
        <v>133</v>
      </c>
      <c r="AE62" s="33" t="s">
        <v>1581</v>
      </c>
      <c r="AF62" s="34" t="s">
        <v>1582</v>
      </c>
      <c r="AG62" s="35" t="s">
        <v>1583</v>
      </c>
      <c r="AH62" s="36" t="s">
        <v>1584</v>
      </c>
      <c r="AI62" s="37" t="s">
        <v>1585</v>
      </c>
      <c r="AJ62" s="38" t="s">
        <v>1586</v>
      </c>
      <c r="AK62" s="39" t="s">
        <v>1587</v>
      </c>
      <c r="AL62" s="40" t="s">
        <v>133</v>
      </c>
      <c r="AM62" s="41" t="s">
        <v>1588</v>
      </c>
      <c r="AN62" s="42" t="s">
        <v>206</v>
      </c>
      <c r="AO62" s="43" t="s">
        <v>1589</v>
      </c>
      <c r="AP62" s="44" t="s">
        <v>155</v>
      </c>
      <c r="AQ62" s="45" t="s">
        <v>1585</v>
      </c>
      <c r="AR62" s="46" t="s">
        <v>133</v>
      </c>
      <c r="AS62" s="47" t="s">
        <v>1590</v>
      </c>
      <c r="AT62" s="48" t="s">
        <v>157</v>
      </c>
      <c r="AU62" s="49" t="s">
        <v>158</v>
      </c>
      <c r="AV62" s="50" t="s">
        <v>1591</v>
      </c>
      <c r="AW62" s="51" t="s">
        <v>1592</v>
      </c>
      <c r="AX62" s="52">
        <v>1</v>
      </c>
      <c r="AY62" s="53" t="s">
        <v>133</v>
      </c>
      <c r="AZ62" s="54" t="s">
        <v>133</v>
      </c>
      <c r="BA62" s="55" t="s">
        <v>133</v>
      </c>
      <c r="BB62" s="56" t="s">
        <v>1593</v>
      </c>
      <c r="BC62" s="57" t="s">
        <v>133</v>
      </c>
      <c r="BD62" s="58" t="s">
        <v>133</v>
      </c>
      <c r="BE62" s="59" t="s">
        <v>133</v>
      </c>
      <c r="BF62" s="60" t="s">
        <v>1594</v>
      </c>
      <c r="BG62" s="61">
        <v>42064</v>
      </c>
      <c r="BH62" s="62" t="s">
        <v>133</v>
      </c>
      <c r="BI62" s="63" t="s">
        <v>133</v>
      </c>
      <c r="BJ62" s="64" t="s">
        <v>133</v>
      </c>
      <c r="BK62" s="65" t="s">
        <v>133</v>
      </c>
      <c r="BL62" s="66" t="s">
        <v>598</v>
      </c>
      <c r="BM62" s="67" t="s">
        <v>133</v>
      </c>
      <c r="BN62" s="68" t="s">
        <v>133</v>
      </c>
      <c r="BO62" s="69" t="s">
        <v>599</v>
      </c>
      <c r="BP62" s="70" t="s">
        <v>133</v>
      </c>
      <c r="BQ62" s="71" t="s">
        <v>133</v>
      </c>
      <c r="BR62" s="72" t="s">
        <v>133</v>
      </c>
      <c r="BS62" s="73" t="s">
        <v>191</v>
      </c>
      <c r="BT62" s="74">
        <v>43039</v>
      </c>
      <c r="BU62" s="75">
        <v>0.4</v>
      </c>
      <c r="BV62" s="76" t="s">
        <v>160</v>
      </c>
      <c r="BW62" s="77" t="s">
        <v>133</v>
      </c>
      <c r="BX62" s="78" t="s">
        <v>133</v>
      </c>
      <c r="BY62" s="79" t="s">
        <v>161</v>
      </c>
      <c r="BZ62" s="80" t="s">
        <v>881</v>
      </c>
      <c r="CA62" s="81" t="s">
        <v>133</v>
      </c>
      <c r="CB62" s="82" t="s">
        <v>163</v>
      </c>
      <c r="CC62" s="83" t="s">
        <v>133</v>
      </c>
      <c r="CD62" s="84" t="s">
        <v>133</v>
      </c>
      <c r="CE62" s="85" t="s">
        <v>133</v>
      </c>
      <c r="CF62" s="86" t="s">
        <v>165</v>
      </c>
      <c r="CG62" s="87" t="s">
        <v>327</v>
      </c>
      <c r="CH62" s="88" t="s">
        <v>1377</v>
      </c>
      <c r="CI62" s="89" t="s">
        <v>319</v>
      </c>
      <c r="CJ62" s="90" t="s">
        <v>465</v>
      </c>
      <c r="CK62" s="91" t="s">
        <v>1595</v>
      </c>
      <c r="CL62" s="92" t="s">
        <v>969</v>
      </c>
      <c r="CM62" s="93" t="s">
        <v>1564</v>
      </c>
      <c r="CN62" s="94" t="s">
        <v>1100</v>
      </c>
      <c r="CO62" s="95" t="s">
        <v>1596</v>
      </c>
      <c r="CP62" s="96" t="s">
        <v>1597</v>
      </c>
      <c r="CQ62" s="97" t="s">
        <v>1598</v>
      </c>
      <c r="CR62" s="98" t="s">
        <v>556</v>
      </c>
      <c r="CS62" s="99" t="s">
        <v>1599</v>
      </c>
      <c r="CT62" s="100" t="s">
        <v>427</v>
      </c>
      <c r="CU62" s="101" t="s">
        <v>319</v>
      </c>
      <c r="CV62" s="102" t="s">
        <v>604</v>
      </c>
      <c r="CW62" s="103" t="s">
        <v>1600</v>
      </c>
      <c r="CX62" s="104" t="s">
        <v>404</v>
      </c>
      <c r="CY62" s="105" t="s">
        <v>281</v>
      </c>
      <c r="CZ62" s="106" t="s">
        <v>1243</v>
      </c>
      <c r="DA62" s="107" t="s">
        <v>1601</v>
      </c>
      <c r="DB62" s="108" t="s">
        <v>556</v>
      </c>
      <c r="DC62" s="109" t="s">
        <v>1602</v>
      </c>
      <c r="DD62" s="110" t="s">
        <v>1377</v>
      </c>
      <c r="DE62" s="111" t="s">
        <v>1603</v>
      </c>
      <c r="DF62" s="112" t="s">
        <v>556</v>
      </c>
      <c r="DG62" s="113" t="s">
        <v>1604</v>
      </c>
      <c r="DH62" s="114" t="s">
        <v>1605</v>
      </c>
      <c r="DI62" s="115" t="s">
        <v>1606</v>
      </c>
      <c r="DJ62" s="116" t="s">
        <v>1377</v>
      </c>
      <c r="DK62" s="117" t="s">
        <v>1607</v>
      </c>
      <c r="DL62" s="118" t="s">
        <v>1608</v>
      </c>
      <c r="DM62" s="119" t="s">
        <v>1609</v>
      </c>
      <c r="DN62" s="120" t="s">
        <v>1610</v>
      </c>
      <c r="DO62" s="121" t="s">
        <v>1611</v>
      </c>
      <c r="DP62" s="122" t="s">
        <v>1612</v>
      </c>
      <c r="DQ62" s="123" t="s">
        <v>1613</v>
      </c>
      <c r="DR62" s="124" t="s">
        <v>1614</v>
      </c>
      <c r="DS62" s="125" t="s">
        <v>1615</v>
      </c>
      <c r="DT62" s="126" t="s">
        <v>1184</v>
      </c>
      <c r="DU62" s="127" t="s">
        <v>1616</v>
      </c>
      <c r="DV62" s="128" t="s">
        <v>1617</v>
      </c>
      <c r="DW62" s="129" t="s">
        <v>287</v>
      </c>
      <c r="DX62" s="130" t="s">
        <v>1066</v>
      </c>
      <c r="DY62" s="131" t="s">
        <v>166</v>
      </c>
      <c r="DZ62" s="261" t="str">
        <f>HYPERLINK("https://my.pitchbook.com?c=82355-14", "View company online")</f>
        <v>View company online</v>
      </c>
    </row>
    <row r="63" spans="1:130" x14ac:dyDescent="0.2">
      <c r="A63" s="132" t="s">
        <v>1618</v>
      </c>
      <c r="B63" s="133" t="s">
        <v>1619</v>
      </c>
      <c r="C63" s="134" t="s">
        <v>133</v>
      </c>
      <c r="D63" s="135" t="s">
        <v>133</v>
      </c>
      <c r="E63" s="136" t="s">
        <v>1618</v>
      </c>
      <c r="F63" s="137" t="s">
        <v>1620</v>
      </c>
      <c r="G63" s="138" t="s">
        <v>295</v>
      </c>
      <c r="H63" s="139" t="s">
        <v>1446</v>
      </c>
      <c r="I63" s="140" t="s">
        <v>1447</v>
      </c>
      <c r="J63" s="141" t="s">
        <v>1621</v>
      </c>
      <c r="K63" s="142" t="s">
        <v>1622</v>
      </c>
      <c r="L63" s="143" t="s">
        <v>175</v>
      </c>
      <c r="M63" s="144">
        <v>0.1</v>
      </c>
      <c r="N63" s="145" t="s">
        <v>198</v>
      </c>
      <c r="O63" s="146" t="s">
        <v>176</v>
      </c>
      <c r="P63" s="147" t="s">
        <v>177</v>
      </c>
      <c r="Q63" s="148" t="s">
        <v>1623</v>
      </c>
      <c r="R63" s="149">
        <v>8</v>
      </c>
      <c r="S63" s="150" t="s">
        <v>133</v>
      </c>
      <c r="T63" s="151" t="s">
        <v>133</v>
      </c>
      <c r="U63" s="152">
        <v>2017</v>
      </c>
      <c r="V63" s="153" t="s">
        <v>133</v>
      </c>
      <c r="W63" s="154" t="s">
        <v>133</v>
      </c>
      <c r="X63" s="155" t="s">
        <v>133</v>
      </c>
      <c r="Y63" s="156" t="s">
        <v>133</v>
      </c>
      <c r="Z63" s="157" t="s">
        <v>133</v>
      </c>
      <c r="AA63" s="158" t="s">
        <v>133</v>
      </c>
      <c r="AB63" s="159" t="s">
        <v>133</v>
      </c>
      <c r="AC63" s="160" t="s">
        <v>133</v>
      </c>
      <c r="AD63" s="161" t="s">
        <v>133</v>
      </c>
      <c r="AE63" s="162" t="s">
        <v>1624</v>
      </c>
      <c r="AF63" s="163" t="s">
        <v>1625</v>
      </c>
      <c r="AG63" s="164" t="s">
        <v>891</v>
      </c>
      <c r="AH63" s="165" t="s">
        <v>1626</v>
      </c>
      <c r="AI63" s="166" t="s">
        <v>1627</v>
      </c>
      <c r="AJ63" s="167" t="s">
        <v>1628</v>
      </c>
      <c r="AK63" s="168" t="s">
        <v>133</v>
      </c>
      <c r="AL63" s="169" t="s">
        <v>133</v>
      </c>
      <c r="AM63" s="170" t="s">
        <v>1629</v>
      </c>
      <c r="AN63" s="171" t="s">
        <v>452</v>
      </c>
      <c r="AO63" s="172" t="s">
        <v>133</v>
      </c>
      <c r="AP63" s="173" t="s">
        <v>155</v>
      </c>
      <c r="AQ63" s="174" t="s">
        <v>1627</v>
      </c>
      <c r="AR63" s="175" t="s">
        <v>133</v>
      </c>
      <c r="AS63" s="176" t="s">
        <v>133</v>
      </c>
      <c r="AT63" s="177" t="s">
        <v>157</v>
      </c>
      <c r="AU63" s="178" t="s">
        <v>158</v>
      </c>
      <c r="AV63" s="179" t="s">
        <v>1630</v>
      </c>
      <c r="AW63" s="180" t="s">
        <v>133</v>
      </c>
      <c r="AX63" s="181" t="s">
        <v>133</v>
      </c>
      <c r="AY63" s="182" t="s">
        <v>133</v>
      </c>
      <c r="AZ63" s="183" t="s">
        <v>133</v>
      </c>
      <c r="BA63" s="184" t="s">
        <v>133</v>
      </c>
      <c r="BB63" s="185" t="s">
        <v>133</v>
      </c>
      <c r="BC63" s="186" t="s">
        <v>133</v>
      </c>
      <c r="BD63" s="187" t="s">
        <v>133</v>
      </c>
      <c r="BE63" s="188" t="s">
        <v>133</v>
      </c>
      <c r="BF63" s="189" t="s">
        <v>133</v>
      </c>
      <c r="BG63" s="190">
        <v>43039</v>
      </c>
      <c r="BH63" s="191">
        <v>0.1</v>
      </c>
      <c r="BI63" s="192" t="s">
        <v>160</v>
      </c>
      <c r="BJ63" s="193" t="s">
        <v>133</v>
      </c>
      <c r="BK63" s="194" t="s">
        <v>133</v>
      </c>
      <c r="BL63" s="195" t="s">
        <v>161</v>
      </c>
      <c r="BM63" s="196" t="s">
        <v>162</v>
      </c>
      <c r="BN63" s="197" t="s">
        <v>133</v>
      </c>
      <c r="BO63" s="198" t="s">
        <v>163</v>
      </c>
      <c r="BP63" s="199" t="s">
        <v>133</v>
      </c>
      <c r="BQ63" s="200" t="s">
        <v>133</v>
      </c>
      <c r="BR63" s="201" t="s">
        <v>133</v>
      </c>
      <c r="BS63" s="202" t="s">
        <v>191</v>
      </c>
      <c r="BT63" s="203">
        <v>43039</v>
      </c>
      <c r="BU63" s="204">
        <v>0.1</v>
      </c>
      <c r="BV63" s="205" t="s">
        <v>160</v>
      </c>
      <c r="BW63" s="206" t="s">
        <v>133</v>
      </c>
      <c r="BX63" s="207" t="s">
        <v>133</v>
      </c>
      <c r="BY63" s="208" t="s">
        <v>161</v>
      </c>
      <c r="BZ63" s="209" t="s">
        <v>162</v>
      </c>
      <c r="CA63" s="210" t="s">
        <v>133</v>
      </c>
      <c r="CB63" s="211" t="s">
        <v>163</v>
      </c>
      <c r="CC63" s="212" t="s">
        <v>133</v>
      </c>
      <c r="CD63" s="213" t="s">
        <v>133</v>
      </c>
      <c r="CE63" s="214" t="s">
        <v>133</v>
      </c>
      <c r="CF63" s="215" t="s">
        <v>191</v>
      </c>
      <c r="CG63" s="216" t="s">
        <v>133</v>
      </c>
      <c r="CH63" s="217" t="s">
        <v>133</v>
      </c>
      <c r="CI63" s="218" t="s">
        <v>133</v>
      </c>
      <c r="CJ63" s="219" t="s">
        <v>133</v>
      </c>
      <c r="CK63" s="220" t="s">
        <v>133</v>
      </c>
      <c r="CL63" s="221" t="s">
        <v>133</v>
      </c>
      <c r="CM63" s="222" t="s">
        <v>133</v>
      </c>
      <c r="CN63" s="223" t="s">
        <v>133</v>
      </c>
      <c r="CO63" s="224" t="s">
        <v>133</v>
      </c>
      <c r="CP63" s="225" t="s">
        <v>133</v>
      </c>
      <c r="CQ63" s="226" t="s">
        <v>133</v>
      </c>
      <c r="CR63" s="227" t="s">
        <v>133</v>
      </c>
      <c r="CS63" s="228" t="s">
        <v>133</v>
      </c>
      <c r="CT63" s="229" t="s">
        <v>133</v>
      </c>
      <c r="CU63" s="230" t="s">
        <v>133</v>
      </c>
      <c r="CV63" s="231" t="s">
        <v>133</v>
      </c>
      <c r="CW63" s="232" t="s">
        <v>133</v>
      </c>
      <c r="CX63" s="233" t="s">
        <v>133</v>
      </c>
      <c r="CY63" s="234" t="s">
        <v>133</v>
      </c>
      <c r="CZ63" s="235" t="s">
        <v>133</v>
      </c>
      <c r="DA63" s="236" t="s">
        <v>133</v>
      </c>
      <c r="DB63" s="237" t="s">
        <v>133</v>
      </c>
      <c r="DC63" s="238" t="s">
        <v>133</v>
      </c>
      <c r="DD63" s="239" t="s">
        <v>133</v>
      </c>
      <c r="DE63" s="240" t="s">
        <v>133</v>
      </c>
      <c r="DF63" s="241" t="s">
        <v>133</v>
      </c>
      <c r="DG63" s="242" t="s">
        <v>133</v>
      </c>
      <c r="DH63" s="243" t="s">
        <v>133</v>
      </c>
      <c r="DI63" s="244" t="s">
        <v>133</v>
      </c>
      <c r="DJ63" s="245" t="s">
        <v>133</v>
      </c>
      <c r="DK63" s="246" t="s">
        <v>133</v>
      </c>
      <c r="DL63" s="247" t="s">
        <v>133</v>
      </c>
      <c r="DM63" s="248" t="s">
        <v>133</v>
      </c>
      <c r="DN63" s="249" t="s">
        <v>133</v>
      </c>
      <c r="DO63" s="250" t="s">
        <v>133</v>
      </c>
      <c r="DP63" s="251" t="s">
        <v>133</v>
      </c>
      <c r="DQ63" s="252" t="s">
        <v>133</v>
      </c>
      <c r="DR63" s="253" t="s">
        <v>133</v>
      </c>
      <c r="DS63" s="254" t="s">
        <v>133</v>
      </c>
      <c r="DT63" s="255" t="s">
        <v>133</v>
      </c>
      <c r="DU63" s="256" t="s">
        <v>133</v>
      </c>
      <c r="DV63" s="257" t="s">
        <v>133</v>
      </c>
      <c r="DW63" s="258" t="s">
        <v>133</v>
      </c>
      <c r="DX63" s="259" t="s">
        <v>133</v>
      </c>
      <c r="DY63" s="260" t="s">
        <v>166</v>
      </c>
      <c r="DZ63" s="262" t="str">
        <f>HYPERLINK("https://my.pitchbook.com?c=221866-66", "View company online")</f>
        <v>View company online</v>
      </c>
    </row>
    <row r="64" spans="1:130" x14ac:dyDescent="0.2">
      <c r="A64" s="3" t="s">
        <v>1631</v>
      </c>
      <c r="B64" s="4" t="s">
        <v>1632</v>
      </c>
      <c r="C64" s="5" t="s">
        <v>133</v>
      </c>
      <c r="D64" s="6" t="s">
        <v>133</v>
      </c>
      <c r="E64" s="7" t="s">
        <v>1631</v>
      </c>
      <c r="F64" s="8" t="s">
        <v>194</v>
      </c>
      <c r="G64" s="9" t="s">
        <v>195</v>
      </c>
      <c r="H64" s="10" t="s">
        <v>196</v>
      </c>
      <c r="I64" s="11" t="s">
        <v>196</v>
      </c>
      <c r="J64" s="12" t="s">
        <v>197</v>
      </c>
      <c r="K64" s="13" t="s">
        <v>133</v>
      </c>
      <c r="L64" s="14" t="s">
        <v>175</v>
      </c>
      <c r="M64" s="15">
        <v>0.3</v>
      </c>
      <c r="N64" s="16" t="s">
        <v>198</v>
      </c>
      <c r="O64" s="17" t="s">
        <v>176</v>
      </c>
      <c r="P64" s="18" t="s">
        <v>177</v>
      </c>
      <c r="Q64" s="19" t="s">
        <v>133</v>
      </c>
      <c r="R64" s="20" t="s">
        <v>133</v>
      </c>
      <c r="S64" s="21" t="s">
        <v>133</v>
      </c>
      <c r="T64" s="22" t="s">
        <v>133</v>
      </c>
      <c r="U64" s="23">
        <v>2017</v>
      </c>
      <c r="V64" s="24" t="s">
        <v>133</v>
      </c>
      <c r="W64" s="25" t="s">
        <v>133</v>
      </c>
      <c r="X64" s="26" t="s">
        <v>265</v>
      </c>
      <c r="Y64" s="27" t="s">
        <v>133</v>
      </c>
      <c r="Z64" s="28" t="s">
        <v>133</v>
      </c>
      <c r="AA64" s="29" t="s">
        <v>133</v>
      </c>
      <c r="AB64" s="30" t="s">
        <v>133</v>
      </c>
      <c r="AC64" s="31" t="s">
        <v>133</v>
      </c>
      <c r="AD64" s="32" t="s">
        <v>133</v>
      </c>
      <c r="AE64" s="33" t="s">
        <v>1633</v>
      </c>
      <c r="AF64" s="34" t="s">
        <v>1634</v>
      </c>
      <c r="AG64" s="35" t="s">
        <v>696</v>
      </c>
      <c r="AH64" s="36" t="s">
        <v>133</v>
      </c>
      <c r="AI64" s="37" t="s">
        <v>1635</v>
      </c>
      <c r="AJ64" s="38" t="s">
        <v>392</v>
      </c>
      <c r="AK64" s="39" t="s">
        <v>1636</v>
      </c>
      <c r="AL64" s="40" t="s">
        <v>1637</v>
      </c>
      <c r="AM64" s="41" t="s">
        <v>395</v>
      </c>
      <c r="AN64" s="42" t="s">
        <v>395</v>
      </c>
      <c r="AO64" s="43" t="s">
        <v>1638</v>
      </c>
      <c r="AP64" s="44" t="s">
        <v>155</v>
      </c>
      <c r="AQ64" s="45" t="s">
        <v>1635</v>
      </c>
      <c r="AR64" s="46" t="s">
        <v>133</v>
      </c>
      <c r="AS64" s="47" t="s">
        <v>133</v>
      </c>
      <c r="AT64" s="48" t="s">
        <v>157</v>
      </c>
      <c r="AU64" s="49" t="s">
        <v>158</v>
      </c>
      <c r="AV64" s="50" t="s">
        <v>1639</v>
      </c>
      <c r="AW64" s="51" t="s">
        <v>133</v>
      </c>
      <c r="AX64" s="52" t="s">
        <v>133</v>
      </c>
      <c r="AY64" s="53" t="s">
        <v>133</v>
      </c>
      <c r="AZ64" s="54" t="s">
        <v>133</v>
      </c>
      <c r="BA64" s="55" t="s">
        <v>133</v>
      </c>
      <c r="BB64" s="56" t="s">
        <v>133</v>
      </c>
      <c r="BC64" s="57" t="s">
        <v>133</v>
      </c>
      <c r="BD64" s="58" t="s">
        <v>133</v>
      </c>
      <c r="BE64" s="59" t="s">
        <v>133</v>
      </c>
      <c r="BF64" s="60" t="s">
        <v>133</v>
      </c>
      <c r="BG64" s="61">
        <v>43039</v>
      </c>
      <c r="BH64" s="62">
        <v>0.3</v>
      </c>
      <c r="BI64" s="63" t="s">
        <v>160</v>
      </c>
      <c r="BJ64" s="64" t="s">
        <v>133</v>
      </c>
      <c r="BK64" s="65" t="s">
        <v>133</v>
      </c>
      <c r="BL64" s="66" t="s">
        <v>161</v>
      </c>
      <c r="BM64" s="67" t="s">
        <v>162</v>
      </c>
      <c r="BN64" s="68" t="s">
        <v>133</v>
      </c>
      <c r="BO64" s="69" t="s">
        <v>163</v>
      </c>
      <c r="BP64" s="70" t="s">
        <v>133</v>
      </c>
      <c r="BQ64" s="71" t="s">
        <v>133</v>
      </c>
      <c r="BR64" s="72" t="s">
        <v>133</v>
      </c>
      <c r="BS64" s="73" t="s">
        <v>191</v>
      </c>
      <c r="BT64" s="74">
        <v>43039</v>
      </c>
      <c r="BU64" s="75">
        <v>0.3</v>
      </c>
      <c r="BV64" s="76" t="s">
        <v>160</v>
      </c>
      <c r="BW64" s="77" t="s">
        <v>133</v>
      </c>
      <c r="BX64" s="78" t="s">
        <v>133</v>
      </c>
      <c r="BY64" s="79" t="s">
        <v>161</v>
      </c>
      <c r="BZ64" s="80" t="s">
        <v>162</v>
      </c>
      <c r="CA64" s="81" t="s">
        <v>133</v>
      </c>
      <c r="CB64" s="82" t="s">
        <v>163</v>
      </c>
      <c r="CC64" s="83" t="s">
        <v>133</v>
      </c>
      <c r="CD64" s="84" t="s">
        <v>133</v>
      </c>
      <c r="CE64" s="85" t="s">
        <v>133</v>
      </c>
      <c r="CF64" s="86" t="s">
        <v>191</v>
      </c>
      <c r="CG64" s="87" t="s">
        <v>133</v>
      </c>
      <c r="CH64" s="88" t="s">
        <v>133</v>
      </c>
      <c r="CI64" s="89" t="s">
        <v>133</v>
      </c>
      <c r="CJ64" s="90" t="s">
        <v>133</v>
      </c>
      <c r="CK64" s="91" t="s">
        <v>133</v>
      </c>
      <c r="CL64" s="92" t="s">
        <v>133</v>
      </c>
      <c r="CM64" s="93" t="s">
        <v>133</v>
      </c>
      <c r="CN64" s="94" t="s">
        <v>133</v>
      </c>
      <c r="CO64" s="95" t="s">
        <v>133</v>
      </c>
      <c r="CP64" s="96" t="s">
        <v>133</v>
      </c>
      <c r="CQ64" s="97" t="s">
        <v>133</v>
      </c>
      <c r="CR64" s="98" t="s">
        <v>133</v>
      </c>
      <c r="CS64" s="99" t="s">
        <v>133</v>
      </c>
      <c r="CT64" s="100" t="s">
        <v>133</v>
      </c>
      <c r="CU64" s="101" t="s">
        <v>133</v>
      </c>
      <c r="CV64" s="102" t="s">
        <v>133</v>
      </c>
      <c r="CW64" s="103" t="s">
        <v>133</v>
      </c>
      <c r="CX64" s="104" t="s">
        <v>133</v>
      </c>
      <c r="CY64" s="105" t="s">
        <v>133</v>
      </c>
      <c r="CZ64" s="106" t="s">
        <v>133</v>
      </c>
      <c r="DA64" s="107" t="s">
        <v>133</v>
      </c>
      <c r="DB64" s="108" t="s">
        <v>133</v>
      </c>
      <c r="DC64" s="109" t="s">
        <v>133</v>
      </c>
      <c r="DD64" s="110" t="s">
        <v>133</v>
      </c>
      <c r="DE64" s="111" t="s">
        <v>133</v>
      </c>
      <c r="DF64" s="112" t="s">
        <v>133</v>
      </c>
      <c r="DG64" s="113" t="s">
        <v>133</v>
      </c>
      <c r="DH64" s="114" t="s">
        <v>133</v>
      </c>
      <c r="DI64" s="115" t="s">
        <v>133</v>
      </c>
      <c r="DJ64" s="116" t="s">
        <v>133</v>
      </c>
      <c r="DK64" s="117" t="s">
        <v>133</v>
      </c>
      <c r="DL64" s="118" t="s">
        <v>133</v>
      </c>
      <c r="DM64" s="119" t="s">
        <v>133</v>
      </c>
      <c r="DN64" s="120" t="s">
        <v>133</v>
      </c>
      <c r="DO64" s="121" t="s">
        <v>133</v>
      </c>
      <c r="DP64" s="122" t="s">
        <v>133</v>
      </c>
      <c r="DQ64" s="123" t="s">
        <v>133</v>
      </c>
      <c r="DR64" s="124" t="s">
        <v>133</v>
      </c>
      <c r="DS64" s="125" t="s">
        <v>133</v>
      </c>
      <c r="DT64" s="126" t="s">
        <v>133</v>
      </c>
      <c r="DU64" s="127" t="s">
        <v>133</v>
      </c>
      <c r="DV64" s="128" t="s">
        <v>133</v>
      </c>
      <c r="DW64" s="129" t="s">
        <v>133</v>
      </c>
      <c r="DX64" s="130" t="s">
        <v>133</v>
      </c>
      <c r="DY64" s="131" t="s">
        <v>166</v>
      </c>
      <c r="DZ64" s="261" t="str">
        <f>HYPERLINK("https://my.pitchbook.com?c=221908-78", "View company online")</f>
        <v>View company online</v>
      </c>
    </row>
    <row r="65" spans="1:130" x14ac:dyDescent="0.2">
      <c r="A65" s="132" t="s">
        <v>1640</v>
      </c>
      <c r="B65" s="133" t="s">
        <v>1641</v>
      </c>
      <c r="C65" s="134" t="s">
        <v>133</v>
      </c>
      <c r="D65" s="135" t="s">
        <v>133</v>
      </c>
      <c r="E65" s="136" t="s">
        <v>1640</v>
      </c>
      <c r="F65" s="137" t="s">
        <v>1642</v>
      </c>
      <c r="G65" s="138" t="s">
        <v>1643</v>
      </c>
      <c r="H65" s="139" t="s">
        <v>1644</v>
      </c>
      <c r="I65" s="140" t="s">
        <v>1644</v>
      </c>
      <c r="J65" s="141" t="s">
        <v>1645</v>
      </c>
      <c r="K65" s="142" t="s">
        <v>769</v>
      </c>
      <c r="L65" s="143" t="s">
        <v>140</v>
      </c>
      <c r="M65" s="144">
        <v>0.25</v>
      </c>
      <c r="N65" s="145" t="s">
        <v>241</v>
      </c>
      <c r="O65" s="146" t="s">
        <v>142</v>
      </c>
      <c r="P65" s="147" t="s">
        <v>143</v>
      </c>
      <c r="Q65" s="148" t="s">
        <v>1646</v>
      </c>
      <c r="R65" s="149">
        <v>5</v>
      </c>
      <c r="S65" s="150" t="s">
        <v>133</v>
      </c>
      <c r="T65" s="151" t="s">
        <v>133</v>
      </c>
      <c r="U65" s="152">
        <v>2014</v>
      </c>
      <c r="V65" s="153" t="s">
        <v>133</v>
      </c>
      <c r="W65" s="154" t="s">
        <v>133</v>
      </c>
      <c r="X65" s="155" t="s">
        <v>133</v>
      </c>
      <c r="Y65" s="156" t="s">
        <v>133</v>
      </c>
      <c r="Z65" s="157" t="s">
        <v>133</v>
      </c>
      <c r="AA65" s="158" t="s">
        <v>133</v>
      </c>
      <c r="AB65" s="159" t="s">
        <v>133</v>
      </c>
      <c r="AC65" s="160" t="s">
        <v>133</v>
      </c>
      <c r="AD65" s="161" t="s">
        <v>133</v>
      </c>
      <c r="AE65" s="162" t="s">
        <v>1647</v>
      </c>
      <c r="AF65" s="163" t="s">
        <v>1648</v>
      </c>
      <c r="AG65" s="164" t="s">
        <v>1649</v>
      </c>
      <c r="AH65" s="165" t="s">
        <v>1650</v>
      </c>
      <c r="AI65" s="166" t="s">
        <v>1651</v>
      </c>
      <c r="AJ65" s="167" t="s">
        <v>1652</v>
      </c>
      <c r="AK65" s="168" t="s">
        <v>1653</v>
      </c>
      <c r="AL65" s="169" t="s">
        <v>1654</v>
      </c>
      <c r="AM65" s="170" t="s">
        <v>1655</v>
      </c>
      <c r="AN65" s="171" t="s">
        <v>683</v>
      </c>
      <c r="AO65" s="172" t="s">
        <v>1656</v>
      </c>
      <c r="AP65" s="173" t="s">
        <v>155</v>
      </c>
      <c r="AQ65" s="174" t="s">
        <v>1651</v>
      </c>
      <c r="AR65" s="175" t="s">
        <v>133</v>
      </c>
      <c r="AS65" s="176" t="s">
        <v>133</v>
      </c>
      <c r="AT65" s="177" t="s">
        <v>157</v>
      </c>
      <c r="AU65" s="178" t="s">
        <v>158</v>
      </c>
      <c r="AV65" s="179" t="s">
        <v>1657</v>
      </c>
      <c r="AW65" s="180" t="s">
        <v>133</v>
      </c>
      <c r="AX65" s="181" t="s">
        <v>133</v>
      </c>
      <c r="AY65" s="182" t="s">
        <v>133</v>
      </c>
      <c r="AZ65" s="183" t="s">
        <v>133</v>
      </c>
      <c r="BA65" s="184" t="s">
        <v>133</v>
      </c>
      <c r="BB65" s="185" t="s">
        <v>133</v>
      </c>
      <c r="BC65" s="186" t="s">
        <v>133</v>
      </c>
      <c r="BD65" s="187" t="s">
        <v>133</v>
      </c>
      <c r="BE65" s="188" t="s">
        <v>133</v>
      </c>
      <c r="BF65" s="189" t="s">
        <v>133</v>
      </c>
      <c r="BG65" s="190">
        <v>43038</v>
      </c>
      <c r="BH65" s="191">
        <v>0.25</v>
      </c>
      <c r="BI65" s="192" t="s">
        <v>160</v>
      </c>
      <c r="BJ65" s="193" t="s">
        <v>133</v>
      </c>
      <c r="BK65" s="194" t="s">
        <v>133</v>
      </c>
      <c r="BL65" s="195" t="s">
        <v>161</v>
      </c>
      <c r="BM65" s="196" t="s">
        <v>162</v>
      </c>
      <c r="BN65" s="197" t="s">
        <v>133</v>
      </c>
      <c r="BO65" s="198" t="s">
        <v>163</v>
      </c>
      <c r="BP65" s="199" t="s">
        <v>164</v>
      </c>
      <c r="BQ65" s="200" t="s">
        <v>133</v>
      </c>
      <c r="BR65" s="201" t="s">
        <v>133</v>
      </c>
      <c r="BS65" s="202" t="s">
        <v>165</v>
      </c>
      <c r="BT65" s="203">
        <v>43038</v>
      </c>
      <c r="BU65" s="204">
        <v>0.25</v>
      </c>
      <c r="BV65" s="205" t="s">
        <v>160</v>
      </c>
      <c r="BW65" s="206" t="s">
        <v>133</v>
      </c>
      <c r="BX65" s="207" t="s">
        <v>133</v>
      </c>
      <c r="BY65" s="208" t="s">
        <v>161</v>
      </c>
      <c r="BZ65" s="209" t="s">
        <v>162</v>
      </c>
      <c r="CA65" s="210" t="s">
        <v>133</v>
      </c>
      <c r="CB65" s="211" t="s">
        <v>163</v>
      </c>
      <c r="CC65" s="212" t="s">
        <v>164</v>
      </c>
      <c r="CD65" s="213" t="s">
        <v>133</v>
      </c>
      <c r="CE65" s="214" t="s">
        <v>133</v>
      </c>
      <c r="CF65" s="215" t="s">
        <v>165</v>
      </c>
      <c r="CG65" s="216" t="s">
        <v>133</v>
      </c>
      <c r="CH65" s="217" t="s">
        <v>133</v>
      </c>
      <c r="CI65" s="218" t="s">
        <v>133</v>
      </c>
      <c r="CJ65" s="219" t="s">
        <v>133</v>
      </c>
      <c r="CK65" s="220" t="s">
        <v>133</v>
      </c>
      <c r="CL65" s="221" t="s">
        <v>133</v>
      </c>
      <c r="CM65" s="222" t="s">
        <v>133</v>
      </c>
      <c r="CN65" s="223" t="s">
        <v>133</v>
      </c>
      <c r="CO65" s="224" t="s">
        <v>133</v>
      </c>
      <c r="CP65" s="225" t="s">
        <v>133</v>
      </c>
      <c r="CQ65" s="226" t="s">
        <v>133</v>
      </c>
      <c r="CR65" s="227" t="s">
        <v>133</v>
      </c>
      <c r="CS65" s="228" t="s">
        <v>133</v>
      </c>
      <c r="CT65" s="229" t="s">
        <v>133</v>
      </c>
      <c r="CU65" s="230" t="s">
        <v>133</v>
      </c>
      <c r="CV65" s="231" t="s">
        <v>133</v>
      </c>
      <c r="CW65" s="232" t="s">
        <v>133</v>
      </c>
      <c r="CX65" s="233" t="s">
        <v>133</v>
      </c>
      <c r="CY65" s="234" t="s">
        <v>133</v>
      </c>
      <c r="CZ65" s="235" t="s">
        <v>133</v>
      </c>
      <c r="DA65" s="236" t="s">
        <v>133</v>
      </c>
      <c r="DB65" s="237" t="s">
        <v>133</v>
      </c>
      <c r="DC65" s="238" t="s">
        <v>133</v>
      </c>
      <c r="DD65" s="239" t="s">
        <v>133</v>
      </c>
      <c r="DE65" s="240" t="s">
        <v>133</v>
      </c>
      <c r="DF65" s="241" t="s">
        <v>133</v>
      </c>
      <c r="DG65" s="242" t="s">
        <v>133</v>
      </c>
      <c r="DH65" s="243" t="s">
        <v>133</v>
      </c>
      <c r="DI65" s="244" t="s">
        <v>133</v>
      </c>
      <c r="DJ65" s="245" t="s">
        <v>133</v>
      </c>
      <c r="DK65" s="246" t="s">
        <v>133</v>
      </c>
      <c r="DL65" s="247" t="s">
        <v>133</v>
      </c>
      <c r="DM65" s="248" t="s">
        <v>133</v>
      </c>
      <c r="DN65" s="249" t="s">
        <v>133</v>
      </c>
      <c r="DO65" s="250" t="s">
        <v>133</v>
      </c>
      <c r="DP65" s="251" t="s">
        <v>133</v>
      </c>
      <c r="DQ65" s="252" t="s">
        <v>133</v>
      </c>
      <c r="DR65" s="253" t="s">
        <v>133</v>
      </c>
      <c r="DS65" s="254" t="s">
        <v>133</v>
      </c>
      <c r="DT65" s="255" t="s">
        <v>133</v>
      </c>
      <c r="DU65" s="256" t="s">
        <v>133</v>
      </c>
      <c r="DV65" s="257" t="s">
        <v>133</v>
      </c>
      <c r="DW65" s="258" t="s">
        <v>133</v>
      </c>
      <c r="DX65" s="259" t="s">
        <v>133</v>
      </c>
      <c r="DY65" s="260" t="s">
        <v>166</v>
      </c>
      <c r="DZ65" s="262" t="str">
        <f>HYPERLINK("https://my.pitchbook.com?c=162911-53", "View company online")</f>
        <v>View company online</v>
      </c>
    </row>
    <row r="66" spans="1:130" x14ac:dyDescent="0.2">
      <c r="A66" s="3" t="s">
        <v>1658</v>
      </c>
      <c r="B66" s="4" t="s">
        <v>1659</v>
      </c>
      <c r="C66" s="5" t="s">
        <v>133</v>
      </c>
      <c r="D66" s="6" t="s">
        <v>1660</v>
      </c>
      <c r="E66" s="7" t="s">
        <v>1658</v>
      </c>
      <c r="F66" s="8" t="s">
        <v>1661</v>
      </c>
      <c r="G66" s="9" t="s">
        <v>295</v>
      </c>
      <c r="H66" s="10" t="s">
        <v>359</v>
      </c>
      <c r="I66" s="11" t="s">
        <v>516</v>
      </c>
      <c r="J66" s="12" t="s">
        <v>1662</v>
      </c>
      <c r="K66" s="13" t="s">
        <v>518</v>
      </c>
      <c r="L66" s="14" t="s">
        <v>175</v>
      </c>
      <c r="M66" s="15">
        <v>0.4</v>
      </c>
      <c r="N66" s="16" t="s">
        <v>241</v>
      </c>
      <c r="O66" s="17" t="s">
        <v>176</v>
      </c>
      <c r="P66" s="18" t="s">
        <v>177</v>
      </c>
      <c r="Q66" s="19" t="s">
        <v>1663</v>
      </c>
      <c r="R66" s="20">
        <v>5</v>
      </c>
      <c r="S66" s="21" t="s">
        <v>133</v>
      </c>
      <c r="T66" s="22" t="s">
        <v>133</v>
      </c>
      <c r="U66" s="23">
        <v>2016</v>
      </c>
      <c r="V66" s="24" t="s">
        <v>133</v>
      </c>
      <c r="W66" s="25" t="s">
        <v>133</v>
      </c>
      <c r="X66" s="26" t="s">
        <v>133</v>
      </c>
      <c r="Y66" s="27" t="s">
        <v>133</v>
      </c>
      <c r="Z66" s="28" t="s">
        <v>133</v>
      </c>
      <c r="AA66" s="29" t="s">
        <v>133</v>
      </c>
      <c r="AB66" s="30" t="s">
        <v>133</v>
      </c>
      <c r="AC66" s="31" t="s">
        <v>133</v>
      </c>
      <c r="AD66" s="32" t="s">
        <v>133</v>
      </c>
      <c r="AE66" s="33" t="s">
        <v>1664</v>
      </c>
      <c r="AF66" s="34" t="s">
        <v>1665</v>
      </c>
      <c r="AG66" s="35" t="s">
        <v>891</v>
      </c>
      <c r="AH66" s="36" t="s">
        <v>1666</v>
      </c>
      <c r="AI66" s="37" t="s">
        <v>1667</v>
      </c>
      <c r="AJ66" s="38" t="s">
        <v>1368</v>
      </c>
      <c r="AK66" s="39" t="s">
        <v>1668</v>
      </c>
      <c r="AL66" s="40" t="s">
        <v>133</v>
      </c>
      <c r="AM66" s="41" t="s">
        <v>1371</v>
      </c>
      <c r="AN66" s="42" t="s">
        <v>206</v>
      </c>
      <c r="AO66" s="43" t="s">
        <v>1372</v>
      </c>
      <c r="AP66" s="44" t="s">
        <v>155</v>
      </c>
      <c r="AQ66" s="45" t="s">
        <v>1669</v>
      </c>
      <c r="AR66" s="46" t="s">
        <v>133</v>
      </c>
      <c r="AS66" s="47" t="s">
        <v>1670</v>
      </c>
      <c r="AT66" s="48" t="s">
        <v>157</v>
      </c>
      <c r="AU66" s="49" t="s">
        <v>158</v>
      </c>
      <c r="AV66" s="50" t="s">
        <v>1671</v>
      </c>
      <c r="AW66" s="51" t="s">
        <v>133</v>
      </c>
      <c r="AX66" s="52" t="s">
        <v>133</v>
      </c>
      <c r="AY66" s="53" t="s">
        <v>133</v>
      </c>
      <c r="AZ66" s="54" t="s">
        <v>133</v>
      </c>
      <c r="BA66" s="55" t="s">
        <v>133</v>
      </c>
      <c r="BB66" s="56" t="s">
        <v>133</v>
      </c>
      <c r="BC66" s="57" t="s">
        <v>133</v>
      </c>
      <c r="BD66" s="58" t="s">
        <v>133</v>
      </c>
      <c r="BE66" s="59" t="s">
        <v>133</v>
      </c>
      <c r="BF66" s="60" t="s">
        <v>133</v>
      </c>
      <c r="BG66" s="61">
        <v>43038</v>
      </c>
      <c r="BH66" s="62">
        <v>0.4</v>
      </c>
      <c r="BI66" s="63" t="s">
        <v>160</v>
      </c>
      <c r="BJ66" s="64" t="s">
        <v>133</v>
      </c>
      <c r="BK66" s="65" t="s">
        <v>133</v>
      </c>
      <c r="BL66" s="66" t="s">
        <v>161</v>
      </c>
      <c r="BM66" s="67" t="s">
        <v>162</v>
      </c>
      <c r="BN66" s="68" t="s">
        <v>133</v>
      </c>
      <c r="BO66" s="69" t="s">
        <v>163</v>
      </c>
      <c r="BP66" s="70" t="s">
        <v>164</v>
      </c>
      <c r="BQ66" s="71" t="s">
        <v>133</v>
      </c>
      <c r="BR66" s="72" t="s">
        <v>133</v>
      </c>
      <c r="BS66" s="73" t="s">
        <v>165</v>
      </c>
      <c r="BT66" s="74">
        <v>43038</v>
      </c>
      <c r="BU66" s="75">
        <v>0.4</v>
      </c>
      <c r="BV66" s="76" t="s">
        <v>160</v>
      </c>
      <c r="BW66" s="77" t="s">
        <v>133</v>
      </c>
      <c r="BX66" s="78" t="s">
        <v>133</v>
      </c>
      <c r="BY66" s="79" t="s">
        <v>161</v>
      </c>
      <c r="BZ66" s="80" t="s">
        <v>162</v>
      </c>
      <c r="CA66" s="81" t="s">
        <v>133</v>
      </c>
      <c r="CB66" s="82" t="s">
        <v>163</v>
      </c>
      <c r="CC66" s="83" t="s">
        <v>164</v>
      </c>
      <c r="CD66" s="84" t="s">
        <v>133</v>
      </c>
      <c r="CE66" s="85" t="s">
        <v>133</v>
      </c>
      <c r="CF66" s="86" t="s">
        <v>165</v>
      </c>
      <c r="CG66" s="87" t="s">
        <v>133</v>
      </c>
      <c r="CH66" s="88" t="s">
        <v>133</v>
      </c>
      <c r="CI66" s="89" t="s">
        <v>133</v>
      </c>
      <c r="CJ66" s="90" t="s">
        <v>133</v>
      </c>
      <c r="CK66" s="91" t="s">
        <v>133</v>
      </c>
      <c r="CL66" s="92" t="s">
        <v>133</v>
      </c>
      <c r="CM66" s="93" t="s">
        <v>133</v>
      </c>
      <c r="CN66" s="94" t="s">
        <v>133</v>
      </c>
      <c r="CO66" s="95" t="s">
        <v>133</v>
      </c>
      <c r="CP66" s="96" t="s">
        <v>133</v>
      </c>
      <c r="CQ66" s="97" t="s">
        <v>133</v>
      </c>
      <c r="CR66" s="98" t="s">
        <v>133</v>
      </c>
      <c r="CS66" s="99" t="s">
        <v>133</v>
      </c>
      <c r="CT66" s="100" t="s">
        <v>133</v>
      </c>
      <c r="CU66" s="101" t="s">
        <v>133</v>
      </c>
      <c r="CV66" s="102" t="s">
        <v>133</v>
      </c>
      <c r="CW66" s="103" t="s">
        <v>133</v>
      </c>
      <c r="CX66" s="104" t="s">
        <v>133</v>
      </c>
      <c r="CY66" s="105" t="s">
        <v>133</v>
      </c>
      <c r="CZ66" s="106" t="s">
        <v>133</v>
      </c>
      <c r="DA66" s="107" t="s">
        <v>133</v>
      </c>
      <c r="DB66" s="108" t="s">
        <v>133</v>
      </c>
      <c r="DC66" s="109" t="s">
        <v>133</v>
      </c>
      <c r="DD66" s="110" t="s">
        <v>133</v>
      </c>
      <c r="DE66" s="111" t="s">
        <v>133</v>
      </c>
      <c r="DF66" s="112" t="s">
        <v>133</v>
      </c>
      <c r="DG66" s="113" t="s">
        <v>133</v>
      </c>
      <c r="DH66" s="114" t="s">
        <v>133</v>
      </c>
      <c r="DI66" s="115" t="s">
        <v>133</v>
      </c>
      <c r="DJ66" s="116" t="s">
        <v>133</v>
      </c>
      <c r="DK66" s="117" t="s">
        <v>133</v>
      </c>
      <c r="DL66" s="118" t="s">
        <v>133</v>
      </c>
      <c r="DM66" s="119" t="s">
        <v>133</v>
      </c>
      <c r="DN66" s="120" t="s">
        <v>133</v>
      </c>
      <c r="DO66" s="121" t="s">
        <v>133</v>
      </c>
      <c r="DP66" s="122" t="s">
        <v>133</v>
      </c>
      <c r="DQ66" s="123" t="s">
        <v>133</v>
      </c>
      <c r="DR66" s="124" t="s">
        <v>133</v>
      </c>
      <c r="DS66" s="125" t="s">
        <v>133</v>
      </c>
      <c r="DT66" s="126" t="s">
        <v>133</v>
      </c>
      <c r="DU66" s="127" t="s">
        <v>133</v>
      </c>
      <c r="DV66" s="128" t="s">
        <v>133</v>
      </c>
      <c r="DW66" s="129" t="s">
        <v>133</v>
      </c>
      <c r="DX66" s="130" t="s">
        <v>133</v>
      </c>
      <c r="DY66" s="131" t="s">
        <v>166</v>
      </c>
      <c r="DZ66" s="261" t="str">
        <f>HYPERLINK("https://my.pitchbook.com?c=170666-20", "View company online")</f>
        <v>View company online</v>
      </c>
    </row>
    <row r="67" spans="1:130" x14ac:dyDescent="0.2">
      <c r="A67" s="132" t="s">
        <v>1672</v>
      </c>
      <c r="B67" s="133" t="s">
        <v>1673</v>
      </c>
      <c r="C67" s="134" t="s">
        <v>133</v>
      </c>
      <c r="D67" s="135" t="s">
        <v>1674</v>
      </c>
      <c r="E67" s="136" t="s">
        <v>1672</v>
      </c>
      <c r="F67" s="137" t="s">
        <v>1675</v>
      </c>
      <c r="G67" s="138" t="s">
        <v>170</v>
      </c>
      <c r="H67" s="139" t="s">
        <v>171</v>
      </c>
      <c r="I67" s="140" t="s">
        <v>1676</v>
      </c>
      <c r="J67" s="141" t="s">
        <v>1677</v>
      </c>
      <c r="K67" s="142" t="s">
        <v>133</v>
      </c>
      <c r="L67" s="143" t="s">
        <v>140</v>
      </c>
      <c r="M67" s="144">
        <v>0.98</v>
      </c>
      <c r="N67" s="145" t="s">
        <v>241</v>
      </c>
      <c r="O67" s="146" t="s">
        <v>142</v>
      </c>
      <c r="P67" s="147" t="s">
        <v>143</v>
      </c>
      <c r="Q67" s="148" t="s">
        <v>1678</v>
      </c>
      <c r="R67" s="149">
        <v>10</v>
      </c>
      <c r="S67" s="150" t="s">
        <v>133</v>
      </c>
      <c r="T67" s="151" t="s">
        <v>133</v>
      </c>
      <c r="U67" s="152">
        <v>2009</v>
      </c>
      <c r="V67" s="153" t="s">
        <v>133</v>
      </c>
      <c r="W67" s="154" t="s">
        <v>133</v>
      </c>
      <c r="X67" s="155" t="s">
        <v>133</v>
      </c>
      <c r="Y67" s="156" t="s">
        <v>133</v>
      </c>
      <c r="Z67" s="157" t="s">
        <v>133</v>
      </c>
      <c r="AA67" s="158" t="s">
        <v>133</v>
      </c>
      <c r="AB67" s="159" t="s">
        <v>133</v>
      </c>
      <c r="AC67" s="160" t="s">
        <v>133</v>
      </c>
      <c r="AD67" s="161" t="s">
        <v>133</v>
      </c>
      <c r="AE67" s="162" t="s">
        <v>1679</v>
      </c>
      <c r="AF67" s="163" t="s">
        <v>1680</v>
      </c>
      <c r="AG67" s="164" t="s">
        <v>389</v>
      </c>
      <c r="AH67" s="165" t="s">
        <v>1681</v>
      </c>
      <c r="AI67" s="166" t="s">
        <v>1682</v>
      </c>
      <c r="AJ67" s="167" t="s">
        <v>1683</v>
      </c>
      <c r="AK67" s="168" t="s">
        <v>1684</v>
      </c>
      <c r="AL67" s="169" t="s">
        <v>133</v>
      </c>
      <c r="AM67" s="170" t="s">
        <v>1685</v>
      </c>
      <c r="AN67" s="171" t="s">
        <v>760</v>
      </c>
      <c r="AO67" s="172" t="s">
        <v>1686</v>
      </c>
      <c r="AP67" s="173" t="s">
        <v>155</v>
      </c>
      <c r="AQ67" s="174" t="s">
        <v>1682</v>
      </c>
      <c r="AR67" s="175" t="s">
        <v>133</v>
      </c>
      <c r="AS67" s="176" t="s">
        <v>1687</v>
      </c>
      <c r="AT67" s="177" t="s">
        <v>157</v>
      </c>
      <c r="AU67" s="178" t="s">
        <v>158</v>
      </c>
      <c r="AV67" s="179" t="s">
        <v>1688</v>
      </c>
      <c r="AW67" s="180" t="s">
        <v>133</v>
      </c>
      <c r="AX67" s="181" t="s">
        <v>133</v>
      </c>
      <c r="AY67" s="182" t="s">
        <v>133</v>
      </c>
      <c r="AZ67" s="183" t="s">
        <v>133</v>
      </c>
      <c r="BA67" s="184" t="s">
        <v>133</v>
      </c>
      <c r="BB67" s="185" t="s">
        <v>133</v>
      </c>
      <c r="BC67" s="186" t="s">
        <v>133</v>
      </c>
      <c r="BD67" s="187" t="s">
        <v>133</v>
      </c>
      <c r="BE67" s="188" t="s">
        <v>133</v>
      </c>
      <c r="BF67" s="189" t="s">
        <v>133</v>
      </c>
      <c r="BG67" s="190">
        <v>43038</v>
      </c>
      <c r="BH67" s="191">
        <v>0.98</v>
      </c>
      <c r="BI67" s="192" t="s">
        <v>160</v>
      </c>
      <c r="BJ67" s="193" t="s">
        <v>133</v>
      </c>
      <c r="BK67" s="194" t="s">
        <v>133</v>
      </c>
      <c r="BL67" s="195" t="s">
        <v>161</v>
      </c>
      <c r="BM67" s="196" t="s">
        <v>162</v>
      </c>
      <c r="BN67" s="197" t="s">
        <v>133</v>
      </c>
      <c r="BO67" s="198" t="s">
        <v>163</v>
      </c>
      <c r="BP67" s="199" t="s">
        <v>164</v>
      </c>
      <c r="BQ67" s="200" t="s">
        <v>133</v>
      </c>
      <c r="BR67" s="201" t="s">
        <v>133</v>
      </c>
      <c r="BS67" s="202" t="s">
        <v>165</v>
      </c>
      <c r="BT67" s="203">
        <v>43038</v>
      </c>
      <c r="BU67" s="204">
        <v>0.98</v>
      </c>
      <c r="BV67" s="205" t="s">
        <v>160</v>
      </c>
      <c r="BW67" s="206" t="s">
        <v>133</v>
      </c>
      <c r="BX67" s="207" t="s">
        <v>133</v>
      </c>
      <c r="BY67" s="208" t="s">
        <v>161</v>
      </c>
      <c r="BZ67" s="209" t="s">
        <v>162</v>
      </c>
      <c r="CA67" s="210" t="s">
        <v>133</v>
      </c>
      <c r="CB67" s="211" t="s">
        <v>163</v>
      </c>
      <c r="CC67" s="212" t="s">
        <v>164</v>
      </c>
      <c r="CD67" s="213" t="s">
        <v>133</v>
      </c>
      <c r="CE67" s="214" t="s">
        <v>133</v>
      </c>
      <c r="CF67" s="215" t="s">
        <v>165</v>
      </c>
      <c r="CG67" s="216" t="s">
        <v>133</v>
      </c>
      <c r="CH67" s="217" t="s">
        <v>133</v>
      </c>
      <c r="CI67" s="218" t="s">
        <v>133</v>
      </c>
      <c r="CJ67" s="219" t="s">
        <v>133</v>
      </c>
      <c r="CK67" s="220" t="s">
        <v>133</v>
      </c>
      <c r="CL67" s="221" t="s">
        <v>133</v>
      </c>
      <c r="CM67" s="222" t="s">
        <v>133</v>
      </c>
      <c r="CN67" s="223" t="s">
        <v>133</v>
      </c>
      <c r="CO67" s="224" t="s">
        <v>133</v>
      </c>
      <c r="CP67" s="225" t="s">
        <v>133</v>
      </c>
      <c r="CQ67" s="226" t="s">
        <v>133</v>
      </c>
      <c r="CR67" s="227" t="s">
        <v>133</v>
      </c>
      <c r="CS67" s="228" t="s">
        <v>133</v>
      </c>
      <c r="CT67" s="229" t="s">
        <v>133</v>
      </c>
      <c r="CU67" s="230" t="s">
        <v>133</v>
      </c>
      <c r="CV67" s="231" t="s">
        <v>133</v>
      </c>
      <c r="CW67" s="232" t="s">
        <v>133</v>
      </c>
      <c r="CX67" s="233" t="s">
        <v>133</v>
      </c>
      <c r="CY67" s="234" t="s">
        <v>133</v>
      </c>
      <c r="CZ67" s="235" t="s">
        <v>133</v>
      </c>
      <c r="DA67" s="236" t="s">
        <v>133</v>
      </c>
      <c r="DB67" s="237" t="s">
        <v>133</v>
      </c>
      <c r="DC67" s="238" t="s">
        <v>133</v>
      </c>
      <c r="DD67" s="239" t="s">
        <v>133</v>
      </c>
      <c r="DE67" s="240" t="s">
        <v>133</v>
      </c>
      <c r="DF67" s="241" t="s">
        <v>133</v>
      </c>
      <c r="DG67" s="242" t="s">
        <v>133</v>
      </c>
      <c r="DH67" s="243" t="s">
        <v>133</v>
      </c>
      <c r="DI67" s="244" t="s">
        <v>133</v>
      </c>
      <c r="DJ67" s="245" t="s">
        <v>133</v>
      </c>
      <c r="DK67" s="246" t="s">
        <v>133</v>
      </c>
      <c r="DL67" s="247" t="s">
        <v>133</v>
      </c>
      <c r="DM67" s="248" t="s">
        <v>133</v>
      </c>
      <c r="DN67" s="249" t="s">
        <v>133</v>
      </c>
      <c r="DO67" s="250" t="s">
        <v>133</v>
      </c>
      <c r="DP67" s="251" t="s">
        <v>133</v>
      </c>
      <c r="DQ67" s="252" t="s">
        <v>133</v>
      </c>
      <c r="DR67" s="253" t="s">
        <v>133</v>
      </c>
      <c r="DS67" s="254" t="s">
        <v>133</v>
      </c>
      <c r="DT67" s="255" t="s">
        <v>133</v>
      </c>
      <c r="DU67" s="256" t="s">
        <v>133</v>
      </c>
      <c r="DV67" s="257" t="s">
        <v>133</v>
      </c>
      <c r="DW67" s="258" t="s">
        <v>133</v>
      </c>
      <c r="DX67" s="259" t="s">
        <v>133</v>
      </c>
      <c r="DY67" s="260" t="s">
        <v>166</v>
      </c>
      <c r="DZ67" s="262" t="str">
        <f>HYPERLINK("https://my.pitchbook.com?c=221861-62", "View company online")</f>
        <v>View company online</v>
      </c>
    </row>
    <row r="68" spans="1:130" x14ac:dyDescent="0.2">
      <c r="A68" s="3" t="s">
        <v>1689</v>
      </c>
      <c r="B68" s="4" t="s">
        <v>1690</v>
      </c>
      <c r="C68" s="5" t="s">
        <v>133</v>
      </c>
      <c r="D68" s="6" t="s">
        <v>1691</v>
      </c>
      <c r="E68" s="7" t="s">
        <v>1689</v>
      </c>
      <c r="F68" s="8" t="s">
        <v>1692</v>
      </c>
      <c r="G68" s="9" t="s">
        <v>1693</v>
      </c>
      <c r="H68" s="10" t="s">
        <v>1694</v>
      </c>
      <c r="I68" s="11" t="s">
        <v>1695</v>
      </c>
      <c r="J68" s="12" t="s">
        <v>1696</v>
      </c>
      <c r="K68" s="13" t="s">
        <v>1697</v>
      </c>
      <c r="L68" s="14" t="s">
        <v>140</v>
      </c>
      <c r="M68" s="15">
        <v>0.15</v>
      </c>
      <c r="N68" s="16" t="s">
        <v>141</v>
      </c>
      <c r="O68" s="17" t="s">
        <v>142</v>
      </c>
      <c r="P68" s="18" t="s">
        <v>177</v>
      </c>
      <c r="Q68" s="19" t="s">
        <v>1698</v>
      </c>
      <c r="R68" s="20">
        <v>10</v>
      </c>
      <c r="S68" s="21" t="s">
        <v>133</v>
      </c>
      <c r="T68" s="22" t="s">
        <v>133</v>
      </c>
      <c r="U68" s="23">
        <v>2016</v>
      </c>
      <c r="V68" s="24" t="s">
        <v>133</v>
      </c>
      <c r="W68" s="25" t="s">
        <v>133</v>
      </c>
      <c r="X68" s="26" t="s">
        <v>133</v>
      </c>
      <c r="Y68" s="27" t="s">
        <v>133</v>
      </c>
      <c r="Z68" s="28" t="s">
        <v>133</v>
      </c>
      <c r="AA68" s="29" t="s">
        <v>133</v>
      </c>
      <c r="AB68" s="30" t="s">
        <v>133</v>
      </c>
      <c r="AC68" s="31" t="s">
        <v>133</v>
      </c>
      <c r="AD68" s="32" t="s">
        <v>133</v>
      </c>
      <c r="AE68" s="33" t="s">
        <v>1699</v>
      </c>
      <c r="AF68" s="34" t="s">
        <v>1700</v>
      </c>
      <c r="AG68" s="35" t="s">
        <v>1536</v>
      </c>
      <c r="AH68" s="36" t="s">
        <v>133</v>
      </c>
      <c r="AI68" s="37" t="s">
        <v>1701</v>
      </c>
      <c r="AJ68" s="38" t="s">
        <v>1702</v>
      </c>
      <c r="AK68" s="39" t="s">
        <v>1703</v>
      </c>
      <c r="AL68" s="40" t="s">
        <v>133</v>
      </c>
      <c r="AM68" s="41" t="s">
        <v>1704</v>
      </c>
      <c r="AN68" s="42" t="s">
        <v>701</v>
      </c>
      <c r="AO68" s="43" t="s">
        <v>1705</v>
      </c>
      <c r="AP68" s="44" t="s">
        <v>155</v>
      </c>
      <c r="AQ68" s="45" t="s">
        <v>1701</v>
      </c>
      <c r="AR68" s="46" t="s">
        <v>133</v>
      </c>
      <c r="AS68" s="47" t="s">
        <v>133</v>
      </c>
      <c r="AT68" s="48" t="s">
        <v>157</v>
      </c>
      <c r="AU68" s="49" t="s">
        <v>158</v>
      </c>
      <c r="AV68" s="50" t="s">
        <v>1706</v>
      </c>
      <c r="AW68" s="51" t="s">
        <v>133</v>
      </c>
      <c r="AX68" s="52" t="s">
        <v>133</v>
      </c>
      <c r="AY68" s="53" t="s">
        <v>133</v>
      </c>
      <c r="AZ68" s="54" t="s">
        <v>133</v>
      </c>
      <c r="BA68" s="55" t="s">
        <v>133</v>
      </c>
      <c r="BB68" s="56" t="s">
        <v>133</v>
      </c>
      <c r="BC68" s="57" t="s">
        <v>133</v>
      </c>
      <c r="BD68" s="58" t="s">
        <v>133</v>
      </c>
      <c r="BE68" s="59" t="s">
        <v>133</v>
      </c>
      <c r="BF68" s="60" t="s">
        <v>133</v>
      </c>
      <c r="BG68" s="61">
        <v>43038</v>
      </c>
      <c r="BH68" s="62">
        <v>0.15</v>
      </c>
      <c r="BI68" s="63" t="s">
        <v>160</v>
      </c>
      <c r="BJ68" s="64" t="s">
        <v>133</v>
      </c>
      <c r="BK68" s="65" t="s">
        <v>133</v>
      </c>
      <c r="BL68" s="66" t="s">
        <v>161</v>
      </c>
      <c r="BM68" s="67" t="s">
        <v>162</v>
      </c>
      <c r="BN68" s="68" t="s">
        <v>133</v>
      </c>
      <c r="BO68" s="69" t="s">
        <v>163</v>
      </c>
      <c r="BP68" s="70" t="s">
        <v>164</v>
      </c>
      <c r="BQ68" s="71" t="s">
        <v>133</v>
      </c>
      <c r="BR68" s="72" t="s">
        <v>133</v>
      </c>
      <c r="BS68" s="73" t="s">
        <v>165</v>
      </c>
      <c r="BT68" s="74">
        <v>43038</v>
      </c>
      <c r="BU68" s="75">
        <v>0.15</v>
      </c>
      <c r="BV68" s="76" t="s">
        <v>160</v>
      </c>
      <c r="BW68" s="77" t="s">
        <v>133</v>
      </c>
      <c r="BX68" s="78" t="s">
        <v>133</v>
      </c>
      <c r="BY68" s="79" t="s">
        <v>161</v>
      </c>
      <c r="BZ68" s="80" t="s">
        <v>162</v>
      </c>
      <c r="CA68" s="81" t="s">
        <v>133</v>
      </c>
      <c r="CB68" s="82" t="s">
        <v>163</v>
      </c>
      <c r="CC68" s="83" t="s">
        <v>164</v>
      </c>
      <c r="CD68" s="84" t="s">
        <v>133</v>
      </c>
      <c r="CE68" s="85" t="s">
        <v>133</v>
      </c>
      <c r="CF68" s="86" t="s">
        <v>165</v>
      </c>
      <c r="CG68" s="87" t="s">
        <v>133</v>
      </c>
      <c r="CH68" s="88" t="s">
        <v>133</v>
      </c>
      <c r="CI68" s="89" t="s">
        <v>133</v>
      </c>
      <c r="CJ68" s="90" t="s">
        <v>133</v>
      </c>
      <c r="CK68" s="91" t="s">
        <v>133</v>
      </c>
      <c r="CL68" s="92" t="s">
        <v>133</v>
      </c>
      <c r="CM68" s="93" t="s">
        <v>133</v>
      </c>
      <c r="CN68" s="94" t="s">
        <v>133</v>
      </c>
      <c r="CO68" s="95" t="s">
        <v>133</v>
      </c>
      <c r="CP68" s="96" t="s">
        <v>133</v>
      </c>
      <c r="CQ68" s="97" t="s">
        <v>133</v>
      </c>
      <c r="CR68" s="98" t="s">
        <v>133</v>
      </c>
      <c r="CS68" s="99" t="s">
        <v>133</v>
      </c>
      <c r="CT68" s="100" t="s">
        <v>133</v>
      </c>
      <c r="CU68" s="101" t="s">
        <v>133</v>
      </c>
      <c r="CV68" s="102" t="s">
        <v>133</v>
      </c>
      <c r="CW68" s="103" t="s">
        <v>133</v>
      </c>
      <c r="CX68" s="104" t="s">
        <v>133</v>
      </c>
      <c r="CY68" s="105" t="s">
        <v>133</v>
      </c>
      <c r="CZ68" s="106" t="s">
        <v>133</v>
      </c>
      <c r="DA68" s="107" t="s">
        <v>133</v>
      </c>
      <c r="DB68" s="108" t="s">
        <v>133</v>
      </c>
      <c r="DC68" s="109" t="s">
        <v>133</v>
      </c>
      <c r="DD68" s="110" t="s">
        <v>133</v>
      </c>
      <c r="DE68" s="111" t="s">
        <v>133</v>
      </c>
      <c r="DF68" s="112" t="s">
        <v>133</v>
      </c>
      <c r="DG68" s="113" t="s">
        <v>133</v>
      </c>
      <c r="DH68" s="114" t="s">
        <v>133</v>
      </c>
      <c r="DI68" s="115" t="s">
        <v>133</v>
      </c>
      <c r="DJ68" s="116" t="s">
        <v>133</v>
      </c>
      <c r="DK68" s="117" t="s">
        <v>133</v>
      </c>
      <c r="DL68" s="118" t="s">
        <v>133</v>
      </c>
      <c r="DM68" s="119" t="s">
        <v>133</v>
      </c>
      <c r="DN68" s="120" t="s">
        <v>133</v>
      </c>
      <c r="DO68" s="121" t="s">
        <v>133</v>
      </c>
      <c r="DP68" s="122" t="s">
        <v>133</v>
      </c>
      <c r="DQ68" s="123" t="s">
        <v>133</v>
      </c>
      <c r="DR68" s="124" t="s">
        <v>133</v>
      </c>
      <c r="DS68" s="125" t="s">
        <v>133</v>
      </c>
      <c r="DT68" s="126" t="s">
        <v>133</v>
      </c>
      <c r="DU68" s="127" t="s">
        <v>133</v>
      </c>
      <c r="DV68" s="128" t="s">
        <v>133</v>
      </c>
      <c r="DW68" s="129" t="s">
        <v>133</v>
      </c>
      <c r="DX68" s="130" t="s">
        <v>133</v>
      </c>
      <c r="DY68" s="131" t="s">
        <v>166</v>
      </c>
      <c r="DZ68" s="261" t="str">
        <f>HYPERLINK("https://my.pitchbook.com?c=187711-84", "View company online")</f>
        <v>View company online</v>
      </c>
    </row>
    <row r="69" spans="1:130" x14ac:dyDescent="0.2">
      <c r="A69" s="132" t="s">
        <v>1707</v>
      </c>
      <c r="B69" s="133" t="s">
        <v>1708</v>
      </c>
      <c r="C69" s="134" t="s">
        <v>1709</v>
      </c>
      <c r="D69" s="135" t="s">
        <v>133</v>
      </c>
      <c r="E69" s="136" t="s">
        <v>1707</v>
      </c>
      <c r="F69" s="137" t="s">
        <v>1710</v>
      </c>
      <c r="G69" s="138" t="s">
        <v>135</v>
      </c>
      <c r="H69" s="139" t="s">
        <v>136</v>
      </c>
      <c r="I69" s="140" t="s">
        <v>1711</v>
      </c>
      <c r="J69" s="141" t="s">
        <v>1712</v>
      </c>
      <c r="K69" s="142" t="s">
        <v>1697</v>
      </c>
      <c r="L69" s="143" t="s">
        <v>584</v>
      </c>
      <c r="M69" s="144">
        <v>0.2</v>
      </c>
      <c r="N69" s="145" t="s">
        <v>141</v>
      </c>
      <c r="O69" s="146" t="s">
        <v>176</v>
      </c>
      <c r="P69" s="147" t="s">
        <v>177</v>
      </c>
      <c r="Q69" s="148" t="s">
        <v>1713</v>
      </c>
      <c r="R69" s="149" t="s">
        <v>133</v>
      </c>
      <c r="S69" s="150" t="s">
        <v>133</v>
      </c>
      <c r="T69" s="151" t="s">
        <v>133</v>
      </c>
      <c r="U69" s="152">
        <v>2014</v>
      </c>
      <c r="V69" s="153" t="s">
        <v>133</v>
      </c>
      <c r="W69" s="154" t="s">
        <v>133</v>
      </c>
      <c r="X69" s="155" t="s">
        <v>133</v>
      </c>
      <c r="Y69" s="156" t="s">
        <v>133</v>
      </c>
      <c r="Z69" s="157" t="s">
        <v>133</v>
      </c>
      <c r="AA69" s="158" t="s">
        <v>133</v>
      </c>
      <c r="AB69" s="159" t="s">
        <v>133</v>
      </c>
      <c r="AC69" s="160" t="s">
        <v>133</v>
      </c>
      <c r="AD69" s="161" t="s">
        <v>133</v>
      </c>
      <c r="AE69" s="162" t="s">
        <v>1714</v>
      </c>
      <c r="AF69" s="163" t="s">
        <v>1715</v>
      </c>
      <c r="AG69" s="164" t="s">
        <v>1716</v>
      </c>
      <c r="AH69" s="165" t="s">
        <v>1717</v>
      </c>
      <c r="AI69" s="166" t="s">
        <v>1718</v>
      </c>
      <c r="AJ69" s="167" t="s">
        <v>1719</v>
      </c>
      <c r="AK69" s="168" t="s">
        <v>1720</v>
      </c>
      <c r="AL69" s="169" t="s">
        <v>1721</v>
      </c>
      <c r="AM69" s="170" t="s">
        <v>1722</v>
      </c>
      <c r="AN69" s="171" t="s">
        <v>482</v>
      </c>
      <c r="AO69" s="172" t="s">
        <v>1723</v>
      </c>
      <c r="AP69" s="173" t="s">
        <v>155</v>
      </c>
      <c r="AQ69" s="174" t="s">
        <v>1718</v>
      </c>
      <c r="AR69" s="175" t="s">
        <v>133</v>
      </c>
      <c r="AS69" s="176" t="s">
        <v>1724</v>
      </c>
      <c r="AT69" s="177" t="s">
        <v>157</v>
      </c>
      <c r="AU69" s="178" t="s">
        <v>158</v>
      </c>
      <c r="AV69" s="179" t="s">
        <v>1725</v>
      </c>
      <c r="AW69" s="180" t="s">
        <v>1726</v>
      </c>
      <c r="AX69" s="181">
        <v>2</v>
      </c>
      <c r="AY69" s="182" t="s">
        <v>133</v>
      </c>
      <c r="AZ69" s="183" t="s">
        <v>133</v>
      </c>
      <c r="BA69" s="184" t="s">
        <v>133</v>
      </c>
      <c r="BB69" s="185" t="s">
        <v>1727</v>
      </c>
      <c r="BC69" s="186" t="s">
        <v>133</v>
      </c>
      <c r="BD69" s="187" t="s">
        <v>133</v>
      </c>
      <c r="BE69" s="188" t="s">
        <v>133</v>
      </c>
      <c r="BF69" s="189" t="s">
        <v>133</v>
      </c>
      <c r="BG69" s="190">
        <v>41883</v>
      </c>
      <c r="BH69" s="191" t="s">
        <v>133</v>
      </c>
      <c r="BI69" s="192" t="s">
        <v>133</v>
      </c>
      <c r="BJ69" s="193" t="s">
        <v>133</v>
      </c>
      <c r="BK69" s="194" t="s">
        <v>133</v>
      </c>
      <c r="BL69" s="195" t="s">
        <v>598</v>
      </c>
      <c r="BM69" s="196" t="s">
        <v>133</v>
      </c>
      <c r="BN69" s="197" t="s">
        <v>133</v>
      </c>
      <c r="BO69" s="198" t="s">
        <v>599</v>
      </c>
      <c r="BP69" s="199" t="s">
        <v>133</v>
      </c>
      <c r="BQ69" s="200" t="s">
        <v>133</v>
      </c>
      <c r="BR69" s="201" t="s">
        <v>133</v>
      </c>
      <c r="BS69" s="202" t="s">
        <v>191</v>
      </c>
      <c r="BT69" s="203">
        <v>43038</v>
      </c>
      <c r="BU69" s="204">
        <v>0.1</v>
      </c>
      <c r="BV69" s="205" t="s">
        <v>160</v>
      </c>
      <c r="BW69" s="206" t="s">
        <v>133</v>
      </c>
      <c r="BX69" s="207" t="s">
        <v>133</v>
      </c>
      <c r="BY69" s="208" t="s">
        <v>161</v>
      </c>
      <c r="BZ69" s="209" t="s">
        <v>162</v>
      </c>
      <c r="CA69" s="210" t="s">
        <v>133</v>
      </c>
      <c r="CB69" s="211" t="s">
        <v>163</v>
      </c>
      <c r="CC69" s="212" t="s">
        <v>164</v>
      </c>
      <c r="CD69" s="213" t="s">
        <v>133</v>
      </c>
      <c r="CE69" s="214" t="s">
        <v>133</v>
      </c>
      <c r="CF69" s="215" t="s">
        <v>165</v>
      </c>
      <c r="CG69" s="216" t="s">
        <v>1728</v>
      </c>
      <c r="CH69" s="217" t="s">
        <v>1377</v>
      </c>
      <c r="CI69" s="218" t="s">
        <v>1262</v>
      </c>
      <c r="CJ69" s="219" t="s">
        <v>1729</v>
      </c>
      <c r="CK69" s="220" t="s">
        <v>1730</v>
      </c>
      <c r="CL69" s="221" t="s">
        <v>969</v>
      </c>
      <c r="CM69" s="222" t="s">
        <v>1012</v>
      </c>
      <c r="CN69" s="223" t="s">
        <v>553</v>
      </c>
      <c r="CO69" s="224" t="s">
        <v>1731</v>
      </c>
      <c r="CP69" s="225" t="s">
        <v>328</v>
      </c>
      <c r="CQ69" s="226" t="s">
        <v>276</v>
      </c>
      <c r="CR69" s="227" t="s">
        <v>280</v>
      </c>
      <c r="CS69" s="228" t="s">
        <v>1732</v>
      </c>
      <c r="CT69" s="229" t="s">
        <v>408</v>
      </c>
      <c r="CU69" s="230" t="s">
        <v>1733</v>
      </c>
      <c r="CV69" s="231" t="s">
        <v>1377</v>
      </c>
      <c r="CW69" s="232" t="s">
        <v>1734</v>
      </c>
      <c r="CX69" s="233" t="s">
        <v>1100</v>
      </c>
      <c r="CY69" s="234" t="s">
        <v>1229</v>
      </c>
      <c r="CZ69" s="235" t="s">
        <v>1735</v>
      </c>
      <c r="DA69" s="236" t="s">
        <v>1736</v>
      </c>
      <c r="DB69" s="237" t="s">
        <v>615</v>
      </c>
      <c r="DC69" s="238" t="s">
        <v>1737</v>
      </c>
      <c r="DD69" s="239" t="s">
        <v>417</v>
      </c>
      <c r="DE69" s="240" t="s">
        <v>1738</v>
      </c>
      <c r="DF69" s="241" t="s">
        <v>464</v>
      </c>
      <c r="DG69" s="242" t="s">
        <v>1739</v>
      </c>
      <c r="DH69" s="243" t="s">
        <v>1740</v>
      </c>
      <c r="DI69" s="244" t="s">
        <v>1741</v>
      </c>
      <c r="DJ69" s="245" t="s">
        <v>1567</v>
      </c>
      <c r="DK69" s="246" t="s">
        <v>1742</v>
      </c>
      <c r="DL69" s="247" t="s">
        <v>612</v>
      </c>
      <c r="DM69" s="248" t="s">
        <v>1743</v>
      </c>
      <c r="DN69" s="249" t="s">
        <v>1744</v>
      </c>
      <c r="DO69" s="250" t="s">
        <v>1745</v>
      </c>
      <c r="DP69" s="251" t="s">
        <v>1746</v>
      </c>
      <c r="DQ69" s="252" t="s">
        <v>977</v>
      </c>
      <c r="DR69" s="253" t="s">
        <v>1747</v>
      </c>
      <c r="DS69" s="254" t="s">
        <v>971</v>
      </c>
      <c r="DT69" s="255" t="s">
        <v>291</v>
      </c>
      <c r="DU69" s="256" t="s">
        <v>276</v>
      </c>
      <c r="DV69" s="257" t="s">
        <v>1748</v>
      </c>
      <c r="DW69" s="258" t="s">
        <v>291</v>
      </c>
      <c r="DX69" s="259" t="s">
        <v>276</v>
      </c>
      <c r="DY69" s="260" t="s">
        <v>166</v>
      </c>
      <c r="DZ69" s="262" t="str">
        <f>HYPERLINK("https://my.pitchbook.com?c=172966-78", "View company online")</f>
        <v>View company online</v>
      </c>
    </row>
    <row r="70" spans="1:130" x14ac:dyDescent="0.2">
      <c r="A70" s="3" t="s">
        <v>1749</v>
      </c>
      <c r="B70" s="4" t="s">
        <v>1750</v>
      </c>
      <c r="C70" s="5" t="s">
        <v>133</v>
      </c>
      <c r="D70" s="6" t="s">
        <v>133</v>
      </c>
      <c r="E70" s="7" t="s">
        <v>1749</v>
      </c>
      <c r="F70" s="8" t="s">
        <v>1751</v>
      </c>
      <c r="G70" s="9" t="s">
        <v>135</v>
      </c>
      <c r="H70" s="10" t="s">
        <v>1752</v>
      </c>
      <c r="I70" s="11" t="s">
        <v>1753</v>
      </c>
      <c r="J70" s="12" t="s">
        <v>1754</v>
      </c>
      <c r="K70" s="13" t="s">
        <v>133</v>
      </c>
      <c r="L70" s="14" t="s">
        <v>175</v>
      </c>
      <c r="M70" s="15">
        <v>0.26</v>
      </c>
      <c r="N70" s="16" t="s">
        <v>141</v>
      </c>
      <c r="O70" s="17" t="s">
        <v>176</v>
      </c>
      <c r="P70" s="18" t="s">
        <v>177</v>
      </c>
      <c r="Q70" s="19" t="s">
        <v>1755</v>
      </c>
      <c r="R70" s="20">
        <v>11</v>
      </c>
      <c r="S70" s="21" t="s">
        <v>133</v>
      </c>
      <c r="T70" s="22" t="s">
        <v>133</v>
      </c>
      <c r="U70" s="23">
        <v>2014</v>
      </c>
      <c r="V70" s="24" t="s">
        <v>133</v>
      </c>
      <c r="W70" s="25" t="s">
        <v>133</v>
      </c>
      <c r="X70" s="26" t="s">
        <v>1756</v>
      </c>
      <c r="Y70" s="27" t="s">
        <v>133</v>
      </c>
      <c r="Z70" s="28" t="s">
        <v>133</v>
      </c>
      <c r="AA70" s="29" t="s">
        <v>133</v>
      </c>
      <c r="AB70" s="30" t="s">
        <v>133</v>
      </c>
      <c r="AC70" s="31" t="s">
        <v>133</v>
      </c>
      <c r="AD70" s="32" t="s">
        <v>133</v>
      </c>
      <c r="AE70" s="33" t="s">
        <v>1757</v>
      </c>
      <c r="AF70" s="34" t="s">
        <v>1758</v>
      </c>
      <c r="AG70" s="35" t="s">
        <v>1759</v>
      </c>
      <c r="AH70" s="36" t="s">
        <v>1760</v>
      </c>
      <c r="AI70" s="37" t="s">
        <v>1761</v>
      </c>
      <c r="AJ70" s="38" t="s">
        <v>1762</v>
      </c>
      <c r="AK70" s="39" t="s">
        <v>1763</v>
      </c>
      <c r="AL70" s="40" t="s">
        <v>1764</v>
      </c>
      <c r="AM70" s="41" t="s">
        <v>682</v>
      </c>
      <c r="AN70" s="42" t="s">
        <v>1341</v>
      </c>
      <c r="AO70" s="43" t="s">
        <v>1765</v>
      </c>
      <c r="AP70" s="44" t="s">
        <v>155</v>
      </c>
      <c r="AQ70" s="45" t="s">
        <v>1761</v>
      </c>
      <c r="AR70" s="46" t="s">
        <v>133</v>
      </c>
      <c r="AS70" s="47" t="s">
        <v>133</v>
      </c>
      <c r="AT70" s="48" t="s">
        <v>157</v>
      </c>
      <c r="AU70" s="49" t="s">
        <v>158</v>
      </c>
      <c r="AV70" s="50" t="s">
        <v>1766</v>
      </c>
      <c r="AW70" s="51" t="s">
        <v>133</v>
      </c>
      <c r="AX70" s="52" t="s">
        <v>133</v>
      </c>
      <c r="AY70" s="53" t="s">
        <v>133</v>
      </c>
      <c r="AZ70" s="54" t="s">
        <v>133</v>
      </c>
      <c r="BA70" s="55" t="s">
        <v>133</v>
      </c>
      <c r="BB70" s="56" t="s">
        <v>133</v>
      </c>
      <c r="BC70" s="57" t="s">
        <v>133</v>
      </c>
      <c r="BD70" s="58" t="s">
        <v>133</v>
      </c>
      <c r="BE70" s="59" t="s">
        <v>133</v>
      </c>
      <c r="BF70" s="60" t="s">
        <v>133</v>
      </c>
      <c r="BG70" s="61">
        <v>43038</v>
      </c>
      <c r="BH70" s="62">
        <v>0.26</v>
      </c>
      <c r="BI70" s="63" t="s">
        <v>160</v>
      </c>
      <c r="BJ70" s="64" t="s">
        <v>133</v>
      </c>
      <c r="BK70" s="65" t="s">
        <v>133</v>
      </c>
      <c r="BL70" s="66" t="s">
        <v>161</v>
      </c>
      <c r="BM70" s="67" t="s">
        <v>162</v>
      </c>
      <c r="BN70" s="68" t="s">
        <v>133</v>
      </c>
      <c r="BO70" s="69" t="s">
        <v>163</v>
      </c>
      <c r="BP70" s="70" t="s">
        <v>133</v>
      </c>
      <c r="BQ70" s="71" t="s">
        <v>133</v>
      </c>
      <c r="BR70" s="72" t="s">
        <v>133</v>
      </c>
      <c r="BS70" s="73" t="s">
        <v>191</v>
      </c>
      <c r="BT70" s="74">
        <v>43038</v>
      </c>
      <c r="BU70" s="75">
        <v>0.26</v>
      </c>
      <c r="BV70" s="76" t="s">
        <v>160</v>
      </c>
      <c r="BW70" s="77" t="s">
        <v>133</v>
      </c>
      <c r="BX70" s="78" t="s">
        <v>133</v>
      </c>
      <c r="BY70" s="79" t="s">
        <v>161</v>
      </c>
      <c r="BZ70" s="80" t="s">
        <v>162</v>
      </c>
      <c r="CA70" s="81" t="s">
        <v>133</v>
      </c>
      <c r="CB70" s="82" t="s">
        <v>163</v>
      </c>
      <c r="CC70" s="83" t="s">
        <v>133</v>
      </c>
      <c r="CD70" s="84" t="s">
        <v>133</v>
      </c>
      <c r="CE70" s="85" t="s">
        <v>133</v>
      </c>
      <c r="CF70" s="86" t="s">
        <v>191</v>
      </c>
      <c r="CG70" s="87" t="s">
        <v>133</v>
      </c>
      <c r="CH70" s="88" t="s">
        <v>133</v>
      </c>
      <c r="CI70" s="89" t="s">
        <v>133</v>
      </c>
      <c r="CJ70" s="90" t="s">
        <v>133</v>
      </c>
      <c r="CK70" s="91" t="s">
        <v>133</v>
      </c>
      <c r="CL70" s="92" t="s">
        <v>133</v>
      </c>
      <c r="CM70" s="93" t="s">
        <v>133</v>
      </c>
      <c r="CN70" s="94" t="s">
        <v>133</v>
      </c>
      <c r="CO70" s="95" t="s">
        <v>133</v>
      </c>
      <c r="CP70" s="96" t="s">
        <v>133</v>
      </c>
      <c r="CQ70" s="97" t="s">
        <v>133</v>
      </c>
      <c r="CR70" s="98" t="s">
        <v>133</v>
      </c>
      <c r="CS70" s="99" t="s">
        <v>133</v>
      </c>
      <c r="CT70" s="100" t="s">
        <v>133</v>
      </c>
      <c r="CU70" s="101" t="s">
        <v>133</v>
      </c>
      <c r="CV70" s="102" t="s">
        <v>133</v>
      </c>
      <c r="CW70" s="103" t="s">
        <v>133</v>
      </c>
      <c r="CX70" s="104" t="s">
        <v>133</v>
      </c>
      <c r="CY70" s="105" t="s">
        <v>133</v>
      </c>
      <c r="CZ70" s="106" t="s">
        <v>133</v>
      </c>
      <c r="DA70" s="107" t="s">
        <v>133</v>
      </c>
      <c r="DB70" s="108" t="s">
        <v>133</v>
      </c>
      <c r="DC70" s="109" t="s">
        <v>133</v>
      </c>
      <c r="DD70" s="110" t="s">
        <v>133</v>
      </c>
      <c r="DE70" s="111" t="s">
        <v>133</v>
      </c>
      <c r="DF70" s="112" t="s">
        <v>133</v>
      </c>
      <c r="DG70" s="113" t="s">
        <v>133</v>
      </c>
      <c r="DH70" s="114" t="s">
        <v>133</v>
      </c>
      <c r="DI70" s="115" t="s">
        <v>133</v>
      </c>
      <c r="DJ70" s="116" t="s">
        <v>133</v>
      </c>
      <c r="DK70" s="117" t="s">
        <v>133</v>
      </c>
      <c r="DL70" s="118" t="s">
        <v>133</v>
      </c>
      <c r="DM70" s="119" t="s">
        <v>133</v>
      </c>
      <c r="DN70" s="120" t="s">
        <v>133</v>
      </c>
      <c r="DO70" s="121" t="s">
        <v>133</v>
      </c>
      <c r="DP70" s="122" t="s">
        <v>133</v>
      </c>
      <c r="DQ70" s="123" t="s">
        <v>133</v>
      </c>
      <c r="DR70" s="124" t="s">
        <v>133</v>
      </c>
      <c r="DS70" s="125" t="s">
        <v>133</v>
      </c>
      <c r="DT70" s="126" t="s">
        <v>133</v>
      </c>
      <c r="DU70" s="127" t="s">
        <v>133</v>
      </c>
      <c r="DV70" s="128" t="s">
        <v>133</v>
      </c>
      <c r="DW70" s="129" t="s">
        <v>133</v>
      </c>
      <c r="DX70" s="130" t="s">
        <v>133</v>
      </c>
      <c r="DY70" s="131" t="s">
        <v>166</v>
      </c>
      <c r="DZ70" s="261" t="str">
        <f>HYPERLINK("https://my.pitchbook.com?c=221870-53", "View company online")</f>
        <v>View company online</v>
      </c>
    </row>
    <row r="71" spans="1:130" x14ac:dyDescent="0.2">
      <c r="A71" s="132" t="s">
        <v>1767</v>
      </c>
      <c r="B71" s="133" t="s">
        <v>1768</v>
      </c>
      <c r="C71" s="134" t="s">
        <v>133</v>
      </c>
      <c r="D71" s="135" t="s">
        <v>133</v>
      </c>
      <c r="E71" s="136" t="s">
        <v>1767</v>
      </c>
      <c r="F71" s="137" t="s">
        <v>1769</v>
      </c>
      <c r="G71" s="138" t="s">
        <v>195</v>
      </c>
      <c r="H71" s="139" t="s">
        <v>581</v>
      </c>
      <c r="I71" s="140" t="s">
        <v>1770</v>
      </c>
      <c r="J71" s="141" t="s">
        <v>1771</v>
      </c>
      <c r="K71" s="142" t="s">
        <v>1697</v>
      </c>
      <c r="L71" s="143" t="s">
        <v>584</v>
      </c>
      <c r="M71" s="144" t="s">
        <v>133</v>
      </c>
      <c r="N71" s="145" t="s">
        <v>241</v>
      </c>
      <c r="O71" s="146" t="s">
        <v>176</v>
      </c>
      <c r="P71" s="147" t="s">
        <v>1160</v>
      </c>
      <c r="Q71" s="148" t="s">
        <v>1772</v>
      </c>
      <c r="R71" s="149" t="s">
        <v>133</v>
      </c>
      <c r="S71" s="150" t="s">
        <v>133</v>
      </c>
      <c r="T71" s="151" t="s">
        <v>133</v>
      </c>
      <c r="U71" s="152">
        <v>1983</v>
      </c>
      <c r="V71" s="153" t="s">
        <v>133</v>
      </c>
      <c r="W71" s="154" t="s">
        <v>133</v>
      </c>
      <c r="X71" s="155" t="s">
        <v>133</v>
      </c>
      <c r="Y71" s="156" t="s">
        <v>133</v>
      </c>
      <c r="Z71" s="157" t="s">
        <v>133</v>
      </c>
      <c r="AA71" s="158" t="s">
        <v>133</v>
      </c>
      <c r="AB71" s="159" t="s">
        <v>133</v>
      </c>
      <c r="AC71" s="160" t="s">
        <v>133</v>
      </c>
      <c r="AD71" s="161" t="s">
        <v>133</v>
      </c>
      <c r="AE71" s="162" t="s">
        <v>1773</v>
      </c>
      <c r="AF71" s="163" t="s">
        <v>1774</v>
      </c>
      <c r="AG71" s="164" t="s">
        <v>1759</v>
      </c>
      <c r="AH71" s="165" t="s">
        <v>1775</v>
      </c>
      <c r="AI71" s="166" t="s">
        <v>1776</v>
      </c>
      <c r="AJ71" s="167" t="s">
        <v>1777</v>
      </c>
      <c r="AK71" s="168" t="s">
        <v>133</v>
      </c>
      <c r="AL71" s="169" t="s">
        <v>133</v>
      </c>
      <c r="AM71" s="170" t="s">
        <v>1778</v>
      </c>
      <c r="AN71" s="171" t="s">
        <v>926</v>
      </c>
      <c r="AO71" s="172" t="s">
        <v>133</v>
      </c>
      <c r="AP71" s="173" t="s">
        <v>155</v>
      </c>
      <c r="AQ71" s="174" t="s">
        <v>1776</v>
      </c>
      <c r="AR71" s="175" t="s">
        <v>133</v>
      </c>
      <c r="AS71" s="176" t="s">
        <v>1779</v>
      </c>
      <c r="AT71" s="177" t="s">
        <v>157</v>
      </c>
      <c r="AU71" s="178" t="s">
        <v>158</v>
      </c>
      <c r="AV71" s="179" t="s">
        <v>1780</v>
      </c>
      <c r="AW71" s="180" t="s">
        <v>1781</v>
      </c>
      <c r="AX71" s="181">
        <v>1</v>
      </c>
      <c r="AY71" s="182" t="s">
        <v>133</v>
      </c>
      <c r="AZ71" s="183" t="s">
        <v>133</v>
      </c>
      <c r="BA71" s="184" t="s">
        <v>133</v>
      </c>
      <c r="BB71" s="185" t="s">
        <v>1782</v>
      </c>
      <c r="BC71" s="186" t="s">
        <v>133</v>
      </c>
      <c r="BD71" s="187" t="s">
        <v>133</v>
      </c>
      <c r="BE71" s="188" t="s">
        <v>133</v>
      </c>
      <c r="BF71" s="189" t="s">
        <v>315</v>
      </c>
      <c r="BG71" s="190">
        <v>42767</v>
      </c>
      <c r="BH71" s="191" t="s">
        <v>133</v>
      </c>
      <c r="BI71" s="192" t="s">
        <v>133</v>
      </c>
      <c r="BJ71" s="193" t="s">
        <v>133</v>
      </c>
      <c r="BK71" s="194" t="s">
        <v>133</v>
      </c>
      <c r="BL71" s="195" t="s">
        <v>598</v>
      </c>
      <c r="BM71" s="196" t="s">
        <v>133</v>
      </c>
      <c r="BN71" s="197" t="s">
        <v>133</v>
      </c>
      <c r="BO71" s="198" t="s">
        <v>163</v>
      </c>
      <c r="BP71" s="199" t="s">
        <v>164</v>
      </c>
      <c r="BQ71" s="200" t="s">
        <v>133</v>
      </c>
      <c r="BR71" s="201" t="s">
        <v>133</v>
      </c>
      <c r="BS71" s="202" t="s">
        <v>191</v>
      </c>
      <c r="BT71" s="203">
        <v>43036</v>
      </c>
      <c r="BU71" s="204">
        <v>0.27</v>
      </c>
      <c r="BV71" s="205" t="s">
        <v>160</v>
      </c>
      <c r="BW71" s="206" t="s">
        <v>133</v>
      </c>
      <c r="BX71" s="207" t="s">
        <v>133</v>
      </c>
      <c r="BY71" s="208" t="s">
        <v>316</v>
      </c>
      <c r="BZ71" s="209" t="s">
        <v>133</v>
      </c>
      <c r="CA71" s="210" t="s">
        <v>133</v>
      </c>
      <c r="CB71" s="211" t="s">
        <v>163</v>
      </c>
      <c r="CC71" s="212" t="s">
        <v>133</v>
      </c>
      <c r="CD71" s="213" t="s">
        <v>133</v>
      </c>
      <c r="CE71" s="214" t="s">
        <v>133</v>
      </c>
      <c r="CF71" s="215" t="s">
        <v>191</v>
      </c>
      <c r="CG71" s="216" t="s">
        <v>276</v>
      </c>
      <c r="CH71" s="217" t="s">
        <v>277</v>
      </c>
      <c r="CI71" s="218" t="s">
        <v>276</v>
      </c>
      <c r="CJ71" s="219" t="s">
        <v>276</v>
      </c>
      <c r="CK71" s="220" t="s">
        <v>276</v>
      </c>
      <c r="CL71" s="221" t="s">
        <v>278</v>
      </c>
      <c r="CM71" s="222" t="s">
        <v>133</v>
      </c>
      <c r="CN71" s="223" t="s">
        <v>133</v>
      </c>
      <c r="CO71" s="224" t="s">
        <v>133</v>
      </c>
      <c r="CP71" s="225" t="s">
        <v>133</v>
      </c>
      <c r="CQ71" s="226" t="s">
        <v>276</v>
      </c>
      <c r="CR71" s="227" t="s">
        <v>280</v>
      </c>
      <c r="CS71" s="228" t="s">
        <v>133</v>
      </c>
      <c r="CT71" s="229" t="s">
        <v>133</v>
      </c>
      <c r="CU71" s="230" t="s">
        <v>133</v>
      </c>
      <c r="CV71" s="231" t="s">
        <v>133</v>
      </c>
      <c r="CW71" s="232" t="s">
        <v>1783</v>
      </c>
      <c r="CX71" s="233" t="s">
        <v>410</v>
      </c>
      <c r="CY71" s="234" t="s">
        <v>283</v>
      </c>
      <c r="CZ71" s="235" t="s">
        <v>276</v>
      </c>
      <c r="DA71" s="236" t="s">
        <v>1783</v>
      </c>
      <c r="DB71" s="237" t="s">
        <v>604</v>
      </c>
      <c r="DC71" s="238" t="s">
        <v>133</v>
      </c>
      <c r="DD71" s="239" t="s">
        <v>133</v>
      </c>
      <c r="DE71" s="240" t="s">
        <v>133</v>
      </c>
      <c r="DF71" s="241" t="s">
        <v>133</v>
      </c>
      <c r="DG71" s="242" t="s">
        <v>1783</v>
      </c>
      <c r="DH71" s="243" t="s">
        <v>354</v>
      </c>
      <c r="DI71" s="244" t="s">
        <v>133</v>
      </c>
      <c r="DJ71" s="245" t="s">
        <v>133</v>
      </c>
      <c r="DK71" s="246" t="s">
        <v>133</v>
      </c>
      <c r="DL71" s="247" t="s">
        <v>133</v>
      </c>
      <c r="DM71" s="248" t="s">
        <v>133</v>
      </c>
      <c r="DN71" s="249" t="s">
        <v>133</v>
      </c>
      <c r="DO71" s="250" t="s">
        <v>133</v>
      </c>
      <c r="DP71" s="251" t="s">
        <v>133</v>
      </c>
      <c r="DQ71" s="252" t="s">
        <v>133</v>
      </c>
      <c r="DR71" s="253" t="s">
        <v>133</v>
      </c>
      <c r="DS71" s="254" t="s">
        <v>1181</v>
      </c>
      <c r="DT71" s="255" t="s">
        <v>488</v>
      </c>
      <c r="DU71" s="256" t="s">
        <v>1784</v>
      </c>
      <c r="DV71" s="257" t="s">
        <v>133</v>
      </c>
      <c r="DW71" s="258" t="s">
        <v>133</v>
      </c>
      <c r="DX71" s="259" t="s">
        <v>133</v>
      </c>
      <c r="DY71" s="260" t="s">
        <v>166</v>
      </c>
      <c r="DZ71" s="262" t="str">
        <f>HYPERLINK("https://my.pitchbook.com?c=179219-26", "View company online")</f>
        <v>View company online</v>
      </c>
    </row>
    <row r="72" spans="1:130" x14ac:dyDescent="0.2">
      <c r="A72" s="3" t="s">
        <v>1785</v>
      </c>
      <c r="B72" s="4" t="s">
        <v>1786</v>
      </c>
      <c r="C72" s="5" t="s">
        <v>1787</v>
      </c>
      <c r="D72" s="6" t="s">
        <v>133</v>
      </c>
      <c r="E72" s="7" t="s">
        <v>1785</v>
      </c>
      <c r="F72" s="8" t="s">
        <v>1788</v>
      </c>
      <c r="G72" s="9" t="s">
        <v>135</v>
      </c>
      <c r="H72" s="10" t="s">
        <v>1789</v>
      </c>
      <c r="I72" s="11" t="s">
        <v>1790</v>
      </c>
      <c r="J72" s="12" t="s">
        <v>1791</v>
      </c>
      <c r="K72" s="13" t="s">
        <v>1792</v>
      </c>
      <c r="L72" s="14" t="s">
        <v>175</v>
      </c>
      <c r="M72" s="15">
        <v>0.23</v>
      </c>
      <c r="N72" s="16" t="s">
        <v>141</v>
      </c>
      <c r="O72" s="17" t="s">
        <v>176</v>
      </c>
      <c r="P72" s="18" t="s">
        <v>177</v>
      </c>
      <c r="Q72" s="19" t="s">
        <v>1793</v>
      </c>
      <c r="R72" s="20" t="s">
        <v>133</v>
      </c>
      <c r="S72" s="21" t="s">
        <v>133</v>
      </c>
      <c r="T72" s="22" t="s">
        <v>133</v>
      </c>
      <c r="U72" s="23">
        <v>2017</v>
      </c>
      <c r="V72" s="24" t="s">
        <v>133</v>
      </c>
      <c r="W72" s="25" t="s">
        <v>133</v>
      </c>
      <c r="X72" s="26" t="s">
        <v>265</v>
      </c>
      <c r="Y72" s="27" t="s">
        <v>133</v>
      </c>
      <c r="Z72" s="28" t="s">
        <v>133</v>
      </c>
      <c r="AA72" s="29" t="s">
        <v>133</v>
      </c>
      <c r="AB72" s="30" t="s">
        <v>133</v>
      </c>
      <c r="AC72" s="31" t="s">
        <v>133</v>
      </c>
      <c r="AD72" s="32" t="s">
        <v>133</v>
      </c>
      <c r="AE72" s="33" t="s">
        <v>1794</v>
      </c>
      <c r="AF72" s="34" t="s">
        <v>1795</v>
      </c>
      <c r="AG72" s="35" t="s">
        <v>920</v>
      </c>
      <c r="AH72" s="36" t="s">
        <v>133</v>
      </c>
      <c r="AI72" s="37" t="s">
        <v>1796</v>
      </c>
      <c r="AJ72" s="38" t="s">
        <v>1797</v>
      </c>
      <c r="AK72" s="39" t="s">
        <v>1798</v>
      </c>
      <c r="AL72" s="40" t="s">
        <v>133</v>
      </c>
      <c r="AM72" s="41" t="s">
        <v>1799</v>
      </c>
      <c r="AN72" s="42" t="s">
        <v>875</v>
      </c>
      <c r="AO72" s="43" t="s">
        <v>1800</v>
      </c>
      <c r="AP72" s="44" t="s">
        <v>155</v>
      </c>
      <c r="AQ72" s="45" t="s">
        <v>1796</v>
      </c>
      <c r="AR72" s="46" t="s">
        <v>133</v>
      </c>
      <c r="AS72" s="47" t="s">
        <v>1801</v>
      </c>
      <c r="AT72" s="48" t="s">
        <v>157</v>
      </c>
      <c r="AU72" s="49" t="s">
        <v>158</v>
      </c>
      <c r="AV72" s="50" t="s">
        <v>1802</v>
      </c>
      <c r="AW72" s="51" t="s">
        <v>133</v>
      </c>
      <c r="AX72" s="52" t="s">
        <v>133</v>
      </c>
      <c r="AY72" s="53" t="s">
        <v>133</v>
      </c>
      <c r="AZ72" s="54" t="s">
        <v>133</v>
      </c>
      <c r="BA72" s="55" t="s">
        <v>133</v>
      </c>
      <c r="BB72" s="56" t="s">
        <v>133</v>
      </c>
      <c r="BC72" s="57" t="s">
        <v>133</v>
      </c>
      <c r="BD72" s="58" t="s">
        <v>133</v>
      </c>
      <c r="BE72" s="59" t="s">
        <v>133</v>
      </c>
      <c r="BF72" s="60" t="s">
        <v>133</v>
      </c>
      <c r="BG72" s="61">
        <v>43035</v>
      </c>
      <c r="BH72" s="62">
        <v>0.23</v>
      </c>
      <c r="BI72" s="63" t="s">
        <v>160</v>
      </c>
      <c r="BJ72" s="64" t="s">
        <v>133</v>
      </c>
      <c r="BK72" s="65" t="s">
        <v>133</v>
      </c>
      <c r="BL72" s="66" t="s">
        <v>161</v>
      </c>
      <c r="BM72" s="67" t="s">
        <v>162</v>
      </c>
      <c r="BN72" s="68" t="s">
        <v>133</v>
      </c>
      <c r="BO72" s="69" t="s">
        <v>163</v>
      </c>
      <c r="BP72" s="70" t="s">
        <v>133</v>
      </c>
      <c r="BQ72" s="71" t="s">
        <v>133</v>
      </c>
      <c r="BR72" s="72" t="s">
        <v>133</v>
      </c>
      <c r="BS72" s="73" t="s">
        <v>191</v>
      </c>
      <c r="BT72" s="74">
        <v>43035</v>
      </c>
      <c r="BU72" s="75">
        <v>0.23</v>
      </c>
      <c r="BV72" s="76" t="s">
        <v>160</v>
      </c>
      <c r="BW72" s="77" t="s">
        <v>133</v>
      </c>
      <c r="BX72" s="78" t="s">
        <v>133</v>
      </c>
      <c r="BY72" s="79" t="s">
        <v>161</v>
      </c>
      <c r="BZ72" s="80" t="s">
        <v>162</v>
      </c>
      <c r="CA72" s="81" t="s">
        <v>133</v>
      </c>
      <c r="CB72" s="82" t="s">
        <v>163</v>
      </c>
      <c r="CC72" s="83" t="s">
        <v>133</v>
      </c>
      <c r="CD72" s="84" t="s">
        <v>133</v>
      </c>
      <c r="CE72" s="85" t="s">
        <v>133</v>
      </c>
      <c r="CF72" s="86" t="s">
        <v>191</v>
      </c>
      <c r="CG72" s="87" t="s">
        <v>133</v>
      </c>
      <c r="CH72" s="88" t="s">
        <v>133</v>
      </c>
      <c r="CI72" s="89" t="s">
        <v>133</v>
      </c>
      <c r="CJ72" s="90" t="s">
        <v>133</v>
      </c>
      <c r="CK72" s="91" t="s">
        <v>133</v>
      </c>
      <c r="CL72" s="92" t="s">
        <v>133</v>
      </c>
      <c r="CM72" s="93" t="s">
        <v>133</v>
      </c>
      <c r="CN72" s="94" t="s">
        <v>133</v>
      </c>
      <c r="CO72" s="95" t="s">
        <v>133</v>
      </c>
      <c r="CP72" s="96" t="s">
        <v>133</v>
      </c>
      <c r="CQ72" s="97" t="s">
        <v>133</v>
      </c>
      <c r="CR72" s="98" t="s">
        <v>133</v>
      </c>
      <c r="CS72" s="99" t="s">
        <v>133</v>
      </c>
      <c r="CT72" s="100" t="s">
        <v>133</v>
      </c>
      <c r="CU72" s="101" t="s">
        <v>133</v>
      </c>
      <c r="CV72" s="102" t="s">
        <v>133</v>
      </c>
      <c r="CW72" s="103" t="s">
        <v>133</v>
      </c>
      <c r="CX72" s="104" t="s">
        <v>133</v>
      </c>
      <c r="CY72" s="105" t="s">
        <v>133</v>
      </c>
      <c r="CZ72" s="106" t="s">
        <v>133</v>
      </c>
      <c r="DA72" s="107" t="s">
        <v>133</v>
      </c>
      <c r="DB72" s="108" t="s">
        <v>133</v>
      </c>
      <c r="DC72" s="109" t="s">
        <v>133</v>
      </c>
      <c r="DD72" s="110" t="s">
        <v>133</v>
      </c>
      <c r="DE72" s="111" t="s">
        <v>133</v>
      </c>
      <c r="DF72" s="112" t="s">
        <v>133</v>
      </c>
      <c r="DG72" s="113" t="s">
        <v>133</v>
      </c>
      <c r="DH72" s="114" t="s">
        <v>133</v>
      </c>
      <c r="DI72" s="115" t="s">
        <v>133</v>
      </c>
      <c r="DJ72" s="116" t="s">
        <v>133</v>
      </c>
      <c r="DK72" s="117" t="s">
        <v>133</v>
      </c>
      <c r="DL72" s="118" t="s">
        <v>133</v>
      </c>
      <c r="DM72" s="119" t="s">
        <v>133</v>
      </c>
      <c r="DN72" s="120" t="s">
        <v>133</v>
      </c>
      <c r="DO72" s="121" t="s">
        <v>133</v>
      </c>
      <c r="DP72" s="122" t="s">
        <v>133</v>
      </c>
      <c r="DQ72" s="123" t="s">
        <v>133</v>
      </c>
      <c r="DR72" s="124" t="s">
        <v>133</v>
      </c>
      <c r="DS72" s="125" t="s">
        <v>133</v>
      </c>
      <c r="DT72" s="126" t="s">
        <v>133</v>
      </c>
      <c r="DU72" s="127" t="s">
        <v>133</v>
      </c>
      <c r="DV72" s="128" t="s">
        <v>133</v>
      </c>
      <c r="DW72" s="129" t="s">
        <v>133</v>
      </c>
      <c r="DX72" s="130" t="s">
        <v>133</v>
      </c>
      <c r="DY72" s="131" t="s">
        <v>166</v>
      </c>
      <c r="DZ72" s="261" t="str">
        <f>HYPERLINK("https://my.pitchbook.com?c=221825-26", "View company online")</f>
        <v>View company online</v>
      </c>
    </row>
    <row r="73" spans="1:130" x14ac:dyDescent="0.2">
      <c r="A73" s="132" t="s">
        <v>1803</v>
      </c>
      <c r="B73" s="133" t="s">
        <v>1804</v>
      </c>
      <c r="C73" s="134" t="s">
        <v>133</v>
      </c>
      <c r="D73" s="135" t="s">
        <v>133</v>
      </c>
      <c r="E73" s="136" t="s">
        <v>1803</v>
      </c>
      <c r="F73" s="137" t="s">
        <v>1805</v>
      </c>
      <c r="G73" s="138" t="s">
        <v>135</v>
      </c>
      <c r="H73" s="139" t="s">
        <v>1508</v>
      </c>
      <c r="I73" s="140" t="s">
        <v>1509</v>
      </c>
      <c r="J73" s="141" t="s">
        <v>1806</v>
      </c>
      <c r="K73" s="142" t="s">
        <v>133</v>
      </c>
      <c r="L73" s="143" t="s">
        <v>140</v>
      </c>
      <c r="M73" s="144">
        <v>0.18</v>
      </c>
      <c r="N73" s="145" t="s">
        <v>141</v>
      </c>
      <c r="O73" s="146" t="s">
        <v>142</v>
      </c>
      <c r="P73" s="147" t="s">
        <v>143</v>
      </c>
      <c r="Q73" s="148" t="s">
        <v>1807</v>
      </c>
      <c r="R73" s="149" t="s">
        <v>133</v>
      </c>
      <c r="S73" s="150" t="s">
        <v>133</v>
      </c>
      <c r="T73" s="151" t="s">
        <v>133</v>
      </c>
      <c r="U73" s="152">
        <v>2015</v>
      </c>
      <c r="V73" s="153" t="s">
        <v>133</v>
      </c>
      <c r="W73" s="154" t="s">
        <v>133</v>
      </c>
      <c r="X73" s="155" t="s">
        <v>133</v>
      </c>
      <c r="Y73" s="156" t="s">
        <v>133</v>
      </c>
      <c r="Z73" s="157" t="s">
        <v>133</v>
      </c>
      <c r="AA73" s="158" t="s">
        <v>133</v>
      </c>
      <c r="AB73" s="159" t="s">
        <v>133</v>
      </c>
      <c r="AC73" s="160" t="s">
        <v>133</v>
      </c>
      <c r="AD73" s="161" t="s">
        <v>133</v>
      </c>
      <c r="AE73" s="162" t="s">
        <v>1808</v>
      </c>
      <c r="AF73" s="163" t="s">
        <v>1809</v>
      </c>
      <c r="AG73" s="164" t="s">
        <v>1810</v>
      </c>
      <c r="AH73" s="165" t="s">
        <v>1811</v>
      </c>
      <c r="AI73" s="166" t="s">
        <v>1812</v>
      </c>
      <c r="AJ73" s="167" t="s">
        <v>478</v>
      </c>
      <c r="AK73" s="168" t="s">
        <v>1813</v>
      </c>
      <c r="AL73" s="169" t="s">
        <v>133</v>
      </c>
      <c r="AM73" s="170" t="s">
        <v>481</v>
      </c>
      <c r="AN73" s="171" t="s">
        <v>482</v>
      </c>
      <c r="AO73" s="172" t="s">
        <v>1814</v>
      </c>
      <c r="AP73" s="173" t="s">
        <v>155</v>
      </c>
      <c r="AQ73" s="174" t="s">
        <v>1812</v>
      </c>
      <c r="AR73" s="175" t="s">
        <v>133</v>
      </c>
      <c r="AS73" s="176" t="s">
        <v>1815</v>
      </c>
      <c r="AT73" s="177" t="s">
        <v>157</v>
      </c>
      <c r="AU73" s="178" t="s">
        <v>158</v>
      </c>
      <c r="AV73" s="179" t="s">
        <v>1816</v>
      </c>
      <c r="AW73" s="180" t="s">
        <v>133</v>
      </c>
      <c r="AX73" s="181" t="s">
        <v>133</v>
      </c>
      <c r="AY73" s="182" t="s">
        <v>133</v>
      </c>
      <c r="AZ73" s="183" t="s">
        <v>133</v>
      </c>
      <c r="BA73" s="184" t="s">
        <v>133</v>
      </c>
      <c r="BB73" s="185" t="s">
        <v>133</v>
      </c>
      <c r="BC73" s="186" t="s">
        <v>133</v>
      </c>
      <c r="BD73" s="187" t="s">
        <v>133</v>
      </c>
      <c r="BE73" s="188" t="s">
        <v>133</v>
      </c>
      <c r="BF73" s="189" t="s">
        <v>1817</v>
      </c>
      <c r="BG73" s="190">
        <v>42545</v>
      </c>
      <c r="BH73" s="191">
        <v>0.17</v>
      </c>
      <c r="BI73" s="192" t="s">
        <v>160</v>
      </c>
      <c r="BJ73" s="193" t="s">
        <v>133</v>
      </c>
      <c r="BK73" s="194" t="s">
        <v>133</v>
      </c>
      <c r="BL73" s="195" t="s">
        <v>316</v>
      </c>
      <c r="BM73" s="196" t="s">
        <v>133</v>
      </c>
      <c r="BN73" s="197" t="s">
        <v>133</v>
      </c>
      <c r="BO73" s="198" t="s">
        <v>163</v>
      </c>
      <c r="BP73" s="199" t="s">
        <v>133</v>
      </c>
      <c r="BQ73" s="200" t="s">
        <v>133</v>
      </c>
      <c r="BR73" s="201" t="s">
        <v>133</v>
      </c>
      <c r="BS73" s="202" t="s">
        <v>191</v>
      </c>
      <c r="BT73" s="203">
        <v>43035</v>
      </c>
      <c r="BU73" s="204">
        <v>0.18</v>
      </c>
      <c r="BV73" s="205" t="s">
        <v>160</v>
      </c>
      <c r="BW73" s="206" t="s">
        <v>133</v>
      </c>
      <c r="BX73" s="207" t="s">
        <v>133</v>
      </c>
      <c r="BY73" s="208" t="s">
        <v>161</v>
      </c>
      <c r="BZ73" s="209" t="s">
        <v>162</v>
      </c>
      <c r="CA73" s="210" t="s">
        <v>133</v>
      </c>
      <c r="CB73" s="211" t="s">
        <v>163</v>
      </c>
      <c r="CC73" s="212" t="s">
        <v>164</v>
      </c>
      <c r="CD73" s="213" t="s">
        <v>133</v>
      </c>
      <c r="CE73" s="214" t="s">
        <v>133</v>
      </c>
      <c r="CF73" s="215" t="s">
        <v>165</v>
      </c>
      <c r="CG73" s="216" t="s">
        <v>133</v>
      </c>
      <c r="CH73" s="217" t="s">
        <v>133</v>
      </c>
      <c r="CI73" s="218" t="s">
        <v>133</v>
      </c>
      <c r="CJ73" s="219" t="s">
        <v>133</v>
      </c>
      <c r="CK73" s="220" t="s">
        <v>133</v>
      </c>
      <c r="CL73" s="221" t="s">
        <v>133</v>
      </c>
      <c r="CM73" s="222" t="s">
        <v>133</v>
      </c>
      <c r="CN73" s="223" t="s">
        <v>133</v>
      </c>
      <c r="CO73" s="224" t="s">
        <v>133</v>
      </c>
      <c r="CP73" s="225" t="s">
        <v>133</v>
      </c>
      <c r="CQ73" s="226" t="s">
        <v>133</v>
      </c>
      <c r="CR73" s="227" t="s">
        <v>133</v>
      </c>
      <c r="CS73" s="228" t="s">
        <v>133</v>
      </c>
      <c r="CT73" s="229" t="s">
        <v>133</v>
      </c>
      <c r="CU73" s="230" t="s">
        <v>133</v>
      </c>
      <c r="CV73" s="231" t="s">
        <v>133</v>
      </c>
      <c r="CW73" s="232" t="s">
        <v>133</v>
      </c>
      <c r="CX73" s="233" t="s">
        <v>133</v>
      </c>
      <c r="CY73" s="234" t="s">
        <v>133</v>
      </c>
      <c r="CZ73" s="235" t="s">
        <v>133</v>
      </c>
      <c r="DA73" s="236" t="s">
        <v>133</v>
      </c>
      <c r="DB73" s="237" t="s">
        <v>133</v>
      </c>
      <c r="DC73" s="238" t="s">
        <v>133</v>
      </c>
      <c r="DD73" s="239" t="s">
        <v>133</v>
      </c>
      <c r="DE73" s="240" t="s">
        <v>133</v>
      </c>
      <c r="DF73" s="241" t="s">
        <v>133</v>
      </c>
      <c r="DG73" s="242" t="s">
        <v>133</v>
      </c>
      <c r="DH73" s="243" t="s">
        <v>133</v>
      </c>
      <c r="DI73" s="244" t="s">
        <v>133</v>
      </c>
      <c r="DJ73" s="245" t="s">
        <v>133</v>
      </c>
      <c r="DK73" s="246" t="s">
        <v>133</v>
      </c>
      <c r="DL73" s="247" t="s">
        <v>133</v>
      </c>
      <c r="DM73" s="248" t="s">
        <v>133</v>
      </c>
      <c r="DN73" s="249" t="s">
        <v>133</v>
      </c>
      <c r="DO73" s="250" t="s">
        <v>133</v>
      </c>
      <c r="DP73" s="251" t="s">
        <v>133</v>
      </c>
      <c r="DQ73" s="252" t="s">
        <v>133</v>
      </c>
      <c r="DR73" s="253" t="s">
        <v>133</v>
      </c>
      <c r="DS73" s="254" t="s">
        <v>133</v>
      </c>
      <c r="DT73" s="255" t="s">
        <v>133</v>
      </c>
      <c r="DU73" s="256" t="s">
        <v>133</v>
      </c>
      <c r="DV73" s="257" t="s">
        <v>133</v>
      </c>
      <c r="DW73" s="258" t="s">
        <v>133</v>
      </c>
      <c r="DX73" s="259" t="s">
        <v>133</v>
      </c>
      <c r="DY73" s="260" t="s">
        <v>166</v>
      </c>
      <c r="DZ73" s="262" t="str">
        <f>HYPERLINK("https://my.pitchbook.com?c=221872-96", "View company online")</f>
        <v>View company online</v>
      </c>
    </row>
    <row r="74" spans="1:130" x14ac:dyDescent="0.2">
      <c r="A74" s="3" t="s">
        <v>1818</v>
      </c>
      <c r="B74" s="4" t="s">
        <v>1819</v>
      </c>
      <c r="C74" s="5" t="s">
        <v>133</v>
      </c>
      <c r="D74" s="6" t="s">
        <v>133</v>
      </c>
      <c r="E74" s="7" t="s">
        <v>1818</v>
      </c>
      <c r="F74" s="8" t="s">
        <v>1820</v>
      </c>
      <c r="G74" s="9" t="s">
        <v>195</v>
      </c>
      <c r="H74" s="10" t="s">
        <v>581</v>
      </c>
      <c r="I74" s="11" t="s">
        <v>582</v>
      </c>
      <c r="J74" s="12" t="s">
        <v>1821</v>
      </c>
      <c r="K74" s="13" t="s">
        <v>133</v>
      </c>
      <c r="L74" s="14" t="s">
        <v>140</v>
      </c>
      <c r="M74" s="15">
        <v>0.1</v>
      </c>
      <c r="N74" s="16" t="s">
        <v>141</v>
      </c>
      <c r="O74" s="17" t="s">
        <v>142</v>
      </c>
      <c r="P74" s="18" t="s">
        <v>177</v>
      </c>
      <c r="Q74" s="19" t="s">
        <v>1822</v>
      </c>
      <c r="R74" s="20" t="s">
        <v>133</v>
      </c>
      <c r="S74" s="21" t="s">
        <v>133</v>
      </c>
      <c r="T74" s="22" t="s">
        <v>133</v>
      </c>
      <c r="U74" s="23">
        <v>2016</v>
      </c>
      <c r="V74" s="24" t="s">
        <v>133</v>
      </c>
      <c r="W74" s="25" t="s">
        <v>133</v>
      </c>
      <c r="X74" s="26" t="s">
        <v>265</v>
      </c>
      <c r="Y74" s="27" t="s">
        <v>133</v>
      </c>
      <c r="Z74" s="28" t="s">
        <v>133</v>
      </c>
      <c r="AA74" s="29" t="s">
        <v>133</v>
      </c>
      <c r="AB74" s="30" t="s">
        <v>133</v>
      </c>
      <c r="AC74" s="31" t="s">
        <v>133</v>
      </c>
      <c r="AD74" s="32" t="s">
        <v>133</v>
      </c>
      <c r="AE74" s="33" t="s">
        <v>1823</v>
      </c>
      <c r="AF74" s="34" t="s">
        <v>1824</v>
      </c>
      <c r="AG74" s="35" t="s">
        <v>1825</v>
      </c>
      <c r="AH74" s="36" t="s">
        <v>1826</v>
      </c>
      <c r="AI74" s="37" t="s">
        <v>1827</v>
      </c>
      <c r="AJ74" s="38" t="s">
        <v>1828</v>
      </c>
      <c r="AK74" s="39" t="s">
        <v>1829</v>
      </c>
      <c r="AL74" s="40" t="s">
        <v>133</v>
      </c>
      <c r="AM74" s="41" t="s">
        <v>1830</v>
      </c>
      <c r="AN74" s="42" t="s">
        <v>840</v>
      </c>
      <c r="AO74" s="43" t="s">
        <v>1831</v>
      </c>
      <c r="AP74" s="44" t="s">
        <v>155</v>
      </c>
      <c r="AQ74" s="45" t="s">
        <v>1827</v>
      </c>
      <c r="AR74" s="46" t="s">
        <v>133</v>
      </c>
      <c r="AS74" s="47" t="s">
        <v>133</v>
      </c>
      <c r="AT74" s="48" t="s">
        <v>157</v>
      </c>
      <c r="AU74" s="49" t="s">
        <v>158</v>
      </c>
      <c r="AV74" s="50" t="s">
        <v>1832</v>
      </c>
      <c r="AW74" s="51" t="s">
        <v>133</v>
      </c>
      <c r="AX74" s="52" t="s">
        <v>133</v>
      </c>
      <c r="AY74" s="53" t="s">
        <v>133</v>
      </c>
      <c r="AZ74" s="54" t="s">
        <v>133</v>
      </c>
      <c r="BA74" s="55" t="s">
        <v>133</v>
      </c>
      <c r="BB74" s="56" t="s">
        <v>133</v>
      </c>
      <c r="BC74" s="57" t="s">
        <v>133</v>
      </c>
      <c r="BD74" s="58" t="s">
        <v>133</v>
      </c>
      <c r="BE74" s="59" t="s">
        <v>133</v>
      </c>
      <c r="BF74" s="60" t="s">
        <v>133</v>
      </c>
      <c r="BG74" s="61">
        <v>43035</v>
      </c>
      <c r="BH74" s="62">
        <v>0.1</v>
      </c>
      <c r="BI74" s="63" t="s">
        <v>160</v>
      </c>
      <c r="BJ74" s="64" t="s">
        <v>133</v>
      </c>
      <c r="BK74" s="65" t="s">
        <v>133</v>
      </c>
      <c r="BL74" s="66" t="s">
        <v>161</v>
      </c>
      <c r="BM74" s="67" t="s">
        <v>162</v>
      </c>
      <c r="BN74" s="68" t="s">
        <v>133</v>
      </c>
      <c r="BO74" s="69" t="s">
        <v>163</v>
      </c>
      <c r="BP74" s="70" t="s">
        <v>164</v>
      </c>
      <c r="BQ74" s="71" t="s">
        <v>133</v>
      </c>
      <c r="BR74" s="72" t="s">
        <v>133</v>
      </c>
      <c r="BS74" s="73" t="s">
        <v>165</v>
      </c>
      <c r="BT74" s="74">
        <v>43035</v>
      </c>
      <c r="BU74" s="75">
        <v>0.1</v>
      </c>
      <c r="BV74" s="76" t="s">
        <v>160</v>
      </c>
      <c r="BW74" s="77" t="s">
        <v>133</v>
      </c>
      <c r="BX74" s="78" t="s">
        <v>133</v>
      </c>
      <c r="BY74" s="79" t="s">
        <v>161</v>
      </c>
      <c r="BZ74" s="80" t="s">
        <v>162</v>
      </c>
      <c r="CA74" s="81" t="s">
        <v>133</v>
      </c>
      <c r="CB74" s="82" t="s">
        <v>163</v>
      </c>
      <c r="CC74" s="83" t="s">
        <v>164</v>
      </c>
      <c r="CD74" s="84" t="s">
        <v>133</v>
      </c>
      <c r="CE74" s="85" t="s">
        <v>133</v>
      </c>
      <c r="CF74" s="86" t="s">
        <v>165</v>
      </c>
      <c r="CG74" s="87" t="s">
        <v>133</v>
      </c>
      <c r="CH74" s="88" t="s">
        <v>133</v>
      </c>
      <c r="CI74" s="89" t="s">
        <v>133</v>
      </c>
      <c r="CJ74" s="90" t="s">
        <v>133</v>
      </c>
      <c r="CK74" s="91" t="s">
        <v>133</v>
      </c>
      <c r="CL74" s="92" t="s">
        <v>133</v>
      </c>
      <c r="CM74" s="93" t="s">
        <v>133</v>
      </c>
      <c r="CN74" s="94" t="s">
        <v>133</v>
      </c>
      <c r="CO74" s="95" t="s">
        <v>133</v>
      </c>
      <c r="CP74" s="96" t="s">
        <v>133</v>
      </c>
      <c r="CQ74" s="97" t="s">
        <v>133</v>
      </c>
      <c r="CR74" s="98" t="s">
        <v>133</v>
      </c>
      <c r="CS74" s="99" t="s">
        <v>133</v>
      </c>
      <c r="CT74" s="100" t="s">
        <v>133</v>
      </c>
      <c r="CU74" s="101" t="s">
        <v>133</v>
      </c>
      <c r="CV74" s="102" t="s">
        <v>133</v>
      </c>
      <c r="CW74" s="103" t="s">
        <v>133</v>
      </c>
      <c r="CX74" s="104" t="s">
        <v>133</v>
      </c>
      <c r="CY74" s="105" t="s">
        <v>133</v>
      </c>
      <c r="CZ74" s="106" t="s">
        <v>133</v>
      </c>
      <c r="DA74" s="107" t="s">
        <v>133</v>
      </c>
      <c r="DB74" s="108" t="s">
        <v>133</v>
      </c>
      <c r="DC74" s="109" t="s">
        <v>133</v>
      </c>
      <c r="DD74" s="110" t="s">
        <v>133</v>
      </c>
      <c r="DE74" s="111" t="s">
        <v>133</v>
      </c>
      <c r="DF74" s="112" t="s">
        <v>133</v>
      </c>
      <c r="DG74" s="113" t="s">
        <v>133</v>
      </c>
      <c r="DH74" s="114" t="s">
        <v>133</v>
      </c>
      <c r="DI74" s="115" t="s">
        <v>133</v>
      </c>
      <c r="DJ74" s="116" t="s">
        <v>133</v>
      </c>
      <c r="DK74" s="117" t="s">
        <v>133</v>
      </c>
      <c r="DL74" s="118" t="s">
        <v>133</v>
      </c>
      <c r="DM74" s="119" t="s">
        <v>133</v>
      </c>
      <c r="DN74" s="120" t="s">
        <v>133</v>
      </c>
      <c r="DO74" s="121" t="s">
        <v>133</v>
      </c>
      <c r="DP74" s="122" t="s">
        <v>133</v>
      </c>
      <c r="DQ74" s="123" t="s">
        <v>133</v>
      </c>
      <c r="DR74" s="124" t="s">
        <v>133</v>
      </c>
      <c r="DS74" s="125" t="s">
        <v>133</v>
      </c>
      <c r="DT74" s="126" t="s">
        <v>133</v>
      </c>
      <c r="DU74" s="127" t="s">
        <v>133</v>
      </c>
      <c r="DV74" s="128" t="s">
        <v>133</v>
      </c>
      <c r="DW74" s="129" t="s">
        <v>133</v>
      </c>
      <c r="DX74" s="130" t="s">
        <v>133</v>
      </c>
      <c r="DY74" s="131" t="s">
        <v>166</v>
      </c>
      <c r="DZ74" s="261" t="str">
        <f>HYPERLINK("https://my.pitchbook.com?c=221824-18", "View company online")</f>
        <v>View company online</v>
      </c>
    </row>
    <row r="75" spans="1:130" x14ac:dyDescent="0.2">
      <c r="A75" s="132" t="s">
        <v>1833</v>
      </c>
      <c r="B75" s="133" t="s">
        <v>1834</v>
      </c>
      <c r="C75" s="134" t="s">
        <v>133</v>
      </c>
      <c r="D75" s="135" t="s">
        <v>133</v>
      </c>
      <c r="E75" s="136" t="s">
        <v>1833</v>
      </c>
      <c r="F75" s="137" t="s">
        <v>1835</v>
      </c>
      <c r="G75" s="138" t="s">
        <v>170</v>
      </c>
      <c r="H75" s="139" t="s">
        <v>171</v>
      </c>
      <c r="I75" s="140" t="s">
        <v>1836</v>
      </c>
      <c r="J75" s="141" t="s">
        <v>1837</v>
      </c>
      <c r="K75" s="142" t="s">
        <v>670</v>
      </c>
      <c r="L75" s="143" t="s">
        <v>584</v>
      </c>
      <c r="M75" s="144">
        <v>0.03</v>
      </c>
      <c r="N75" s="145" t="s">
        <v>241</v>
      </c>
      <c r="O75" s="146" t="s">
        <v>176</v>
      </c>
      <c r="P75" s="147" t="s">
        <v>177</v>
      </c>
      <c r="Q75" s="148" t="s">
        <v>1838</v>
      </c>
      <c r="R75" s="149" t="s">
        <v>133</v>
      </c>
      <c r="S75" s="150" t="s">
        <v>133</v>
      </c>
      <c r="T75" s="151" t="s">
        <v>133</v>
      </c>
      <c r="U75" s="152">
        <v>2015</v>
      </c>
      <c r="V75" s="153" t="s">
        <v>133</v>
      </c>
      <c r="W75" s="154" t="s">
        <v>133</v>
      </c>
      <c r="X75" s="155" t="s">
        <v>265</v>
      </c>
      <c r="Y75" s="156" t="s">
        <v>133</v>
      </c>
      <c r="Z75" s="157" t="s">
        <v>133</v>
      </c>
      <c r="AA75" s="158" t="s">
        <v>133</v>
      </c>
      <c r="AB75" s="159" t="s">
        <v>133</v>
      </c>
      <c r="AC75" s="160" t="s">
        <v>133</v>
      </c>
      <c r="AD75" s="161" t="s">
        <v>133</v>
      </c>
      <c r="AE75" s="162" t="s">
        <v>1839</v>
      </c>
      <c r="AF75" s="163" t="s">
        <v>1840</v>
      </c>
      <c r="AG75" s="164" t="s">
        <v>1841</v>
      </c>
      <c r="AH75" s="165" t="s">
        <v>1842</v>
      </c>
      <c r="AI75" s="166" t="s">
        <v>1843</v>
      </c>
      <c r="AJ75" s="167" t="s">
        <v>1844</v>
      </c>
      <c r="AK75" s="168" t="s">
        <v>1845</v>
      </c>
      <c r="AL75" s="169" t="s">
        <v>1846</v>
      </c>
      <c r="AM75" s="170" t="s">
        <v>1847</v>
      </c>
      <c r="AN75" s="171" t="s">
        <v>253</v>
      </c>
      <c r="AO75" s="172" t="s">
        <v>1848</v>
      </c>
      <c r="AP75" s="173" t="s">
        <v>155</v>
      </c>
      <c r="AQ75" s="174" t="s">
        <v>1843</v>
      </c>
      <c r="AR75" s="175" t="s">
        <v>133</v>
      </c>
      <c r="AS75" s="176" t="s">
        <v>1849</v>
      </c>
      <c r="AT75" s="177" t="s">
        <v>157</v>
      </c>
      <c r="AU75" s="178" t="s">
        <v>158</v>
      </c>
      <c r="AV75" s="179" t="s">
        <v>1850</v>
      </c>
      <c r="AW75" s="180" t="s">
        <v>1851</v>
      </c>
      <c r="AX75" s="181">
        <v>1</v>
      </c>
      <c r="AY75" s="182" t="s">
        <v>133</v>
      </c>
      <c r="AZ75" s="183" t="s">
        <v>133</v>
      </c>
      <c r="BA75" s="184" t="s">
        <v>133</v>
      </c>
      <c r="BB75" s="185" t="s">
        <v>1852</v>
      </c>
      <c r="BC75" s="186" t="s">
        <v>133</v>
      </c>
      <c r="BD75" s="187" t="s">
        <v>133</v>
      </c>
      <c r="BE75" s="188" t="s">
        <v>133</v>
      </c>
      <c r="BF75" s="189" t="s">
        <v>133</v>
      </c>
      <c r="BG75" s="190">
        <v>42711</v>
      </c>
      <c r="BH75" s="191" t="s">
        <v>133</v>
      </c>
      <c r="BI75" s="192" t="s">
        <v>133</v>
      </c>
      <c r="BJ75" s="193" t="s">
        <v>133</v>
      </c>
      <c r="BK75" s="194" t="s">
        <v>133</v>
      </c>
      <c r="BL75" s="195" t="s">
        <v>598</v>
      </c>
      <c r="BM75" s="196" t="s">
        <v>133</v>
      </c>
      <c r="BN75" s="197" t="s">
        <v>133</v>
      </c>
      <c r="BO75" s="198" t="s">
        <v>599</v>
      </c>
      <c r="BP75" s="199" t="s">
        <v>133</v>
      </c>
      <c r="BQ75" s="200" t="s">
        <v>133</v>
      </c>
      <c r="BR75" s="201" t="s">
        <v>133</v>
      </c>
      <c r="BS75" s="202" t="s">
        <v>191</v>
      </c>
      <c r="BT75" s="203">
        <v>43035</v>
      </c>
      <c r="BU75" s="204">
        <v>0.03</v>
      </c>
      <c r="BV75" s="205" t="s">
        <v>160</v>
      </c>
      <c r="BW75" s="206" t="s">
        <v>133</v>
      </c>
      <c r="BX75" s="207" t="s">
        <v>133</v>
      </c>
      <c r="BY75" s="208" t="s">
        <v>161</v>
      </c>
      <c r="BZ75" s="209" t="s">
        <v>162</v>
      </c>
      <c r="CA75" s="210" t="s">
        <v>133</v>
      </c>
      <c r="CB75" s="211" t="s">
        <v>163</v>
      </c>
      <c r="CC75" s="212" t="s">
        <v>164</v>
      </c>
      <c r="CD75" s="213" t="s">
        <v>133</v>
      </c>
      <c r="CE75" s="214" t="s">
        <v>133</v>
      </c>
      <c r="CF75" s="215" t="s">
        <v>165</v>
      </c>
      <c r="CG75" s="216" t="s">
        <v>276</v>
      </c>
      <c r="CH75" s="217" t="s">
        <v>277</v>
      </c>
      <c r="CI75" s="218" t="s">
        <v>276</v>
      </c>
      <c r="CJ75" s="219" t="s">
        <v>276</v>
      </c>
      <c r="CK75" s="220" t="s">
        <v>276</v>
      </c>
      <c r="CL75" s="221" t="s">
        <v>278</v>
      </c>
      <c r="CM75" s="222" t="s">
        <v>133</v>
      </c>
      <c r="CN75" s="223" t="s">
        <v>133</v>
      </c>
      <c r="CO75" s="224" t="s">
        <v>133</v>
      </c>
      <c r="CP75" s="225" t="s">
        <v>133</v>
      </c>
      <c r="CQ75" s="226" t="s">
        <v>276</v>
      </c>
      <c r="CR75" s="227" t="s">
        <v>280</v>
      </c>
      <c r="CS75" s="228" t="s">
        <v>133</v>
      </c>
      <c r="CT75" s="229" t="s">
        <v>133</v>
      </c>
      <c r="CU75" s="230" t="s">
        <v>133</v>
      </c>
      <c r="CV75" s="231" t="s">
        <v>133</v>
      </c>
      <c r="CW75" s="232" t="s">
        <v>1477</v>
      </c>
      <c r="CX75" s="233" t="s">
        <v>402</v>
      </c>
      <c r="CY75" s="234" t="s">
        <v>283</v>
      </c>
      <c r="CZ75" s="235" t="s">
        <v>276</v>
      </c>
      <c r="DA75" s="236" t="s">
        <v>1477</v>
      </c>
      <c r="DB75" s="237" t="s">
        <v>402</v>
      </c>
      <c r="DC75" s="238" t="s">
        <v>133</v>
      </c>
      <c r="DD75" s="239" t="s">
        <v>133</v>
      </c>
      <c r="DE75" s="240" t="s">
        <v>133</v>
      </c>
      <c r="DF75" s="241" t="s">
        <v>133</v>
      </c>
      <c r="DG75" s="242" t="s">
        <v>1477</v>
      </c>
      <c r="DH75" s="243" t="s">
        <v>492</v>
      </c>
      <c r="DI75" s="244" t="s">
        <v>133</v>
      </c>
      <c r="DJ75" s="245" t="s">
        <v>133</v>
      </c>
      <c r="DK75" s="246" t="s">
        <v>133</v>
      </c>
      <c r="DL75" s="247" t="s">
        <v>133</v>
      </c>
      <c r="DM75" s="248" t="s">
        <v>133</v>
      </c>
      <c r="DN75" s="249" t="s">
        <v>133</v>
      </c>
      <c r="DO75" s="250" t="s">
        <v>133</v>
      </c>
      <c r="DP75" s="251" t="s">
        <v>133</v>
      </c>
      <c r="DQ75" s="252" t="s">
        <v>133</v>
      </c>
      <c r="DR75" s="253" t="s">
        <v>133</v>
      </c>
      <c r="DS75" s="254" t="s">
        <v>318</v>
      </c>
      <c r="DT75" s="255" t="s">
        <v>291</v>
      </c>
      <c r="DU75" s="256" t="s">
        <v>276</v>
      </c>
      <c r="DV75" s="257" t="s">
        <v>133</v>
      </c>
      <c r="DW75" s="258" t="s">
        <v>133</v>
      </c>
      <c r="DX75" s="259" t="s">
        <v>133</v>
      </c>
      <c r="DY75" s="260" t="s">
        <v>166</v>
      </c>
      <c r="DZ75" s="262" t="str">
        <f>HYPERLINK("https://my.pitchbook.com?c=169669-90", "View company online")</f>
        <v>View company online</v>
      </c>
    </row>
    <row r="76" spans="1:130" x14ac:dyDescent="0.2">
      <c r="A76" s="3" t="s">
        <v>1853</v>
      </c>
      <c r="B76" s="4" t="s">
        <v>1854</v>
      </c>
      <c r="C76" s="5" t="s">
        <v>133</v>
      </c>
      <c r="D76" s="6" t="s">
        <v>133</v>
      </c>
      <c r="E76" s="7" t="s">
        <v>1853</v>
      </c>
      <c r="F76" s="8" t="s">
        <v>1855</v>
      </c>
      <c r="G76" s="9" t="s">
        <v>295</v>
      </c>
      <c r="H76" s="10" t="s">
        <v>359</v>
      </c>
      <c r="I76" s="11" t="s">
        <v>1856</v>
      </c>
      <c r="J76" s="12" t="s">
        <v>1857</v>
      </c>
      <c r="K76" s="13" t="s">
        <v>1858</v>
      </c>
      <c r="L76" s="14" t="s">
        <v>1158</v>
      </c>
      <c r="M76" s="15">
        <v>0.7</v>
      </c>
      <c r="N76" s="16" t="s">
        <v>141</v>
      </c>
      <c r="O76" s="17" t="s">
        <v>176</v>
      </c>
      <c r="P76" s="18" t="s">
        <v>1160</v>
      </c>
      <c r="Q76" s="19" t="s">
        <v>1859</v>
      </c>
      <c r="R76" s="20">
        <v>8</v>
      </c>
      <c r="S76" s="21" t="s">
        <v>133</v>
      </c>
      <c r="T76" s="22" t="s">
        <v>133</v>
      </c>
      <c r="U76" s="23">
        <v>2010</v>
      </c>
      <c r="V76" s="24" t="s">
        <v>133</v>
      </c>
      <c r="W76" s="25" t="s">
        <v>133</v>
      </c>
      <c r="X76" s="26" t="s">
        <v>133</v>
      </c>
      <c r="Y76" s="27" t="s">
        <v>133</v>
      </c>
      <c r="Z76" s="28" t="s">
        <v>133</v>
      </c>
      <c r="AA76" s="29" t="s">
        <v>133</v>
      </c>
      <c r="AB76" s="30" t="s">
        <v>133</v>
      </c>
      <c r="AC76" s="31" t="s">
        <v>133</v>
      </c>
      <c r="AD76" s="32" t="s">
        <v>133</v>
      </c>
      <c r="AE76" s="33" t="s">
        <v>1860</v>
      </c>
      <c r="AF76" s="34" t="s">
        <v>1861</v>
      </c>
      <c r="AG76" s="35" t="s">
        <v>1862</v>
      </c>
      <c r="AH76" s="36" t="s">
        <v>1863</v>
      </c>
      <c r="AI76" s="37" t="s">
        <v>1864</v>
      </c>
      <c r="AJ76" s="38" t="s">
        <v>1719</v>
      </c>
      <c r="AK76" s="39" t="s">
        <v>1865</v>
      </c>
      <c r="AL76" s="40" t="s">
        <v>1866</v>
      </c>
      <c r="AM76" s="41" t="s">
        <v>1722</v>
      </c>
      <c r="AN76" s="42" t="s">
        <v>482</v>
      </c>
      <c r="AO76" s="43" t="s">
        <v>1723</v>
      </c>
      <c r="AP76" s="44" t="s">
        <v>155</v>
      </c>
      <c r="AQ76" s="45" t="s">
        <v>1864</v>
      </c>
      <c r="AR76" s="46" t="s">
        <v>133</v>
      </c>
      <c r="AS76" s="47" t="s">
        <v>1867</v>
      </c>
      <c r="AT76" s="48" t="s">
        <v>157</v>
      </c>
      <c r="AU76" s="49" t="s">
        <v>158</v>
      </c>
      <c r="AV76" s="50" t="s">
        <v>1868</v>
      </c>
      <c r="AW76" s="51" t="s">
        <v>1869</v>
      </c>
      <c r="AX76" s="52">
        <v>3</v>
      </c>
      <c r="AY76" s="53" t="s">
        <v>133</v>
      </c>
      <c r="AZ76" s="54" t="s">
        <v>133</v>
      </c>
      <c r="BA76" s="55" t="s">
        <v>133</v>
      </c>
      <c r="BB76" s="56" t="s">
        <v>1870</v>
      </c>
      <c r="BC76" s="57" t="s">
        <v>133</v>
      </c>
      <c r="BD76" s="58" t="s">
        <v>133</v>
      </c>
      <c r="BE76" s="59" t="s">
        <v>133</v>
      </c>
      <c r="BF76" s="60" t="s">
        <v>315</v>
      </c>
      <c r="BG76" s="61">
        <v>41438</v>
      </c>
      <c r="BH76" s="62">
        <v>0.05</v>
      </c>
      <c r="BI76" s="63" t="s">
        <v>843</v>
      </c>
      <c r="BJ76" s="64" t="s">
        <v>133</v>
      </c>
      <c r="BK76" s="65" t="s">
        <v>133</v>
      </c>
      <c r="BL76" s="66" t="s">
        <v>741</v>
      </c>
      <c r="BM76" s="67" t="s">
        <v>133</v>
      </c>
      <c r="BN76" s="68" t="s">
        <v>133</v>
      </c>
      <c r="BO76" s="69" t="s">
        <v>599</v>
      </c>
      <c r="BP76" s="70" t="s">
        <v>133</v>
      </c>
      <c r="BQ76" s="71" t="s">
        <v>133</v>
      </c>
      <c r="BR76" s="72" t="s">
        <v>133</v>
      </c>
      <c r="BS76" s="73" t="s">
        <v>191</v>
      </c>
      <c r="BT76" s="74">
        <v>43035</v>
      </c>
      <c r="BU76" s="75">
        <v>0.14000000000000001</v>
      </c>
      <c r="BV76" s="76" t="s">
        <v>160</v>
      </c>
      <c r="BW76" s="77" t="s">
        <v>133</v>
      </c>
      <c r="BX76" s="78" t="s">
        <v>133</v>
      </c>
      <c r="BY76" s="79" t="s">
        <v>316</v>
      </c>
      <c r="BZ76" s="80" t="s">
        <v>133</v>
      </c>
      <c r="CA76" s="81" t="s">
        <v>133</v>
      </c>
      <c r="CB76" s="82" t="s">
        <v>163</v>
      </c>
      <c r="CC76" s="83" t="s">
        <v>133</v>
      </c>
      <c r="CD76" s="84" t="s">
        <v>133</v>
      </c>
      <c r="CE76" s="85" t="s">
        <v>133</v>
      </c>
      <c r="CF76" s="86" t="s">
        <v>191</v>
      </c>
      <c r="CG76" s="87" t="s">
        <v>549</v>
      </c>
      <c r="CH76" s="88" t="s">
        <v>1235</v>
      </c>
      <c r="CI76" s="89" t="s">
        <v>276</v>
      </c>
      <c r="CJ76" s="90" t="s">
        <v>276</v>
      </c>
      <c r="CK76" s="91" t="s">
        <v>276</v>
      </c>
      <c r="CL76" s="92" t="s">
        <v>278</v>
      </c>
      <c r="CM76" s="93" t="s">
        <v>1561</v>
      </c>
      <c r="CN76" s="94" t="s">
        <v>1096</v>
      </c>
      <c r="CO76" s="95" t="s">
        <v>276</v>
      </c>
      <c r="CP76" s="96" t="s">
        <v>279</v>
      </c>
      <c r="CQ76" s="97" t="s">
        <v>276</v>
      </c>
      <c r="CR76" s="98" t="s">
        <v>280</v>
      </c>
      <c r="CS76" s="99" t="s">
        <v>1561</v>
      </c>
      <c r="CT76" s="100" t="s">
        <v>606</v>
      </c>
      <c r="CU76" s="101" t="s">
        <v>1561</v>
      </c>
      <c r="CV76" s="102" t="s">
        <v>977</v>
      </c>
      <c r="CW76" s="103" t="s">
        <v>1871</v>
      </c>
      <c r="CX76" s="104" t="s">
        <v>1872</v>
      </c>
      <c r="CY76" s="105" t="s">
        <v>283</v>
      </c>
      <c r="CZ76" s="106" t="s">
        <v>574</v>
      </c>
      <c r="DA76" s="107" t="s">
        <v>1128</v>
      </c>
      <c r="DB76" s="108" t="s">
        <v>1235</v>
      </c>
      <c r="DC76" s="109" t="s">
        <v>1873</v>
      </c>
      <c r="DD76" s="110" t="s">
        <v>604</v>
      </c>
      <c r="DE76" s="111" t="s">
        <v>1874</v>
      </c>
      <c r="DF76" s="112" t="s">
        <v>406</v>
      </c>
      <c r="DG76" s="113" t="s">
        <v>1875</v>
      </c>
      <c r="DH76" s="114" t="s">
        <v>971</v>
      </c>
      <c r="DI76" s="115" t="s">
        <v>1876</v>
      </c>
      <c r="DJ76" s="116" t="s">
        <v>354</v>
      </c>
      <c r="DK76" s="117" t="s">
        <v>1236</v>
      </c>
      <c r="DL76" s="118" t="s">
        <v>1567</v>
      </c>
      <c r="DM76" s="119" t="s">
        <v>1275</v>
      </c>
      <c r="DN76" s="120" t="s">
        <v>285</v>
      </c>
      <c r="DO76" s="121" t="s">
        <v>1877</v>
      </c>
      <c r="DP76" s="122" t="s">
        <v>1878</v>
      </c>
      <c r="DQ76" s="123" t="s">
        <v>291</v>
      </c>
      <c r="DR76" s="124" t="s">
        <v>276</v>
      </c>
      <c r="DS76" s="125" t="s">
        <v>965</v>
      </c>
      <c r="DT76" s="126" t="s">
        <v>291</v>
      </c>
      <c r="DU76" s="127" t="s">
        <v>276</v>
      </c>
      <c r="DV76" s="128" t="s">
        <v>1879</v>
      </c>
      <c r="DW76" s="129" t="s">
        <v>291</v>
      </c>
      <c r="DX76" s="130" t="s">
        <v>276</v>
      </c>
      <c r="DY76" s="131" t="s">
        <v>166</v>
      </c>
      <c r="DZ76" s="261" t="str">
        <f>HYPERLINK("https://my.pitchbook.com?c=64502-02", "View company online")</f>
        <v>View company online</v>
      </c>
    </row>
    <row r="77" spans="1:130" x14ac:dyDescent="0.2">
      <c r="A77" s="132" t="s">
        <v>1880</v>
      </c>
      <c r="B77" s="133" t="s">
        <v>1881</v>
      </c>
      <c r="C77" s="134" t="s">
        <v>133</v>
      </c>
      <c r="D77" s="135" t="s">
        <v>133</v>
      </c>
      <c r="E77" s="136" t="s">
        <v>1880</v>
      </c>
      <c r="F77" s="137" t="s">
        <v>1882</v>
      </c>
      <c r="G77" s="138" t="s">
        <v>295</v>
      </c>
      <c r="H77" s="139" t="s">
        <v>359</v>
      </c>
      <c r="I77" s="140" t="s">
        <v>533</v>
      </c>
      <c r="J77" s="141" t="s">
        <v>1883</v>
      </c>
      <c r="K77" s="142" t="s">
        <v>1884</v>
      </c>
      <c r="L77" s="143" t="s">
        <v>175</v>
      </c>
      <c r="M77" s="144">
        <v>0.25</v>
      </c>
      <c r="N77" s="145" t="s">
        <v>141</v>
      </c>
      <c r="O77" s="146" t="s">
        <v>176</v>
      </c>
      <c r="P77" s="147" t="s">
        <v>177</v>
      </c>
      <c r="Q77" s="148" t="s">
        <v>1885</v>
      </c>
      <c r="R77" s="149">
        <v>3</v>
      </c>
      <c r="S77" s="150" t="s">
        <v>133</v>
      </c>
      <c r="T77" s="151" t="s">
        <v>133</v>
      </c>
      <c r="U77" s="152">
        <v>2012</v>
      </c>
      <c r="V77" s="153" t="s">
        <v>133</v>
      </c>
      <c r="W77" s="154" t="s">
        <v>133</v>
      </c>
      <c r="X77" s="155" t="s">
        <v>265</v>
      </c>
      <c r="Y77" s="156" t="s">
        <v>133</v>
      </c>
      <c r="Z77" s="157" t="s">
        <v>133</v>
      </c>
      <c r="AA77" s="158" t="s">
        <v>133</v>
      </c>
      <c r="AB77" s="159" t="s">
        <v>133</v>
      </c>
      <c r="AC77" s="160" t="s">
        <v>133</v>
      </c>
      <c r="AD77" s="161" t="s">
        <v>133</v>
      </c>
      <c r="AE77" s="162" t="s">
        <v>1886</v>
      </c>
      <c r="AF77" s="163" t="s">
        <v>1887</v>
      </c>
      <c r="AG77" s="164" t="s">
        <v>389</v>
      </c>
      <c r="AH77" s="165" t="s">
        <v>1888</v>
      </c>
      <c r="AI77" s="166" t="s">
        <v>1889</v>
      </c>
      <c r="AJ77" s="167" t="s">
        <v>1890</v>
      </c>
      <c r="AK77" s="168" t="s">
        <v>1891</v>
      </c>
      <c r="AL77" s="169" t="s">
        <v>1256</v>
      </c>
      <c r="AM77" s="170" t="s">
        <v>1892</v>
      </c>
      <c r="AN77" s="171" t="s">
        <v>482</v>
      </c>
      <c r="AO77" s="172" t="s">
        <v>1893</v>
      </c>
      <c r="AP77" s="173" t="s">
        <v>155</v>
      </c>
      <c r="AQ77" s="174" t="s">
        <v>1889</v>
      </c>
      <c r="AR77" s="175" t="s">
        <v>133</v>
      </c>
      <c r="AS77" s="176" t="s">
        <v>1894</v>
      </c>
      <c r="AT77" s="177" t="s">
        <v>157</v>
      </c>
      <c r="AU77" s="178" t="s">
        <v>158</v>
      </c>
      <c r="AV77" s="179" t="s">
        <v>1895</v>
      </c>
      <c r="AW77" s="180" t="s">
        <v>133</v>
      </c>
      <c r="AX77" s="181" t="s">
        <v>133</v>
      </c>
      <c r="AY77" s="182" t="s">
        <v>133</v>
      </c>
      <c r="AZ77" s="183" t="s">
        <v>133</v>
      </c>
      <c r="BA77" s="184" t="s">
        <v>133</v>
      </c>
      <c r="BB77" s="185" t="s">
        <v>133</v>
      </c>
      <c r="BC77" s="186" t="s">
        <v>133</v>
      </c>
      <c r="BD77" s="187" t="s">
        <v>133</v>
      </c>
      <c r="BE77" s="188" t="s">
        <v>133</v>
      </c>
      <c r="BF77" s="189" t="s">
        <v>133</v>
      </c>
      <c r="BG77" s="190">
        <v>43035</v>
      </c>
      <c r="BH77" s="191">
        <v>0.25</v>
      </c>
      <c r="BI77" s="192" t="s">
        <v>160</v>
      </c>
      <c r="BJ77" s="193" t="s">
        <v>133</v>
      </c>
      <c r="BK77" s="194" t="s">
        <v>133</v>
      </c>
      <c r="BL77" s="195" t="s">
        <v>161</v>
      </c>
      <c r="BM77" s="196" t="s">
        <v>162</v>
      </c>
      <c r="BN77" s="197" t="s">
        <v>133</v>
      </c>
      <c r="BO77" s="198" t="s">
        <v>163</v>
      </c>
      <c r="BP77" s="199" t="s">
        <v>133</v>
      </c>
      <c r="BQ77" s="200" t="s">
        <v>133</v>
      </c>
      <c r="BR77" s="201" t="s">
        <v>133</v>
      </c>
      <c r="BS77" s="202" t="s">
        <v>191</v>
      </c>
      <c r="BT77" s="203">
        <v>43035</v>
      </c>
      <c r="BU77" s="204">
        <v>0.25</v>
      </c>
      <c r="BV77" s="205" t="s">
        <v>160</v>
      </c>
      <c r="BW77" s="206" t="s">
        <v>133</v>
      </c>
      <c r="BX77" s="207" t="s">
        <v>133</v>
      </c>
      <c r="BY77" s="208" t="s">
        <v>161</v>
      </c>
      <c r="BZ77" s="209" t="s">
        <v>162</v>
      </c>
      <c r="CA77" s="210" t="s">
        <v>133</v>
      </c>
      <c r="CB77" s="211" t="s">
        <v>163</v>
      </c>
      <c r="CC77" s="212" t="s">
        <v>133</v>
      </c>
      <c r="CD77" s="213" t="s">
        <v>133</v>
      </c>
      <c r="CE77" s="214" t="s">
        <v>133</v>
      </c>
      <c r="CF77" s="215" t="s">
        <v>191</v>
      </c>
      <c r="CG77" s="216" t="s">
        <v>1896</v>
      </c>
      <c r="CH77" s="217" t="s">
        <v>280</v>
      </c>
      <c r="CI77" s="218" t="s">
        <v>276</v>
      </c>
      <c r="CJ77" s="219" t="s">
        <v>1561</v>
      </c>
      <c r="CK77" s="220" t="s">
        <v>1897</v>
      </c>
      <c r="CL77" s="221" t="s">
        <v>284</v>
      </c>
      <c r="CM77" s="222" t="s">
        <v>1898</v>
      </c>
      <c r="CN77" s="223" t="s">
        <v>619</v>
      </c>
      <c r="CO77" s="224" t="s">
        <v>602</v>
      </c>
      <c r="CP77" s="225" t="s">
        <v>1525</v>
      </c>
      <c r="CQ77" s="226" t="s">
        <v>276</v>
      </c>
      <c r="CR77" s="227" t="s">
        <v>280</v>
      </c>
      <c r="CS77" s="228" t="s">
        <v>276</v>
      </c>
      <c r="CT77" s="229" t="s">
        <v>458</v>
      </c>
      <c r="CU77" s="230" t="s">
        <v>1899</v>
      </c>
      <c r="CV77" s="231" t="s">
        <v>553</v>
      </c>
      <c r="CW77" s="232" t="s">
        <v>1900</v>
      </c>
      <c r="CX77" s="233" t="s">
        <v>553</v>
      </c>
      <c r="CY77" s="234" t="s">
        <v>331</v>
      </c>
      <c r="CZ77" s="235" t="s">
        <v>1901</v>
      </c>
      <c r="DA77" s="236" t="s">
        <v>1902</v>
      </c>
      <c r="DB77" s="237" t="s">
        <v>1377</v>
      </c>
      <c r="DC77" s="238" t="s">
        <v>1903</v>
      </c>
      <c r="DD77" s="239" t="s">
        <v>1572</v>
      </c>
      <c r="DE77" s="240" t="s">
        <v>1904</v>
      </c>
      <c r="DF77" s="241" t="s">
        <v>969</v>
      </c>
      <c r="DG77" s="242" t="s">
        <v>1072</v>
      </c>
      <c r="DH77" s="243" t="s">
        <v>1038</v>
      </c>
      <c r="DI77" s="244" t="s">
        <v>1905</v>
      </c>
      <c r="DJ77" s="245" t="s">
        <v>1608</v>
      </c>
      <c r="DK77" s="246" t="s">
        <v>1906</v>
      </c>
      <c r="DL77" s="247" t="s">
        <v>553</v>
      </c>
      <c r="DM77" s="248" t="s">
        <v>1907</v>
      </c>
      <c r="DN77" s="249" t="s">
        <v>1908</v>
      </c>
      <c r="DO77" s="250" t="s">
        <v>1909</v>
      </c>
      <c r="DP77" s="251" t="s">
        <v>1910</v>
      </c>
      <c r="DQ77" s="252" t="s">
        <v>351</v>
      </c>
      <c r="DR77" s="253" t="s">
        <v>276</v>
      </c>
      <c r="DS77" s="254" t="s">
        <v>282</v>
      </c>
      <c r="DT77" s="255" t="s">
        <v>291</v>
      </c>
      <c r="DU77" s="256" t="s">
        <v>276</v>
      </c>
      <c r="DV77" s="257" t="s">
        <v>1911</v>
      </c>
      <c r="DW77" s="258" t="s">
        <v>1525</v>
      </c>
      <c r="DX77" s="259" t="s">
        <v>1912</v>
      </c>
      <c r="DY77" s="260" t="s">
        <v>166</v>
      </c>
      <c r="DZ77" s="262" t="str">
        <f>HYPERLINK("https://my.pitchbook.com?c=101805-49", "View company online")</f>
        <v>View company online</v>
      </c>
    </row>
    <row r="78" spans="1:130" x14ac:dyDescent="0.2">
      <c r="A78" s="3" t="s">
        <v>1913</v>
      </c>
      <c r="B78" s="4" t="s">
        <v>1914</v>
      </c>
      <c r="C78" s="5" t="s">
        <v>1915</v>
      </c>
      <c r="D78" s="6" t="s">
        <v>133</v>
      </c>
      <c r="E78" s="7" t="s">
        <v>1913</v>
      </c>
      <c r="F78" s="8" t="s">
        <v>1916</v>
      </c>
      <c r="G78" s="9" t="s">
        <v>135</v>
      </c>
      <c r="H78" s="10" t="s">
        <v>1917</v>
      </c>
      <c r="I78" s="11" t="s">
        <v>1917</v>
      </c>
      <c r="J78" s="12" t="s">
        <v>1918</v>
      </c>
      <c r="K78" s="13" t="s">
        <v>1919</v>
      </c>
      <c r="L78" s="14" t="s">
        <v>584</v>
      </c>
      <c r="M78" s="15">
        <v>0.01</v>
      </c>
      <c r="N78" s="16" t="s">
        <v>241</v>
      </c>
      <c r="O78" s="17" t="s">
        <v>176</v>
      </c>
      <c r="P78" s="18" t="s">
        <v>177</v>
      </c>
      <c r="Q78" s="19" t="s">
        <v>1920</v>
      </c>
      <c r="R78" s="20">
        <v>6</v>
      </c>
      <c r="S78" s="21" t="s">
        <v>133</v>
      </c>
      <c r="T78" s="22" t="s">
        <v>133</v>
      </c>
      <c r="U78" s="23" t="s">
        <v>133</v>
      </c>
      <c r="V78" s="24" t="s">
        <v>133</v>
      </c>
      <c r="W78" s="25" t="s">
        <v>133</v>
      </c>
      <c r="X78" s="26" t="s">
        <v>133</v>
      </c>
      <c r="Y78" s="27" t="s">
        <v>133</v>
      </c>
      <c r="Z78" s="28" t="s">
        <v>133</v>
      </c>
      <c r="AA78" s="29" t="s">
        <v>133</v>
      </c>
      <c r="AB78" s="30" t="s">
        <v>133</v>
      </c>
      <c r="AC78" s="31" t="s">
        <v>133</v>
      </c>
      <c r="AD78" s="32" t="s">
        <v>133</v>
      </c>
      <c r="AE78" s="33" t="s">
        <v>1921</v>
      </c>
      <c r="AF78" s="34" t="s">
        <v>1922</v>
      </c>
      <c r="AG78" s="35" t="s">
        <v>891</v>
      </c>
      <c r="AH78" s="36" t="s">
        <v>133</v>
      </c>
      <c r="AI78" s="37" t="s">
        <v>133</v>
      </c>
      <c r="AJ78" s="38" t="s">
        <v>1923</v>
      </c>
      <c r="AK78" s="39" t="s">
        <v>133</v>
      </c>
      <c r="AL78" s="40" t="s">
        <v>133</v>
      </c>
      <c r="AM78" s="41" t="s">
        <v>1924</v>
      </c>
      <c r="AN78" s="42" t="s">
        <v>395</v>
      </c>
      <c r="AO78" s="43" t="s">
        <v>133</v>
      </c>
      <c r="AP78" s="44" t="s">
        <v>155</v>
      </c>
      <c r="AQ78" s="45" t="s">
        <v>133</v>
      </c>
      <c r="AR78" s="46" t="s">
        <v>133</v>
      </c>
      <c r="AS78" s="47" t="s">
        <v>133</v>
      </c>
      <c r="AT78" s="48" t="s">
        <v>157</v>
      </c>
      <c r="AU78" s="49" t="s">
        <v>158</v>
      </c>
      <c r="AV78" s="50" t="s">
        <v>1925</v>
      </c>
      <c r="AW78" s="51" t="s">
        <v>1926</v>
      </c>
      <c r="AX78" s="52">
        <v>2</v>
      </c>
      <c r="AY78" s="53" t="s">
        <v>133</v>
      </c>
      <c r="AZ78" s="54" t="s">
        <v>133</v>
      </c>
      <c r="BA78" s="55" t="s">
        <v>133</v>
      </c>
      <c r="BB78" s="56" t="s">
        <v>1927</v>
      </c>
      <c r="BC78" s="57" t="s">
        <v>133</v>
      </c>
      <c r="BD78" s="58" t="s">
        <v>133</v>
      </c>
      <c r="BE78" s="59" t="s">
        <v>133</v>
      </c>
      <c r="BF78" s="60" t="s">
        <v>133</v>
      </c>
      <c r="BG78" s="61">
        <v>42957</v>
      </c>
      <c r="BH78" s="62" t="s">
        <v>133</v>
      </c>
      <c r="BI78" s="63" t="s">
        <v>133</v>
      </c>
      <c r="BJ78" s="64" t="s">
        <v>133</v>
      </c>
      <c r="BK78" s="65" t="s">
        <v>133</v>
      </c>
      <c r="BL78" s="66" t="s">
        <v>598</v>
      </c>
      <c r="BM78" s="67" t="s">
        <v>133</v>
      </c>
      <c r="BN78" s="68" t="s">
        <v>133</v>
      </c>
      <c r="BO78" s="69" t="s">
        <v>599</v>
      </c>
      <c r="BP78" s="70" t="s">
        <v>133</v>
      </c>
      <c r="BQ78" s="71" t="s">
        <v>133</v>
      </c>
      <c r="BR78" s="72" t="s">
        <v>133</v>
      </c>
      <c r="BS78" s="73" t="s">
        <v>191</v>
      </c>
      <c r="BT78" s="74">
        <v>43035</v>
      </c>
      <c r="BU78" s="75">
        <v>0.01</v>
      </c>
      <c r="BV78" s="76" t="s">
        <v>160</v>
      </c>
      <c r="BW78" s="77" t="s">
        <v>133</v>
      </c>
      <c r="BX78" s="78" t="s">
        <v>133</v>
      </c>
      <c r="BY78" s="79" t="s">
        <v>598</v>
      </c>
      <c r="BZ78" s="80" t="s">
        <v>133</v>
      </c>
      <c r="CA78" s="81" t="s">
        <v>133</v>
      </c>
      <c r="CB78" s="82" t="s">
        <v>599</v>
      </c>
      <c r="CC78" s="83" t="s">
        <v>133</v>
      </c>
      <c r="CD78" s="84" t="s">
        <v>133</v>
      </c>
      <c r="CE78" s="85" t="s">
        <v>133</v>
      </c>
      <c r="CF78" s="86" t="s">
        <v>191</v>
      </c>
      <c r="CG78" s="87" t="s">
        <v>133</v>
      </c>
      <c r="CH78" s="88" t="s">
        <v>133</v>
      </c>
      <c r="CI78" s="89" t="s">
        <v>133</v>
      </c>
      <c r="CJ78" s="90" t="s">
        <v>133</v>
      </c>
      <c r="CK78" s="91" t="s">
        <v>133</v>
      </c>
      <c r="CL78" s="92" t="s">
        <v>133</v>
      </c>
      <c r="CM78" s="93" t="s">
        <v>133</v>
      </c>
      <c r="CN78" s="94" t="s">
        <v>133</v>
      </c>
      <c r="CO78" s="95" t="s">
        <v>133</v>
      </c>
      <c r="CP78" s="96" t="s">
        <v>133</v>
      </c>
      <c r="CQ78" s="97" t="s">
        <v>133</v>
      </c>
      <c r="CR78" s="98" t="s">
        <v>133</v>
      </c>
      <c r="CS78" s="99" t="s">
        <v>133</v>
      </c>
      <c r="CT78" s="100" t="s">
        <v>133</v>
      </c>
      <c r="CU78" s="101" t="s">
        <v>133</v>
      </c>
      <c r="CV78" s="102" t="s">
        <v>133</v>
      </c>
      <c r="CW78" s="103" t="s">
        <v>133</v>
      </c>
      <c r="CX78" s="104" t="s">
        <v>133</v>
      </c>
      <c r="CY78" s="105" t="s">
        <v>133</v>
      </c>
      <c r="CZ78" s="106" t="s">
        <v>133</v>
      </c>
      <c r="DA78" s="107" t="s">
        <v>133</v>
      </c>
      <c r="DB78" s="108" t="s">
        <v>133</v>
      </c>
      <c r="DC78" s="109" t="s">
        <v>133</v>
      </c>
      <c r="DD78" s="110" t="s">
        <v>133</v>
      </c>
      <c r="DE78" s="111" t="s">
        <v>133</v>
      </c>
      <c r="DF78" s="112" t="s">
        <v>133</v>
      </c>
      <c r="DG78" s="113" t="s">
        <v>133</v>
      </c>
      <c r="DH78" s="114" t="s">
        <v>133</v>
      </c>
      <c r="DI78" s="115" t="s">
        <v>133</v>
      </c>
      <c r="DJ78" s="116" t="s">
        <v>133</v>
      </c>
      <c r="DK78" s="117" t="s">
        <v>133</v>
      </c>
      <c r="DL78" s="118" t="s">
        <v>133</v>
      </c>
      <c r="DM78" s="119" t="s">
        <v>133</v>
      </c>
      <c r="DN78" s="120" t="s">
        <v>133</v>
      </c>
      <c r="DO78" s="121" t="s">
        <v>133</v>
      </c>
      <c r="DP78" s="122" t="s">
        <v>133</v>
      </c>
      <c r="DQ78" s="123" t="s">
        <v>133</v>
      </c>
      <c r="DR78" s="124" t="s">
        <v>133</v>
      </c>
      <c r="DS78" s="125" t="s">
        <v>133</v>
      </c>
      <c r="DT78" s="126" t="s">
        <v>133</v>
      </c>
      <c r="DU78" s="127" t="s">
        <v>133</v>
      </c>
      <c r="DV78" s="128" t="s">
        <v>133</v>
      </c>
      <c r="DW78" s="129" t="s">
        <v>133</v>
      </c>
      <c r="DX78" s="130" t="s">
        <v>133</v>
      </c>
      <c r="DY78" s="131" t="s">
        <v>166</v>
      </c>
      <c r="DZ78" s="261" t="str">
        <f>HYPERLINK("https://my.pitchbook.com?c=221913-46", "View company online")</f>
        <v>View company online</v>
      </c>
    </row>
    <row r="79" spans="1:130" x14ac:dyDescent="0.2">
      <c r="A79" s="132" t="s">
        <v>1928</v>
      </c>
      <c r="B79" s="133" t="s">
        <v>1929</v>
      </c>
      <c r="C79" s="134" t="s">
        <v>133</v>
      </c>
      <c r="D79" s="135" t="s">
        <v>133</v>
      </c>
      <c r="E79" s="136" t="s">
        <v>1928</v>
      </c>
      <c r="F79" s="137" t="s">
        <v>1930</v>
      </c>
      <c r="G79" s="138" t="s">
        <v>170</v>
      </c>
      <c r="H79" s="139" t="s">
        <v>237</v>
      </c>
      <c r="I79" s="140" t="s">
        <v>1931</v>
      </c>
      <c r="J79" s="141" t="s">
        <v>1932</v>
      </c>
      <c r="K79" s="142" t="s">
        <v>1933</v>
      </c>
      <c r="L79" s="143" t="s">
        <v>175</v>
      </c>
      <c r="M79" s="144">
        <v>0.25</v>
      </c>
      <c r="N79" s="145" t="s">
        <v>141</v>
      </c>
      <c r="O79" s="146" t="s">
        <v>176</v>
      </c>
      <c r="P79" s="147" t="s">
        <v>177</v>
      </c>
      <c r="Q79" s="148" t="s">
        <v>1934</v>
      </c>
      <c r="R79" s="149">
        <v>5</v>
      </c>
      <c r="S79" s="150" t="s">
        <v>133</v>
      </c>
      <c r="T79" s="151" t="s">
        <v>133</v>
      </c>
      <c r="U79" s="152">
        <v>2014</v>
      </c>
      <c r="V79" s="153" t="s">
        <v>133</v>
      </c>
      <c r="W79" s="154" t="s">
        <v>133</v>
      </c>
      <c r="X79" s="155" t="s">
        <v>265</v>
      </c>
      <c r="Y79" s="156">
        <v>1</v>
      </c>
      <c r="Z79" s="157" t="s">
        <v>133</v>
      </c>
      <c r="AA79" s="158" t="s">
        <v>133</v>
      </c>
      <c r="AB79" s="159" t="s">
        <v>133</v>
      </c>
      <c r="AC79" s="160" t="s">
        <v>133</v>
      </c>
      <c r="AD79" s="161" t="s">
        <v>1935</v>
      </c>
      <c r="AE79" s="162" t="s">
        <v>1936</v>
      </c>
      <c r="AF79" s="163" t="s">
        <v>1937</v>
      </c>
      <c r="AG79" s="164" t="s">
        <v>1938</v>
      </c>
      <c r="AH79" s="165" t="s">
        <v>1939</v>
      </c>
      <c r="AI79" s="166" t="s">
        <v>1940</v>
      </c>
      <c r="AJ79" s="167" t="s">
        <v>1941</v>
      </c>
      <c r="AK79" s="168" t="s">
        <v>1942</v>
      </c>
      <c r="AL79" s="169" t="s">
        <v>133</v>
      </c>
      <c r="AM79" s="170" t="s">
        <v>1943</v>
      </c>
      <c r="AN79" s="171" t="s">
        <v>926</v>
      </c>
      <c r="AO79" s="172" t="s">
        <v>1944</v>
      </c>
      <c r="AP79" s="173" t="s">
        <v>155</v>
      </c>
      <c r="AQ79" s="174" t="s">
        <v>1940</v>
      </c>
      <c r="AR79" s="175" t="s">
        <v>133</v>
      </c>
      <c r="AS79" s="176" t="s">
        <v>133</v>
      </c>
      <c r="AT79" s="177" t="s">
        <v>157</v>
      </c>
      <c r="AU79" s="178" t="s">
        <v>158</v>
      </c>
      <c r="AV79" s="179" t="s">
        <v>1945</v>
      </c>
      <c r="AW79" s="180" t="s">
        <v>133</v>
      </c>
      <c r="AX79" s="181" t="s">
        <v>133</v>
      </c>
      <c r="AY79" s="182" t="s">
        <v>133</v>
      </c>
      <c r="AZ79" s="183" t="s">
        <v>133</v>
      </c>
      <c r="BA79" s="184" t="s">
        <v>133</v>
      </c>
      <c r="BB79" s="185" t="s">
        <v>133</v>
      </c>
      <c r="BC79" s="186" t="s">
        <v>133</v>
      </c>
      <c r="BD79" s="187" t="s">
        <v>133</v>
      </c>
      <c r="BE79" s="188" t="s">
        <v>133</v>
      </c>
      <c r="BF79" s="189" t="s">
        <v>133</v>
      </c>
      <c r="BG79" s="190">
        <v>43035</v>
      </c>
      <c r="BH79" s="191">
        <v>0.25</v>
      </c>
      <c r="BI79" s="192" t="s">
        <v>160</v>
      </c>
      <c r="BJ79" s="193" t="s">
        <v>133</v>
      </c>
      <c r="BK79" s="194" t="s">
        <v>133</v>
      </c>
      <c r="BL79" s="195" t="s">
        <v>161</v>
      </c>
      <c r="BM79" s="196" t="s">
        <v>162</v>
      </c>
      <c r="BN79" s="197" t="s">
        <v>133</v>
      </c>
      <c r="BO79" s="198" t="s">
        <v>163</v>
      </c>
      <c r="BP79" s="199" t="s">
        <v>133</v>
      </c>
      <c r="BQ79" s="200" t="s">
        <v>133</v>
      </c>
      <c r="BR79" s="201" t="s">
        <v>133</v>
      </c>
      <c r="BS79" s="202" t="s">
        <v>191</v>
      </c>
      <c r="BT79" s="203">
        <v>43035</v>
      </c>
      <c r="BU79" s="204">
        <v>0.25</v>
      </c>
      <c r="BV79" s="205" t="s">
        <v>160</v>
      </c>
      <c r="BW79" s="206" t="s">
        <v>133</v>
      </c>
      <c r="BX79" s="207" t="s">
        <v>133</v>
      </c>
      <c r="BY79" s="208" t="s">
        <v>161</v>
      </c>
      <c r="BZ79" s="209" t="s">
        <v>162</v>
      </c>
      <c r="CA79" s="210" t="s">
        <v>133</v>
      </c>
      <c r="CB79" s="211" t="s">
        <v>163</v>
      </c>
      <c r="CC79" s="212" t="s">
        <v>133</v>
      </c>
      <c r="CD79" s="213" t="s">
        <v>133</v>
      </c>
      <c r="CE79" s="214" t="s">
        <v>133</v>
      </c>
      <c r="CF79" s="215" t="s">
        <v>191</v>
      </c>
      <c r="CG79" s="216" t="s">
        <v>133</v>
      </c>
      <c r="CH79" s="217" t="s">
        <v>133</v>
      </c>
      <c r="CI79" s="218" t="s">
        <v>133</v>
      </c>
      <c r="CJ79" s="219" t="s">
        <v>133</v>
      </c>
      <c r="CK79" s="220" t="s">
        <v>133</v>
      </c>
      <c r="CL79" s="221" t="s">
        <v>133</v>
      </c>
      <c r="CM79" s="222" t="s">
        <v>133</v>
      </c>
      <c r="CN79" s="223" t="s">
        <v>133</v>
      </c>
      <c r="CO79" s="224" t="s">
        <v>133</v>
      </c>
      <c r="CP79" s="225" t="s">
        <v>133</v>
      </c>
      <c r="CQ79" s="226" t="s">
        <v>133</v>
      </c>
      <c r="CR79" s="227" t="s">
        <v>133</v>
      </c>
      <c r="CS79" s="228" t="s">
        <v>133</v>
      </c>
      <c r="CT79" s="229" t="s">
        <v>133</v>
      </c>
      <c r="CU79" s="230" t="s">
        <v>133</v>
      </c>
      <c r="CV79" s="231" t="s">
        <v>133</v>
      </c>
      <c r="CW79" s="232" t="s">
        <v>133</v>
      </c>
      <c r="CX79" s="233" t="s">
        <v>133</v>
      </c>
      <c r="CY79" s="234" t="s">
        <v>133</v>
      </c>
      <c r="CZ79" s="235" t="s">
        <v>133</v>
      </c>
      <c r="DA79" s="236" t="s">
        <v>133</v>
      </c>
      <c r="DB79" s="237" t="s">
        <v>133</v>
      </c>
      <c r="DC79" s="238" t="s">
        <v>133</v>
      </c>
      <c r="DD79" s="239" t="s">
        <v>133</v>
      </c>
      <c r="DE79" s="240" t="s">
        <v>133</v>
      </c>
      <c r="DF79" s="241" t="s">
        <v>133</v>
      </c>
      <c r="DG79" s="242" t="s">
        <v>133</v>
      </c>
      <c r="DH79" s="243" t="s">
        <v>133</v>
      </c>
      <c r="DI79" s="244" t="s">
        <v>133</v>
      </c>
      <c r="DJ79" s="245" t="s">
        <v>133</v>
      </c>
      <c r="DK79" s="246" t="s">
        <v>133</v>
      </c>
      <c r="DL79" s="247" t="s">
        <v>133</v>
      </c>
      <c r="DM79" s="248" t="s">
        <v>133</v>
      </c>
      <c r="DN79" s="249" t="s">
        <v>133</v>
      </c>
      <c r="DO79" s="250" t="s">
        <v>133</v>
      </c>
      <c r="DP79" s="251" t="s">
        <v>133</v>
      </c>
      <c r="DQ79" s="252" t="s">
        <v>133</v>
      </c>
      <c r="DR79" s="253" t="s">
        <v>133</v>
      </c>
      <c r="DS79" s="254" t="s">
        <v>133</v>
      </c>
      <c r="DT79" s="255" t="s">
        <v>133</v>
      </c>
      <c r="DU79" s="256" t="s">
        <v>133</v>
      </c>
      <c r="DV79" s="257" t="s">
        <v>133</v>
      </c>
      <c r="DW79" s="258" t="s">
        <v>133</v>
      </c>
      <c r="DX79" s="259" t="s">
        <v>133</v>
      </c>
      <c r="DY79" s="260" t="s">
        <v>166</v>
      </c>
      <c r="DZ79" s="262" t="str">
        <f>HYPERLINK("https://my.pitchbook.com?c=221824-81", "View company online")</f>
        <v>View company online</v>
      </c>
    </row>
    <row r="80" spans="1:130" x14ac:dyDescent="0.2">
      <c r="A80" s="3" t="s">
        <v>1946</v>
      </c>
      <c r="B80" s="4" t="s">
        <v>1947</v>
      </c>
      <c r="C80" s="5" t="s">
        <v>133</v>
      </c>
      <c r="D80" s="6" t="s">
        <v>1948</v>
      </c>
      <c r="E80" s="7" t="s">
        <v>1946</v>
      </c>
      <c r="F80" s="8" t="s">
        <v>1949</v>
      </c>
      <c r="G80" s="9" t="s">
        <v>135</v>
      </c>
      <c r="H80" s="10" t="s">
        <v>382</v>
      </c>
      <c r="I80" s="11" t="s">
        <v>1950</v>
      </c>
      <c r="J80" s="12" t="s">
        <v>1951</v>
      </c>
      <c r="K80" s="13" t="s">
        <v>362</v>
      </c>
      <c r="L80" s="14" t="s">
        <v>584</v>
      </c>
      <c r="M80" s="15">
        <v>0.12</v>
      </c>
      <c r="N80" s="16" t="s">
        <v>141</v>
      </c>
      <c r="O80" s="17" t="s">
        <v>176</v>
      </c>
      <c r="P80" s="18" t="s">
        <v>177</v>
      </c>
      <c r="Q80" s="19" t="s">
        <v>1952</v>
      </c>
      <c r="R80" s="20" t="s">
        <v>133</v>
      </c>
      <c r="S80" s="21" t="s">
        <v>133</v>
      </c>
      <c r="T80" s="22" t="s">
        <v>133</v>
      </c>
      <c r="U80" s="23">
        <v>2016</v>
      </c>
      <c r="V80" s="24" t="s">
        <v>133</v>
      </c>
      <c r="W80" s="25" t="s">
        <v>133</v>
      </c>
      <c r="X80" s="26" t="s">
        <v>133</v>
      </c>
      <c r="Y80" s="27" t="s">
        <v>133</v>
      </c>
      <c r="Z80" s="28" t="s">
        <v>133</v>
      </c>
      <c r="AA80" s="29" t="s">
        <v>133</v>
      </c>
      <c r="AB80" s="30" t="s">
        <v>133</v>
      </c>
      <c r="AC80" s="31" t="s">
        <v>133</v>
      </c>
      <c r="AD80" s="32" t="s">
        <v>133</v>
      </c>
      <c r="AE80" s="33" t="s">
        <v>1953</v>
      </c>
      <c r="AF80" s="34" t="s">
        <v>1954</v>
      </c>
      <c r="AG80" s="35" t="s">
        <v>1955</v>
      </c>
      <c r="AH80" s="36" t="s">
        <v>1956</v>
      </c>
      <c r="AI80" s="37" t="s">
        <v>133</v>
      </c>
      <c r="AJ80" s="38" t="s">
        <v>1029</v>
      </c>
      <c r="AK80" s="39" t="s">
        <v>1957</v>
      </c>
      <c r="AL80" s="40" t="s">
        <v>1958</v>
      </c>
      <c r="AM80" s="41" t="s">
        <v>1031</v>
      </c>
      <c r="AN80" s="42" t="s">
        <v>206</v>
      </c>
      <c r="AO80" s="43" t="s">
        <v>1959</v>
      </c>
      <c r="AP80" s="44" t="s">
        <v>155</v>
      </c>
      <c r="AQ80" s="45" t="s">
        <v>133</v>
      </c>
      <c r="AR80" s="46" t="s">
        <v>133</v>
      </c>
      <c r="AS80" s="47" t="s">
        <v>1960</v>
      </c>
      <c r="AT80" s="48" t="s">
        <v>157</v>
      </c>
      <c r="AU80" s="49" t="s">
        <v>158</v>
      </c>
      <c r="AV80" s="50" t="s">
        <v>1961</v>
      </c>
      <c r="AW80" s="51" t="s">
        <v>1962</v>
      </c>
      <c r="AX80" s="52">
        <v>3</v>
      </c>
      <c r="AY80" s="53" t="s">
        <v>133</v>
      </c>
      <c r="AZ80" s="54" t="s">
        <v>133</v>
      </c>
      <c r="BA80" s="55" t="s">
        <v>133</v>
      </c>
      <c r="BB80" s="56" t="s">
        <v>1963</v>
      </c>
      <c r="BC80" s="57" t="s">
        <v>133</v>
      </c>
      <c r="BD80" s="58" t="s">
        <v>133</v>
      </c>
      <c r="BE80" s="59" t="s">
        <v>133</v>
      </c>
      <c r="BF80" s="60" t="s">
        <v>133</v>
      </c>
      <c r="BG80" s="61">
        <v>42497</v>
      </c>
      <c r="BH80" s="62" t="s">
        <v>133</v>
      </c>
      <c r="BI80" s="63" t="s">
        <v>133</v>
      </c>
      <c r="BJ80" s="64" t="s">
        <v>133</v>
      </c>
      <c r="BK80" s="65" t="s">
        <v>133</v>
      </c>
      <c r="BL80" s="66" t="s">
        <v>598</v>
      </c>
      <c r="BM80" s="67" t="s">
        <v>133</v>
      </c>
      <c r="BN80" s="68" t="s">
        <v>133</v>
      </c>
      <c r="BO80" s="69" t="s">
        <v>599</v>
      </c>
      <c r="BP80" s="70" t="s">
        <v>133</v>
      </c>
      <c r="BQ80" s="71" t="s">
        <v>133</v>
      </c>
      <c r="BR80" s="72" t="s">
        <v>133</v>
      </c>
      <c r="BS80" s="73" t="s">
        <v>191</v>
      </c>
      <c r="BT80" s="74">
        <v>43035</v>
      </c>
      <c r="BU80" s="75">
        <v>0.12</v>
      </c>
      <c r="BV80" s="76" t="s">
        <v>160</v>
      </c>
      <c r="BW80" s="77" t="s">
        <v>133</v>
      </c>
      <c r="BX80" s="78" t="s">
        <v>133</v>
      </c>
      <c r="BY80" s="79" t="s">
        <v>598</v>
      </c>
      <c r="BZ80" s="80" t="s">
        <v>133</v>
      </c>
      <c r="CA80" s="81" t="s">
        <v>133</v>
      </c>
      <c r="CB80" s="82" t="s">
        <v>599</v>
      </c>
      <c r="CC80" s="83" t="s">
        <v>133</v>
      </c>
      <c r="CD80" s="84" t="s">
        <v>133</v>
      </c>
      <c r="CE80" s="85" t="s">
        <v>133</v>
      </c>
      <c r="CF80" s="86" t="s">
        <v>191</v>
      </c>
      <c r="CG80" s="87" t="s">
        <v>133</v>
      </c>
      <c r="CH80" s="88" t="s">
        <v>133</v>
      </c>
      <c r="CI80" s="89" t="s">
        <v>133</v>
      </c>
      <c r="CJ80" s="90" t="s">
        <v>133</v>
      </c>
      <c r="CK80" s="91" t="s">
        <v>133</v>
      </c>
      <c r="CL80" s="92" t="s">
        <v>133</v>
      </c>
      <c r="CM80" s="93" t="s">
        <v>133</v>
      </c>
      <c r="CN80" s="94" t="s">
        <v>133</v>
      </c>
      <c r="CO80" s="95" t="s">
        <v>133</v>
      </c>
      <c r="CP80" s="96" t="s">
        <v>133</v>
      </c>
      <c r="CQ80" s="97" t="s">
        <v>133</v>
      </c>
      <c r="CR80" s="98" t="s">
        <v>133</v>
      </c>
      <c r="CS80" s="99" t="s">
        <v>133</v>
      </c>
      <c r="CT80" s="100" t="s">
        <v>133</v>
      </c>
      <c r="CU80" s="101" t="s">
        <v>133</v>
      </c>
      <c r="CV80" s="102" t="s">
        <v>133</v>
      </c>
      <c r="CW80" s="103" t="s">
        <v>133</v>
      </c>
      <c r="CX80" s="104" t="s">
        <v>133</v>
      </c>
      <c r="CY80" s="105" t="s">
        <v>133</v>
      </c>
      <c r="CZ80" s="106" t="s">
        <v>133</v>
      </c>
      <c r="DA80" s="107" t="s">
        <v>133</v>
      </c>
      <c r="DB80" s="108" t="s">
        <v>133</v>
      </c>
      <c r="DC80" s="109" t="s">
        <v>133</v>
      </c>
      <c r="DD80" s="110" t="s">
        <v>133</v>
      </c>
      <c r="DE80" s="111" t="s">
        <v>133</v>
      </c>
      <c r="DF80" s="112" t="s">
        <v>133</v>
      </c>
      <c r="DG80" s="113" t="s">
        <v>133</v>
      </c>
      <c r="DH80" s="114" t="s">
        <v>133</v>
      </c>
      <c r="DI80" s="115" t="s">
        <v>133</v>
      </c>
      <c r="DJ80" s="116" t="s">
        <v>133</v>
      </c>
      <c r="DK80" s="117" t="s">
        <v>133</v>
      </c>
      <c r="DL80" s="118" t="s">
        <v>133</v>
      </c>
      <c r="DM80" s="119" t="s">
        <v>133</v>
      </c>
      <c r="DN80" s="120" t="s">
        <v>133</v>
      </c>
      <c r="DO80" s="121" t="s">
        <v>133</v>
      </c>
      <c r="DP80" s="122" t="s">
        <v>133</v>
      </c>
      <c r="DQ80" s="123" t="s">
        <v>133</v>
      </c>
      <c r="DR80" s="124" t="s">
        <v>133</v>
      </c>
      <c r="DS80" s="125" t="s">
        <v>133</v>
      </c>
      <c r="DT80" s="126" t="s">
        <v>133</v>
      </c>
      <c r="DU80" s="127" t="s">
        <v>133</v>
      </c>
      <c r="DV80" s="128" t="s">
        <v>133</v>
      </c>
      <c r="DW80" s="129" t="s">
        <v>133</v>
      </c>
      <c r="DX80" s="130" t="s">
        <v>133</v>
      </c>
      <c r="DY80" s="131" t="s">
        <v>166</v>
      </c>
      <c r="DZ80" s="261" t="str">
        <f>HYPERLINK("https://my.pitchbook.com?c=169699-42", "View company online")</f>
        <v>View company online</v>
      </c>
    </row>
    <row r="81" spans="1:130" x14ac:dyDescent="0.2">
      <c r="A81" s="132" t="s">
        <v>1964</v>
      </c>
      <c r="B81" s="133" t="s">
        <v>1965</v>
      </c>
      <c r="C81" s="134" t="s">
        <v>133</v>
      </c>
      <c r="D81" s="135" t="s">
        <v>133</v>
      </c>
      <c r="E81" s="136" t="s">
        <v>1964</v>
      </c>
      <c r="F81" s="137" t="s">
        <v>1966</v>
      </c>
      <c r="G81" s="138" t="s">
        <v>195</v>
      </c>
      <c r="H81" s="139" t="s">
        <v>581</v>
      </c>
      <c r="I81" s="140" t="s">
        <v>582</v>
      </c>
      <c r="J81" s="141" t="s">
        <v>583</v>
      </c>
      <c r="K81" s="142" t="s">
        <v>133</v>
      </c>
      <c r="L81" s="143" t="s">
        <v>584</v>
      </c>
      <c r="M81" s="144">
        <v>0.68</v>
      </c>
      <c r="N81" s="145" t="s">
        <v>141</v>
      </c>
      <c r="O81" s="146" t="s">
        <v>176</v>
      </c>
      <c r="P81" s="147" t="s">
        <v>1967</v>
      </c>
      <c r="Q81" s="148" t="s">
        <v>1968</v>
      </c>
      <c r="R81" s="149">
        <v>10</v>
      </c>
      <c r="S81" s="150" t="s">
        <v>133</v>
      </c>
      <c r="T81" s="151" t="s">
        <v>133</v>
      </c>
      <c r="U81" s="152">
        <v>2016</v>
      </c>
      <c r="V81" s="153" t="s">
        <v>133</v>
      </c>
      <c r="W81" s="154" t="s">
        <v>133</v>
      </c>
      <c r="X81" s="155" t="s">
        <v>133</v>
      </c>
      <c r="Y81" s="156" t="s">
        <v>133</v>
      </c>
      <c r="Z81" s="157" t="s">
        <v>133</v>
      </c>
      <c r="AA81" s="158" t="s">
        <v>133</v>
      </c>
      <c r="AB81" s="159" t="s">
        <v>133</v>
      </c>
      <c r="AC81" s="160" t="s">
        <v>133</v>
      </c>
      <c r="AD81" s="161" t="s">
        <v>133</v>
      </c>
      <c r="AE81" s="162" t="s">
        <v>1969</v>
      </c>
      <c r="AF81" s="163" t="s">
        <v>1970</v>
      </c>
      <c r="AG81" s="164" t="s">
        <v>181</v>
      </c>
      <c r="AH81" s="165" t="s">
        <v>1971</v>
      </c>
      <c r="AI81" s="166" t="s">
        <v>1972</v>
      </c>
      <c r="AJ81" s="167" t="s">
        <v>1973</v>
      </c>
      <c r="AK81" s="168" t="s">
        <v>1974</v>
      </c>
      <c r="AL81" s="169" t="s">
        <v>1975</v>
      </c>
      <c r="AM81" s="170" t="s">
        <v>1976</v>
      </c>
      <c r="AN81" s="171" t="s">
        <v>133</v>
      </c>
      <c r="AO81" s="172" t="s">
        <v>133</v>
      </c>
      <c r="AP81" s="173" t="s">
        <v>1977</v>
      </c>
      <c r="AQ81" s="174" t="s">
        <v>1972</v>
      </c>
      <c r="AR81" s="175" t="s">
        <v>133</v>
      </c>
      <c r="AS81" s="176" t="s">
        <v>1978</v>
      </c>
      <c r="AT81" s="177" t="s">
        <v>1979</v>
      </c>
      <c r="AU81" s="178" t="s">
        <v>1980</v>
      </c>
      <c r="AV81" s="179" t="s">
        <v>1981</v>
      </c>
      <c r="AW81" s="180" t="s">
        <v>1982</v>
      </c>
      <c r="AX81" s="181">
        <v>2</v>
      </c>
      <c r="AY81" s="182" t="s">
        <v>133</v>
      </c>
      <c r="AZ81" s="183" t="s">
        <v>133</v>
      </c>
      <c r="BA81" s="184" t="s">
        <v>133</v>
      </c>
      <c r="BB81" s="185" t="s">
        <v>1983</v>
      </c>
      <c r="BC81" s="186" t="s">
        <v>133</v>
      </c>
      <c r="BD81" s="187" t="s">
        <v>133</v>
      </c>
      <c r="BE81" s="188" t="s">
        <v>133</v>
      </c>
      <c r="BF81" s="189" t="s">
        <v>133</v>
      </c>
      <c r="BG81" s="190">
        <v>42614</v>
      </c>
      <c r="BH81" s="191" t="s">
        <v>133</v>
      </c>
      <c r="BI81" s="192" t="s">
        <v>133</v>
      </c>
      <c r="BJ81" s="193" t="s">
        <v>133</v>
      </c>
      <c r="BK81" s="194" t="s">
        <v>133</v>
      </c>
      <c r="BL81" s="195" t="s">
        <v>1219</v>
      </c>
      <c r="BM81" s="196" t="s">
        <v>1220</v>
      </c>
      <c r="BN81" s="197" t="s">
        <v>133</v>
      </c>
      <c r="BO81" s="198" t="s">
        <v>1160</v>
      </c>
      <c r="BP81" s="199" t="s">
        <v>133</v>
      </c>
      <c r="BQ81" s="200" t="s">
        <v>133</v>
      </c>
      <c r="BR81" s="201" t="s">
        <v>133</v>
      </c>
      <c r="BS81" s="202" t="s">
        <v>191</v>
      </c>
      <c r="BT81" s="203">
        <v>43035</v>
      </c>
      <c r="BU81" s="204">
        <v>0.56000000000000005</v>
      </c>
      <c r="BV81" s="205" t="s">
        <v>160</v>
      </c>
      <c r="BW81" s="206" t="s">
        <v>133</v>
      </c>
      <c r="BX81" s="207" t="s">
        <v>133</v>
      </c>
      <c r="BY81" s="208" t="s">
        <v>161</v>
      </c>
      <c r="BZ81" s="209" t="s">
        <v>162</v>
      </c>
      <c r="CA81" s="210" t="s">
        <v>133</v>
      </c>
      <c r="CB81" s="211" t="s">
        <v>163</v>
      </c>
      <c r="CC81" s="212" t="s">
        <v>164</v>
      </c>
      <c r="CD81" s="213" t="s">
        <v>133</v>
      </c>
      <c r="CE81" s="214" t="s">
        <v>133</v>
      </c>
      <c r="CF81" s="215" t="s">
        <v>165</v>
      </c>
      <c r="CG81" s="216" t="s">
        <v>133</v>
      </c>
      <c r="CH81" s="217" t="s">
        <v>133</v>
      </c>
      <c r="CI81" s="218" t="s">
        <v>133</v>
      </c>
      <c r="CJ81" s="219" t="s">
        <v>133</v>
      </c>
      <c r="CK81" s="220" t="s">
        <v>133</v>
      </c>
      <c r="CL81" s="221" t="s">
        <v>133</v>
      </c>
      <c r="CM81" s="222" t="s">
        <v>133</v>
      </c>
      <c r="CN81" s="223" t="s">
        <v>133</v>
      </c>
      <c r="CO81" s="224" t="s">
        <v>133</v>
      </c>
      <c r="CP81" s="225" t="s">
        <v>133</v>
      </c>
      <c r="CQ81" s="226" t="s">
        <v>133</v>
      </c>
      <c r="CR81" s="227" t="s">
        <v>133</v>
      </c>
      <c r="CS81" s="228" t="s">
        <v>133</v>
      </c>
      <c r="CT81" s="229" t="s">
        <v>133</v>
      </c>
      <c r="CU81" s="230" t="s">
        <v>133</v>
      </c>
      <c r="CV81" s="231" t="s">
        <v>133</v>
      </c>
      <c r="CW81" s="232" t="s">
        <v>133</v>
      </c>
      <c r="CX81" s="233" t="s">
        <v>133</v>
      </c>
      <c r="CY81" s="234" t="s">
        <v>133</v>
      </c>
      <c r="CZ81" s="235" t="s">
        <v>133</v>
      </c>
      <c r="DA81" s="236" t="s">
        <v>133</v>
      </c>
      <c r="DB81" s="237" t="s">
        <v>133</v>
      </c>
      <c r="DC81" s="238" t="s">
        <v>133</v>
      </c>
      <c r="DD81" s="239" t="s">
        <v>133</v>
      </c>
      <c r="DE81" s="240" t="s">
        <v>133</v>
      </c>
      <c r="DF81" s="241" t="s">
        <v>133</v>
      </c>
      <c r="DG81" s="242" t="s">
        <v>133</v>
      </c>
      <c r="DH81" s="243" t="s">
        <v>133</v>
      </c>
      <c r="DI81" s="244" t="s">
        <v>133</v>
      </c>
      <c r="DJ81" s="245" t="s">
        <v>133</v>
      </c>
      <c r="DK81" s="246" t="s">
        <v>133</v>
      </c>
      <c r="DL81" s="247" t="s">
        <v>133</v>
      </c>
      <c r="DM81" s="248" t="s">
        <v>133</v>
      </c>
      <c r="DN81" s="249" t="s">
        <v>133</v>
      </c>
      <c r="DO81" s="250" t="s">
        <v>133</v>
      </c>
      <c r="DP81" s="251" t="s">
        <v>133</v>
      </c>
      <c r="DQ81" s="252" t="s">
        <v>133</v>
      </c>
      <c r="DR81" s="253" t="s">
        <v>133</v>
      </c>
      <c r="DS81" s="254" t="s">
        <v>133</v>
      </c>
      <c r="DT81" s="255" t="s">
        <v>133</v>
      </c>
      <c r="DU81" s="256" t="s">
        <v>133</v>
      </c>
      <c r="DV81" s="257" t="s">
        <v>133</v>
      </c>
      <c r="DW81" s="258" t="s">
        <v>133</v>
      </c>
      <c r="DX81" s="259" t="s">
        <v>133</v>
      </c>
      <c r="DY81" s="260" t="s">
        <v>166</v>
      </c>
      <c r="DZ81" s="262" t="str">
        <f>HYPERLINK("https://my.pitchbook.com?c=221810-95", "View company online")</f>
        <v>View company online</v>
      </c>
    </row>
    <row r="82" spans="1:130" x14ac:dyDescent="0.2">
      <c r="A82" s="3" t="s">
        <v>1984</v>
      </c>
      <c r="B82" s="4" t="s">
        <v>1985</v>
      </c>
      <c r="C82" s="5" t="s">
        <v>133</v>
      </c>
      <c r="D82" s="6" t="s">
        <v>1986</v>
      </c>
      <c r="E82" s="7" t="s">
        <v>1984</v>
      </c>
      <c r="F82" s="8" t="s">
        <v>1987</v>
      </c>
      <c r="G82" s="9" t="s">
        <v>135</v>
      </c>
      <c r="H82" s="10" t="s">
        <v>1330</v>
      </c>
      <c r="I82" s="11" t="s">
        <v>1331</v>
      </c>
      <c r="J82" s="12" t="s">
        <v>1988</v>
      </c>
      <c r="K82" s="13" t="s">
        <v>1049</v>
      </c>
      <c r="L82" s="14" t="s">
        <v>175</v>
      </c>
      <c r="M82" s="15">
        <v>0.1</v>
      </c>
      <c r="N82" s="16" t="s">
        <v>141</v>
      </c>
      <c r="O82" s="17" t="s">
        <v>176</v>
      </c>
      <c r="P82" s="18" t="s">
        <v>177</v>
      </c>
      <c r="Q82" s="19" t="s">
        <v>1989</v>
      </c>
      <c r="R82" s="20">
        <v>4</v>
      </c>
      <c r="S82" s="21" t="s">
        <v>133</v>
      </c>
      <c r="T82" s="22" t="s">
        <v>133</v>
      </c>
      <c r="U82" s="23">
        <v>2012</v>
      </c>
      <c r="V82" s="24" t="s">
        <v>133</v>
      </c>
      <c r="W82" s="25" t="s">
        <v>133</v>
      </c>
      <c r="X82" s="26" t="s">
        <v>265</v>
      </c>
      <c r="Y82" s="27" t="s">
        <v>133</v>
      </c>
      <c r="Z82" s="28" t="s">
        <v>133</v>
      </c>
      <c r="AA82" s="29" t="s">
        <v>133</v>
      </c>
      <c r="AB82" s="30" t="s">
        <v>133</v>
      </c>
      <c r="AC82" s="31" t="s">
        <v>133</v>
      </c>
      <c r="AD82" s="32" t="s">
        <v>133</v>
      </c>
      <c r="AE82" s="33" t="s">
        <v>1990</v>
      </c>
      <c r="AF82" s="34" t="s">
        <v>1991</v>
      </c>
      <c r="AG82" s="35" t="s">
        <v>1992</v>
      </c>
      <c r="AH82" s="36" t="s">
        <v>1993</v>
      </c>
      <c r="AI82" s="37" t="s">
        <v>1994</v>
      </c>
      <c r="AJ82" s="38" t="s">
        <v>1995</v>
      </c>
      <c r="AK82" s="39" t="s">
        <v>1996</v>
      </c>
      <c r="AL82" s="40" t="s">
        <v>1997</v>
      </c>
      <c r="AM82" s="41" t="s">
        <v>1998</v>
      </c>
      <c r="AN82" s="42" t="s">
        <v>545</v>
      </c>
      <c r="AO82" s="43" t="s">
        <v>1999</v>
      </c>
      <c r="AP82" s="44" t="s">
        <v>155</v>
      </c>
      <c r="AQ82" s="45" t="s">
        <v>1994</v>
      </c>
      <c r="AR82" s="46" t="s">
        <v>133</v>
      </c>
      <c r="AS82" s="47" t="s">
        <v>2000</v>
      </c>
      <c r="AT82" s="48" t="s">
        <v>157</v>
      </c>
      <c r="AU82" s="49" t="s">
        <v>158</v>
      </c>
      <c r="AV82" s="50" t="s">
        <v>2001</v>
      </c>
      <c r="AW82" s="51" t="s">
        <v>133</v>
      </c>
      <c r="AX82" s="52" t="s">
        <v>133</v>
      </c>
      <c r="AY82" s="53" t="s">
        <v>133</v>
      </c>
      <c r="AZ82" s="54" t="s">
        <v>133</v>
      </c>
      <c r="BA82" s="55" t="s">
        <v>133</v>
      </c>
      <c r="BB82" s="56" t="s">
        <v>133</v>
      </c>
      <c r="BC82" s="57" t="s">
        <v>133</v>
      </c>
      <c r="BD82" s="58" t="s">
        <v>133</v>
      </c>
      <c r="BE82" s="59" t="s">
        <v>133</v>
      </c>
      <c r="BF82" s="60" t="s">
        <v>133</v>
      </c>
      <c r="BG82" s="61">
        <v>43035</v>
      </c>
      <c r="BH82" s="62">
        <v>0.1</v>
      </c>
      <c r="BI82" s="63" t="s">
        <v>160</v>
      </c>
      <c r="BJ82" s="64" t="s">
        <v>133</v>
      </c>
      <c r="BK82" s="65" t="s">
        <v>133</v>
      </c>
      <c r="BL82" s="66" t="s">
        <v>161</v>
      </c>
      <c r="BM82" s="67" t="s">
        <v>162</v>
      </c>
      <c r="BN82" s="68" t="s">
        <v>133</v>
      </c>
      <c r="BO82" s="69" t="s">
        <v>163</v>
      </c>
      <c r="BP82" s="70" t="s">
        <v>133</v>
      </c>
      <c r="BQ82" s="71" t="s">
        <v>133</v>
      </c>
      <c r="BR82" s="72" t="s">
        <v>133</v>
      </c>
      <c r="BS82" s="73" t="s">
        <v>191</v>
      </c>
      <c r="BT82" s="74">
        <v>43035</v>
      </c>
      <c r="BU82" s="75">
        <v>0.1</v>
      </c>
      <c r="BV82" s="76" t="s">
        <v>160</v>
      </c>
      <c r="BW82" s="77" t="s">
        <v>133</v>
      </c>
      <c r="BX82" s="78" t="s">
        <v>133</v>
      </c>
      <c r="BY82" s="79" t="s">
        <v>161</v>
      </c>
      <c r="BZ82" s="80" t="s">
        <v>162</v>
      </c>
      <c r="CA82" s="81" t="s">
        <v>133</v>
      </c>
      <c r="CB82" s="82" t="s">
        <v>163</v>
      </c>
      <c r="CC82" s="83" t="s">
        <v>133</v>
      </c>
      <c r="CD82" s="84" t="s">
        <v>133</v>
      </c>
      <c r="CE82" s="85" t="s">
        <v>133</v>
      </c>
      <c r="CF82" s="86" t="s">
        <v>191</v>
      </c>
      <c r="CG82" s="87" t="s">
        <v>133</v>
      </c>
      <c r="CH82" s="88" t="s">
        <v>133</v>
      </c>
      <c r="CI82" s="89" t="s">
        <v>133</v>
      </c>
      <c r="CJ82" s="90" t="s">
        <v>133</v>
      </c>
      <c r="CK82" s="91" t="s">
        <v>133</v>
      </c>
      <c r="CL82" s="92" t="s">
        <v>133</v>
      </c>
      <c r="CM82" s="93" t="s">
        <v>133</v>
      </c>
      <c r="CN82" s="94" t="s">
        <v>133</v>
      </c>
      <c r="CO82" s="95" t="s">
        <v>133</v>
      </c>
      <c r="CP82" s="96" t="s">
        <v>133</v>
      </c>
      <c r="CQ82" s="97" t="s">
        <v>133</v>
      </c>
      <c r="CR82" s="98" t="s">
        <v>133</v>
      </c>
      <c r="CS82" s="99" t="s">
        <v>133</v>
      </c>
      <c r="CT82" s="100" t="s">
        <v>133</v>
      </c>
      <c r="CU82" s="101" t="s">
        <v>133</v>
      </c>
      <c r="CV82" s="102" t="s">
        <v>133</v>
      </c>
      <c r="CW82" s="103" t="s">
        <v>133</v>
      </c>
      <c r="CX82" s="104" t="s">
        <v>133</v>
      </c>
      <c r="CY82" s="105" t="s">
        <v>133</v>
      </c>
      <c r="CZ82" s="106" t="s">
        <v>133</v>
      </c>
      <c r="DA82" s="107" t="s">
        <v>133</v>
      </c>
      <c r="DB82" s="108" t="s">
        <v>133</v>
      </c>
      <c r="DC82" s="109" t="s">
        <v>133</v>
      </c>
      <c r="DD82" s="110" t="s">
        <v>133</v>
      </c>
      <c r="DE82" s="111" t="s">
        <v>133</v>
      </c>
      <c r="DF82" s="112" t="s">
        <v>133</v>
      </c>
      <c r="DG82" s="113" t="s">
        <v>133</v>
      </c>
      <c r="DH82" s="114" t="s">
        <v>133</v>
      </c>
      <c r="DI82" s="115" t="s">
        <v>133</v>
      </c>
      <c r="DJ82" s="116" t="s">
        <v>133</v>
      </c>
      <c r="DK82" s="117" t="s">
        <v>133</v>
      </c>
      <c r="DL82" s="118" t="s">
        <v>133</v>
      </c>
      <c r="DM82" s="119" t="s">
        <v>133</v>
      </c>
      <c r="DN82" s="120" t="s">
        <v>133</v>
      </c>
      <c r="DO82" s="121" t="s">
        <v>133</v>
      </c>
      <c r="DP82" s="122" t="s">
        <v>133</v>
      </c>
      <c r="DQ82" s="123" t="s">
        <v>133</v>
      </c>
      <c r="DR82" s="124" t="s">
        <v>133</v>
      </c>
      <c r="DS82" s="125" t="s">
        <v>133</v>
      </c>
      <c r="DT82" s="126" t="s">
        <v>133</v>
      </c>
      <c r="DU82" s="127" t="s">
        <v>133</v>
      </c>
      <c r="DV82" s="128" t="s">
        <v>133</v>
      </c>
      <c r="DW82" s="129" t="s">
        <v>133</v>
      </c>
      <c r="DX82" s="130" t="s">
        <v>133</v>
      </c>
      <c r="DY82" s="131" t="s">
        <v>166</v>
      </c>
      <c r="DZ82" s="261" t="str">
        <f>HYPERLINK("https://my.pitchbook.com?c=221824-63", "View company online")</f>
        <v>View company online</v>
      </c>
    </row>
    <row r="83" spans="1:130" x14ac:dyDescent="0.2">
      <c r="A83" s="132" t="s">
        <v>2002</v>
      </c>
      <c r="B83" s="133" t="s">
        <v>2003</v>
      </c>
      <c r="C83" s="134" t="s">
        <v>133</v>
      </c>
      <c r="D83" s="135" t="s">
        <v>133</v>
      </c>
      <c r="E83" s="136" t="s">
        <v>2002</v>
      </c>
      <c r="F83" s="137" t="s">
        <v>2004</v>
      </c>
      <c r="G83" s="138" t="s">
        <v>295</v>
      </c>
      <c r="H83" s="139" t="s">
        <v>359</v>
      </c>
      <c r="I83" s="140" t="s">
        <v>533</v>
      </c>
      <c r="J83" s="141" t="s">
        <v>2005</v>
      </c>
      <c r="K83" s="142" t="s">
        <v>362</v>
      </c>
      <c r="L83" s="143" t="s">
        <v>175</v>
      </c>
      <c r="M83" s="144">
        <v>0.61</v>
      </c>
      <c r="N83" s="145" t="s">
        <v>141</v>
      </c>
      <c r="O83" s="146" t="s">
        <v>176</v>
      </c>
      <c r="P83" s="147" t="s">
        <v>177</v>
      </c>
      <c r="Q83" s="148" t="s">
        <v>2006</v>
      </c>
      <c r="R83" s="149">
        <v>5</v>
      </c>
      <c r="S83" s="150" t="s">
        <v>133</v>
      </c>
      <c r="T83" s="151" t="s">
        <v>133</v>
      </c>
      <c r="U83" s="152">
        <v>2012</v>
      </c>
      <c r="V83" s="153" t="s">
        <v>133</v>
      </c>
      <c r="W83" s="154" t="s">
        <v>133</v>
      </c>
      <c r="X83" s="155" t="s">
        <v>265</v>
      </c>
      <c r="Y83" s="156" t="s">
        <v>133</v>
      </c>
      <c r="Z83" s="157" t="s">
        <v>133</v>
      </c>
      <c r="AA83" s="158" t="s">
        <v>133</v>
      </c>
      <c r="AB83" s="159" t="s">
        <v>133</v>
      </c>
      <c r="AC83" s="160" t="s">
        <v>133</v>
      </c>
      <c r="AD83" s="161" t="s">
        <v>133</v>
      </c>
      <c r="AE83" s="162" t="s">
        <v>2007</v>
      </c>
      <c r="AF83" s="163" t="s">
        <v>2008</v>
      </c>
      <c r="AG83" s="164" t="s">
        <v>773</v>
      </c>
      <c r="AH83" s="165" t="s">
        <v>2009</v>
      </c>
      <c r="AI83" s="166" t="s">
        <v>2010</v>
      </c>
      <c r="AJ83" s="167" t="s">
        <v>2011</v>
      </c>
      <c r="AK83" s="168" t="s">
        <v>2012</v>
      </c>
      <c r="AL83" s="169" t="s">
        <v>133</v>
      </c>
      <c r="AM83" s="170" t="s">
        <v>2013</v>
      </c>
      <c r="AN83" s="171" t="s">
        <v>153</v>
      </c>
      <c r="AO83" s="172" t="s">
        <v>2014</v>
      </c>
      <c r="AP83" s="173" t="s">
        <v>155</v>
      </c>
      <c r="AQ83" s="174" t="s">
        <v>2010</v>
      </c>
      <c r="AR83" s="175" t="s">
        <v>133</v>
      </c>
      <c r="AS83" s="176" t="s">
        <v>2015</v>
      </c>
      <c r="AT83" s="177" t="s">
        <v>157</v>
      </c>
      <c r="AU83" s="178" t="s">
        <v>158</v>
      </c>
      <c r="AV83" s="179" t="s">
        <v>2016</v>
      </c>
      <c r="AW83" s="180" t="s">
        <v>133</v>
      </c>
      <c r="AX83" s="181" t="s">
        <v>133</v>
      </c>
      <c r="AY83" s="182" t="s">
        <v>133</v>
      </c>
      <c r="AZ83" s="183" t="s">
        <v>133</v>
      </c>
      <c r="BA83" s="184" t="s">
        <v>133</v>
      </c>
      <c r="BB83" s="185" t="s">
        <v>133</v>
      </c>
      <c r="BC83" s="186" t="s">
        <v>133</v>
      </c>
      <c r="BD83" s="187" t="s">
        <v>133</v>
      </c>
      <c r="BE83" s="188" t="s">
        <v>133</v>
      </c>
      <c r="BF83" s="189" t="s">
        <v>133</v>
      </c>
      <c r="BG83" s="190">
        <v>43035</v>
      </c>
      <c r="BH83" s="191">
        <v>0.61</v>
      </c>
      <c r="BI83" s="192" t="s">
        <v>160</v>
      </c>
      <c r="BJ83" s="193" t="s">
        <v>133</v>
      </c>
      <c r="BK83" s="194" t="s">
        <v>133</v>
      </c>
      <c r="BL83" s="195" t="s">
        <v>161</v>
      </c>
      <c r="BM83" s="196" t="s">
        <v>162</v>
      </c>
      <c r="BN83" s="197" t="s">
        <v>133</v>
      </c>
      <c r="BO83" s="198" t="s">
        <v>163</v>
      </c>
      <c r="BP83" s="199" t="s">
        <v>133</v>
      </c>
      <c r="BQ83" s="200" t="s">
        <v>133</v>
      </c>
      <c r="BR83" s="201" t="s">
        <v>133</v>
      </c>
      <c r="BS83" s="202" t="s">
        <v>191</v>
      </c>
      <c r="BT83" s="203">
        <v>43035</v>
      </c>
      <c r="BU83" s="204">
        <v>0.61</v>
      </c>
      <c r="BV83" s="205" t="s">
        <v>160</v>
      </c>
      <c r="BW83" s="206" t="s">
        <v>133</v>
      </c>
      <c r="BX83" s="207" t="s">
        <v>133</v>
      </c>
      <c r="BY83" s="208" t="s">
        <v>161</v>
      </c>
      <c r="BZ83" s="209" t="s">
        <v>162</v>
      </c>
      <c r="CA83" s="210" t="s">
        <v>133</v>
      </c>
      <c r="CB83" s="211" t="s">
        <v>163</v>
      </c>
      <c r="CC83" s="212" t="s">
        <v>133</v>
      </c>
      <c r="CD83" s="213" t="s">
        <v>133</v>
      </c>
      <c r="CE83" s="214" t="s">
        <v>133</v>
      </c>
      <c r="CF83" s="215" t="s">
        <v>191</v>
      </c>
      <c r="CG83" s="216" t="s">
        <v>133</v>
      </c>
      <c r="CH83" s="217" t="s">
        <v>133</v>
      </c>
      <c r="CI83" s="218" t="s">
        <v>133</v>
      </c>
      <c r="CJ83" s="219" t="s">
        <v>133</v>
      </c>
      <c r="CK83" s="220" t="s">
        <v>133</v>
      </c>
      <c r="CL83" s="221" t="s">
        <v>133</v>
      </c>
      <c r="CM83" s="222" t="s">
        <v>133</v>
      </c>
      <c r="CN83" s="223" t="s">
        <v>133</v>
      </c>
      <c r="CO83" s="224" t="s">
        <v>133</v>
      </c>
      <c r="CP83" s="225" t="s">
        <v>133</v>
      </c>
      <c r="CQ83" s="226" t="s">
        <v>133</v>
      </c>
      <c r="CR83" s="227" t="s">
        <v>133</v>
      </c>
      <c r="CS83" s="228" t="s">
        <v>133</v>
      </c>
      <c r="CT83" s="229" t="s">
        <v>133</v>
      </c>
      <c r="CU83" s="230" t="s">
        <v>133</v>
      </c>
      <c r="CV83" s="231" t="s">
        <v>133</v>
      </c>
      <c r="CW83" s="232" t="s">
        <v>133</v>
      </c>
      <c r="CX83" s="233" t="s">
        <v>133</v>
      </c>
      <c r="CY83" s="234" t="s">
        <v>133</v>
      </c>
      <c r="CZ83" s="235" t="s">
        <v>133</v>
      </c>
      <c r="DA83" s="236" t="s">
        <v>133</v>
      </c>
      <c r="DB83" s="237" t="s">
        <v>133</v>
      </c>
      <c r="DC83" s="238" t="s">
        <v>133</v>
      </c>
      <c r="DD83" s="239" t="s">
        <v>133</v>
      </c>
      <c r="DE83" s="240" t="s">
        <v>133</v>
      </c>
      <c r="DF83" s="241" t="s">
        <v>133</v>
      </c>
      <c r="DG83" s="242" t="s">
        <v>133</v>
      </c>
      <c r="DH83" s="243" t="s">
        <v>133</v>
      </c>
      <c r="DI83" s="244" t="s">
        <v>133</v>
      </c>
      <c r="DJ83" s="245" t="s">
        <v>133</v>
      </c>
      <c r="DK83" s="246" t="s">
        <v>133</v>
      </c>
      <c r="DL83" s="247" t="s">
        <v>133</v>
      </c>
      <c r="DM83" s="248" t="s">
        <v>133</v>
      </c>
      <c r="DN83" s="249" t="s">
        <v>133</v>
      </c>
      <c r="DO83" s="250" t="s">
        <v>133</v>
      </c>
      <c r="DP83" s="251" t="s">
        <v>133</v>
      </c>
      <c r="DQ83" s="252" t="s">
        <v>133</v>
      </c>
      <c r="DR83" s="253" t="s">
        <v>133</v>
      </c>
      <c r="DS83" s="254" t="s">
        <v>133</v>
      </c>
      <c r="DT83" s="255" t="s">
        <v>133</v>
      </c>
      <c r="DU83" s="256" t="s">
        <v>133</v>
      </c>
      <c r="DV83" s="257" t="s">
        <v>133</v>
      </c>
      <c r="DW83" s="258" t="s">
        <v>133</v>
      </c>
      <c r="DX83" s="259" t="s">
        <v>133</v>
      </c>
      <c r="DY83" s="260" t="s">
        <v>166</v>
      </c>
      <c r="DZ83" s="262" t="str">
        <f>HYPERLINK("https://my.pitchbook.com?c=221813-20", "View company online")</f>
        <v>View company online</v>
      </c>
    </row>
    <row r="86" spans="1:130" x14ac:dyDescent="0.2">
      <c r="A86" s="263" t="s">
        <v>130</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PitchBook</dc:creator>
  <cp:lastModifiedBy>Microsoft Office User</cp:lastModifiedBy>
  <dcterms:created xsi:type="dcterms:W3CDTF">2010-12-15T16:54:07Z</dcterms:created>
  <dcterms:modified xsi:type="dcterms:W3CDTF">2017-11-10T13:12:04Z</dcterms:modified>
</cp:coreProperties>
</file>