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se\GitRepos\cannabis-retail-trends\"/>
    </mc:Choice>
  </mc:AlternateContent>
  <xr:revisionPtr revIDLastSave="0" documentId="13_ncr:1_{E2484F86-E598-49F3-B77B-C968BA9D4FFA}" xr6:coauthVersionLast="47" xr6:coauthVersionMax="47" xr10:uidLastSave="{00000000-0000-0000-0000-000000000000}"/>
  <bookViews>
    <workbookView xWindow="28680" yWindow="-120" windowWidth="29040" windowHeight="15720" xr2:uid="{E4F92B21-5D46-45FE-93AD-21085AD211DD}"/>
  </bookViews>
  <sheets>
    <sheet name="cannabis-retail-sales-workbook" sheetId="1" r:id="rId1"/>
    <sheet name="Time Series Charts" sheetId="4" r:id="rId2"/>
    <sheet name="Pivot Table" sheetId="5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M3" i="1" s="1"/>
  <c r="L4" i="1"/>
  <c r="L5" i="1"/>
  <c r="M5" i="1" s="1"/>
  <c r="L6" i="1"/>
  <c r="M6" i="1" s="1"/>
  <c r="L7" i="1"/>
  <c r="M7" i="1" s="1"/>
  <c r="L8" i="1"/>
  <c r="L9" i="1"/>
  <c r="L10" i="1"/>
  <c r="L11" i="1"/>
  <c r="M11" i="1" s="1"/>
  <c r="L12" i="1"/>
  <c r="M12" i="1" s="1"/>
  <c r="L13" i="1"/>
  <c r="L14" i="1"/>
  <c r="M14" i="1" s="1"/>
  <c r="L15" i="1"/>
  <c r="L16" i="1"/>
  <c r="L17" i="1"/>
  <c r="M17" i="1" s="1"/>
  <c r="L18" i="1"/>
  <c r="M18" i="1" s="1"/>
  <c r="L19" i="1"/>
  <c r="M19" i="1" s="1"/>
  <c r="L20" i="1"/>
  <c r="M20" i="1" s="1"/>
  <c r="L21" i="1"/>
  <c r="M21" i="1" s="1"/>
  <c r="L22" i="1"/>
  <c r="L23" i="1"/>
  <c r="M23" i="1" s="1"/>
  <c r="L24" i="1"/>
  <c r="M24" i="1" s="1"/>
  <c r="L25" i="1"/>
  <c r="L26" i="1"/>
  <c r="M26" i="1" s="1"/>
  <c r="L27" i="1"/>
  <c r="L28" i="1"/>
  <c r="L29" i="1"/>
  <c r="M29" i="1" s="1"/>
  <c r="L30" i="1"/>
  <c r="M30" i="1" s="1"/>
  <c r="L31" i="1"/>
  <c r="M31" i="1" s="1"/>
  <c r="L32" i="1"/>
  <c r="M32" i="1" s="1"/>
  <c r="L33" i="1"/>
  <c r="M33" i="1" s="1"/>
  <c r="L34" i="1"/>
  <c r="L35" i="1"/>
  <c r="M35" i="1" s="1"/>
  <c r="L36" i="1"/>
  <c r="M36" i="1" s="1"/>
  <c r="L37" i="1"/>
  <c r="L38" i="1"/>
  <c r="M38" i="1" s="1"/>
  <c r="L39" i="1"/>
  <c r="M39" i="1" s="1"/>
  <c r="L40" i="1"/>
  <c r="L41" i="1"/>
  <c r="M41" i="1" s="1"/>
  <c r="L42" i="1"/>
  <c r="M42" i="1" s="1"/>
  <c r="L43" i="1"/>
  <c r="M43" i="1" s="1"/>
  <c r="L44" i="1"/>
  <c r="M44" i="1" s="1"/>
  <c r="L45" i="1"/>
  <c r="M45" i="1" s="1"/>
  <c r="L46" i="1"/>
  <c r="L47" i="1"/>
  <c r="M47" i="1" s="1"/>
  <c r="L48" i="1"/>
  <c r="M48" i="1" s="1"/>
  <c r="L49" i="1"/>
  <c r="L50" i="1"/>
  <c r="M50" i="1" s="1"/>
  <c r="L51" i="1"/>
  <c r="M51" i="1" s="1"/>
  <c r="L52" i="1"/>
  <c r="L53" i="1"/>
  <c r="M53" i="1" s="1"/>
  <c r="L54" i="1"/>
  <c r="M54" i="1" s="1"/>
  <c r="L55" i="1"/>
  <c r="M55" i="1" s="1"/>
  <c r="L56" i="1"/>
  <c r="M56" i="1" s="1"/>
  <c r="L57" i="1"/>
  <c r="M57" i="1" s="1"/>
  <c r="L58" i="1"/>
  <c r="L59" i="1"/>
  <c r="M59" i="1" s="1"/>
  <c r="L60" i="1"/>
  <c r="M60" i="1" s="1"/>
  <c r="L61" i="1"/>
  <c r="L62" i="1"/>
  <c r="M62" i="1" s="1"/>
  <c r="L63" i="1"/>
  <c r="M63" i="1" s="1"/>
  <c r="L64" i="1"/>
  <c r="L65" i="1"/>
  <c r="M65" i="1" s="1"/>
  <c r="L66" i="1"/>
  <c r="M66" i="1" s="1"/>
  <c r="L67" i="1"/>
  <c r="M67" i="1" s="1"/>
  <c r="L68" i="1"/>
  <c r="M68" i="1" s="1"/>
  <c r="L69" i="1"/>
  <c r="M69" i="1" s="1"/>
  <c r="L70" i="1"/>
  <c r="L71" i="1"/>
  <c r="M71" i="1" s="1"/>
  <c r="L72" i="1"/>
  <c r="M72" i="1" s="1"/>
  <c r="L73" i="1"/>
  <c r="L74" i="1"/>
  <c r="M74" i="1" s="1"/>
  <c r="L75" i="1"/>
  <c r="M75" i="1" s="1"/>
  <c r="L76" i="1"/>
  <c r="L77" i="1"/>
  <c r="M77" i="1" s="1"/>
  <c r="L78" i="1"/>
  <c r="M78" i="1" s="1"/>
  <c r="L79" i="1"/>
  <c r="M79" i="1" s="1"/>
  <c r="L80" i="1"/>
  <c r="M80" i="1" s="1"/>
  <c r="L81" i="1"/>
  <c r="M81" i="1" s="1"/>
  <c r="L82" i="1"/>
  <c r="L83" i="1"/>
  <c r="M83" i="1" s="1"/>
  <c r="L84" i="1"/>
  <c r="M84" i="1" s="1"/>
  <c r="L85" i="1"/>
  <c r="L86" i="1"/>
  <c r="M86" i="1" s="1"/>
  <c r="L87" i="1"/>
  <c r="M87" i="1" s="1"/>
  <c r="L88" i="1"/>
  <c r="L89" i="1"/>
  <c r="M89" i="1" s="1"/>
  <c r="L90" i="1"/>
  <c r="M90" i="1" s="1"/>
  <c r="L91" i="1"/>
  <c r="M91" i="1" s="1"/>
  <c r="L92" i="1"/>
  <c r="M92" i="1" s="1"/>
  <c r="L93" i="1"/>
  <c r="M93" i="1" s="1"/>
  <c r="L9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B103" i="1"/>
  <c r="B99" i="1"/>
  <c r="B101" i="1"/>
  <c r="C101" i="1"/>
  <c r="D101" i="1"/>
  <c r="E101" i="1"/>
  <c r="F101" i="1"/>
  <c r="G101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B102" i="1"/>
  <c r="B100" i="1"/>
  <c r="M9" i="1" l="1"/>
  <c r="M4" i="1"/>
  <c r="M27" i="1"/>
  <c r="M15" i="1"/>
  <c r="M85" i="1"/>
  <c r="M73" i="1"/>
  <c r="M61" i="1"/>
  <c r="M49" i="1"/>
  <c r="M37" i="1"/>
  <c r="M25" i="1"/>
  <c r="M13" i="1"/>
  <c r="M94" i="1"/>
  <c r="M82" i="1"/>
  <c r="M70" i="1"/>
  <c r="M58" i="1"/>
  <c r="M46" i="1"/>
  <c r="M34" i="1"/>
  <c r="M22" i="1"/>
  <c r="M10" i="1"/>
  <c r="M8" i="1"/>
  <c r="M88" i="1"/>
  <c r="M76" i="1"/>
  <c r="M64" i="1"/>
  <c r="M52" i="1"/>
  <c r="M40" i="1"/>
  <c r="M28" i="1"/>
  <c r="M16" i="1"/>
</calcChain>
</file>

<file path=xl/sharedStrings.xml><?xml version="1.0" encoding="utf-8"?>
<sst xmlns="http://schemas.openxmlformats.org/spreadsheetml/2006/main" count="42" uniqueCount="34">
  <si>
    <t>Week Ending</t>
  </si>
  <si>
    <t>Adult-Use Retail Sales</t>
  </si>
  <si>
    <t>Medical Marijuana Retail Sales</t>
  </si>
  <si>
    <t>Total Adult-Use and Medical Sales</t>
  </si>
  <si>
    <t>Adult-Use Products Sold</t>
  </si>
  <si>
    <t>Medical Products Sold</t>
  </si>
  <si>
    <t>Total Products Sold</t>
  </si>
  <si>
    <t>Adult-Use Average Product Price</t>
  </si>
  <si>
    <t>Medical Average Product Price</t>
  </si>
  <si>
    <t>Statistics</t>
  </si>
  <si>
    <t>Mean</t>
  </si>
  <si>
    <t>Median</t>
  </si>
  <si>
    <t>Mode</t>
  </si>
  <si>
    <t>Standard Deviation</t>
  </si>
  <si>
    <t>Row Labels</t>
  </si>
  <si>
    <t>Sum of Adult-Use Average Product Price</t>
  </si>
  <si>
    <t>Sum of Medical Average Product Price</t>
  </si>
  <si>
    <t>Variance</t>
  </si>
  <si>
    <t>Products Sold Difference</t>
  </si>
  <si>
    <t>Retail Sale Differences</t>
  </si>
  <si>
    <t>Oct</t>
  </si>
  <si>
    <t>Nov</t>
  </si>
  <si>
    <t>Dec</t>
  </si>
  <si>
    <t>Jul</t>
  </si>
  <si>
    <t>Aug</t>
  </si>
  <si>
    <t>Sep</t>
  </si>
  <si>
    <t>Apr</t>
  </si>
  <si>
    <t>May</t>
  </si>
  <si>
    <t>Jun</t>
  </si>
  <si>
    <t>Jan</t>
  </si>
  <si>
    <t>Feb</t>
  </si>
  <si>
    <t>Mar</t>
  </si>
  <si>
    <t>Product Price % Difference by Week</t>
  </si>
  <si>
    <t>Product Average Price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</si>
</sst>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0" fontId="0" fillId="35" borderId="0" xfId="0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35" borderId="0" xfId="0" applyNumberFormat="1" applyFill="1" applyAlignment="1">
      <alignment horizontal="right"/>
    </xf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 applyAlignme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9" formatCode="m/d/yyyy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'cannabis-retail-sales-workbook'!$B$1</c:f>
              <c:strCache>
                <c:ptCount val="1"/>
                <c:pt idx="0">
                  <c:v>Adult-Use Retail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'cannabis-retail-sales-workbook'!$B$2:$B$94</c:f>
              <c:numCache>
                <c:formatCode>"$"#,##0.00</c:formatCode>
                <c:ptCount val="93"/>
                <c:pt idx="0">
                  <c:v>1485019.32</c:v>
                </c:pt>
                <c:pt idx="1">
                  <c:v>1487815.81</c:v>
                </c:pt>
                <c:pt idx="2">
                  <c:v>1553216.3</c:v>
                </c:pt>
                <c:pt idx="3">
                  <c:v>578840.62</c:v>
                </c:pt>
                <c:pt idx="4">
                  <c:v>1047436.2</c:v>
                </c:pt>
                <c:pt idx="5">
                  <c:v>1671205.8</c:v>
                </c:pt>
                <c:pt idx="6">
                  <c:v>1742486.74</c:v>
                </c:pt>
                <c:pt idx="7">
                  <c:v>1862822.43</c:v>
                </c:pt>
                <c:pt idx="8">
                  <c:v>700300.78</c:v>
                </c:pt>
                <c:pt idx="9">
                  <c:v>1355673.59</c:v>
                </c:pt>
                <c:pt idx="10">
                  <c:v>2100022.4300000002</c:v>
                </c:pt>
                <c:pt idx="11">
                  <c:v>2124468.6800000002</c:v>
                </c:pt>
                <c:pt idx="12">
                  <c:v>2151040.59</c:v>
                </c:pt>
                <c:pt idx="13">
                  <c:v>1831943.14</c:v>
                </c:pt>
                <c:pt idx="14">
                  <c:v>418812.68</c:v>
                </c:pt>
                <c:pt idx="15">
                  <c:v>2403561.83</c:v>
                </c:pt>
                <c:pt idx="16">
                  <c:v>2087159.31</c:v>
                </c:pt>
                <c:pt idx="17">
                  <c:v>2496234.15</c:v>
                </c:pt>
                <c:pt idx="18">
                  <c:v>2507966.33</c:v>
                </c:pt>
                <c:pt idx="19">
                  <c:v>286293</c:v>
                </c:pt>
                <c:pt idx="20">
                  <c:v>2282560.02</c:v>
                </c:pt>
                <c:pt idx="21">
                  <c:v>2564913.3199999998</c:v>
                </c:pt>
                <c:pt idx="22">
                  <c:v>2617368.35</c:v>
                </c:pt>
                <c:pt idx="23">
                  <c:v>2800947.71</c:v>
                </c:pt>
                <c:pt idx="24">
                  <c:v>1280002.8999999999</c:v>
                </c:pt>
                <c:pt idx="25">
                  <c:v>1390943.35</c:v>
                </c:pt>
                <c:pt idx="26">
                  <c:v>2828270.87</c:v>
                </c:pt>
                <c:pt idx="27">
                  <c:v>2875410.83</c:v>
                </c:pt>
                <c:pt idx="28">
                  <c:v>2903411.26</c:v>
                </c:pt>
                <c:pt idx="29">
                  <c:v>2544960.59</c:v>
                </c:pt>
                <c:pt idx="30">
                  <c:v>473217.98</c:v>
                </c:pt>
                <c:pt idx="31">
                  <c:v>2890082.75</c:v>
                </c:pt>
                <c:pt idx="32">
                  <c:v>2981657.61</c:v>
                </c:pt>
                <c:pt idx="33">
                  <c:v>2981433.64</c:v>
                </c:pt>
                <c:pt idx="34">
                  <c:v>2966760.63</c:v>
                </c:pt>
                <c:pt idx="35">
                  <c:v>725428.91</c:v>
                </c:pt>
                <c:pt idx="36">
                  <c:v>2354292.08</c:v>
                </c:pt>
                <c:pt idx="37">
                  <c:v>3150213.59</c:v>
                </c:pt>
                <c:pt idx="38">
                  <c:v>3154663.06</c:v>
                </c:pt>
                <c:pt idx="39">
                  <c:v>3212642.77</c:v>
                </c:pt>
                <c:pt idx="40">
                  <c:v>2128558.59</c:v>
                </c:pt>
                <c:pt idx="41">
                  <c:v>1253447.6299999999</c:v>
                </c:pt>
                <c:pt idx="42">
                  <c:v>3134372.02</c:v>
                </c:pt>
                <c:pt idx="43">
                  <c:v>3293747.3</c:v>
                </c:pt>
                <c:pt idx="44">
                  <c:v>3294533.61</c:v>
                </c:pt>
                <c:pt idx="45">
                  <c:v>3412650.76</c:v>
                </c:pt>
                <c:pt idx="46">
                  <c:v>3290023.19</c:v>
                </c:pt>
                <c:pt idx="47">
                  <c:v>3420806.53</c:v>
                </c:pt>
                <c:pt idx="48">
                  <c:v>3411081.96</c:v>
                </c:pt>
                <c:pt idx="49">
                  <c:v>3328567.13</c:v>
                </c:pt>
                <c:pt idx="50">
                  <c:v>1293239.48</c:v>
                </c:pt>
                <c:pt idx="51">
                  <c:v>2277597.14</c:v>
                </c:pt>
                <c:pt idx="52">
                  <c:v>3524502.55</c:v>
                </c:pt>
                <c:pt idx="53">
                  <c:v>3536338.62</c:v>
                </c:pt>
                <c:pt idx="54">
                  <c:v>3805607.99</c:v>
                </c:pt>
                <c:pt idx="55">
                  <c:v>2228496.2000000002</c:v>
                </c:pt>
                <c:pt idx="56">
                  <c:v>1286682.94</c:v>
                </c:pt>
                <c:pt idx="57">
                  <c:v>3627347.27</c:v>
                </c:pt>
                <c:pt idx="58">
                  <c:v>3620281.09</c:v>
                </c:pt>
                <c:pt idx="59">
                  <c:v>4495101.72</c:v>
                </c:pt>
                <c:pt idx="60">
                  <c:v>3695608.84</c:v>
                </c:pt>
                <c:pt idx="61">
                  <c:v>450004.14</c:v>
                </c:pt>
                <c:pt idx="62">
                  <c:v>3205959.19</c:v>
                </c:pt>
                <c:pt idx="63">
                  <c:v>3446057.56</c:v>
                </c:pt>
                <c:pt idx="64">
                  <c:v>3664976.83</c:v>
                </c:pt>
                <c:pt idx="65">
                  <c:v>3547403.27</c:v>
                </c:pt>
                <c:pt idx="66">
                  <c:v>1752481.44</c:v>
                </c:pt>
                <c:pt idx="67">
                  <c:v>1836876.94</c:v>
                </c:pt>
                <c:pt idx="68">
                  <c:v>3586336.81</c:v>
                </c:pt>
                <c:pt idx="69">
                  <c:v>3627334.62</c:v>
                </c:pt>
                <c:pt idx="70">
                  <c:v>3669168.98</c:v>
                </c:pt>
                <c:pt idx="71">
                  <c:v>2329512.2999999998</c:v>
                </c:pt>
                <c:pt idx="72">
                  <c:v>1287859.27</c:v>
                </c:pt>
                <c:pt idx="73">
                  <c:v>3612919.54</c:v>
                </c:pt>
                <c:pt idx="74">
                  <c:v>3546220.92</c:v>
                </c:pt>
                <c:pt idx="75">
                  <c:v>3631815.83</c:v>
                </c:pt>
                <c:pt idx="76">
                  <c:v>3800066.22</c:v>
                </c:pt>
                <c:pt idx="77">
                  <c:v>163995.01</c:v>
                </c:pt>
                <c:pt idx="78">
                  <c:v>3422556.1600000001</c:v>
                </c:pt>
                <c:pt idx="79">
                  <c:v>3520051.33</c:v>
                </c:pt>
                <c:pt idx="80">
                  <c:v>3951777.44</c:v>
                </c:pt>
                <c:pt idx="81">
                  <c:v>3434168.67</c:v>
                </c:pt>
                <c:pt idx="82">
                  <c:v>1291739.27</c:v>
                </c:pt>
                <c:pt idx="83">
                  <c:v>2327225.46</c:v>
                </c:pt>
                <c:pt idx="84">
                  <c:v>3660398.46</c:v>
                </c:pt>
                <c:pt idx="85">
                  <c:v>3673448.12</c:v>
                </c:pt>
                <c:pt idx="86">
                  <c:v>3784114.39</c:v>
                </c:pt>
                <c:pt idx="87">
                  <c:v>3071008.25</c:v>
                </c:pt>
                <c:pt idx="88">
                  <c:v>585974.54</c:v>
                </c:pt>
                <c:pt idx="89">
                  <c:v>3757426.07</c:v>
                </c:pt>
                <c:pt idx="90">
                  <c:v>3800144.33</c:v>
                </c:pt>
                <c:pt idx="91">
                  <c:v>3888303.98</c:v>
                </c:pt>
                <c:pt idx="92">
                  <c:v>3817472.57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0-43B1-BC3E-D99ADAFF7A7F}"/>
            </c:ext>
          </c:extLst>
        </c:ser>
        <c:ser>
          <c:idx val="1"/>
          <c:order val="1"/>
          <c:tx>
            <c:strRef>
              <c:f>'cannabis-retail-sales-workbook'!$C$1</c:f>
              <c:strCache>
                <c:ptCount val="1"/>
                <c:pt idx="0">
                  <c:v>Medical Marijuana Retail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'cannabis-retail-sales-workbook'!$C$2:$C$94</c:f>
              <c:numCache>
                <c:formatCode>"$"#,##0.00</c:formatCode>
                <c:ptCount val="93"/>
                <c:pt idx="0">
                  <c:v>1776700.69</c:v>
                </c:pt>
                <c:pt idx="1">
                  <c:v>2702525.61</c:v>
                </c:pt>
                <c:pt idx="2">
                  <c:v>2726237.56</c:v>
                </c:pt>
                <c:pt idx="3">
                  <c:v>863287.86</c:v>
                </c:pt>
                <c:pt idx="4">
                  <c:v>1971731.4</c:v>
                </c:pt>
                <c:pt idx="5">
                  <c:v>2815023.87</c:v>
                </c:pt>
                <c:pt idx="6">
                  <c:v>3008219.03</c:v>
                </c:pt>
                <c:pt idx="7">
                  <c:v>2793882.27</c:v>
                </c:pt>
                <c:pt idx="8">
                  <c:v>853033.11</c:v>
                </c:pt>
                <c:pt idx="9">
                  <c:v>2145964.9</c:v>
                </c:pt>
                <c:pt idx="10">
                  <c:v>2664338.4</c:v>
                </c:pt>
                <c:pt idx="11">
                  <c:v>2674501.67</c:v>
                </c:pt>
                <c:pt idx="12">
                  <c:v>2798631.38</c:v>
                </c:pt>
                <c:pt idx="13">
                  <c:v>2292570.0699999998</c:v>
                </c:pt>
                <c:pt idx="14">
                  <c:v>411394.13</c:v>
                </c:pt>
                <c:pt idx="15">
                  <c:v>2666563.86</c:v>
                </c:pt>
                <c:pt idx="16">
                  <c:v>2517920.96</c:v>
                </c:pt>
                <c:pt idx="17">
                  <c:v>3085786.74</c:v>
                </c:pt>
                <c:pt idx="18">
                  <c:v>2561633.7999999998</c:v>
                </c:pt>
                <c:pt idx="19">
                  <c:v>183661.24</c:v>
                </c:pt>
                <c:pt idx="20">
                  <c:v>2414465.0099999998</c:v>
                </c:pt>
                <c:pt idx="21">
                  <c:v>2458332.1800000002</c:v>
                </c:pt>
                <c:pt idx="22">
                  <c:v>2465160.61</c:v>
                </c:pt>
                <c:pt idx="23">
                  <c:v>2841464.8</c:v>
                </c:pt>
                <c:pt idx="24">
                  <c:v>1049495.2</c:v>
                </c:pt>
                <c:pt idx="25">
                  <c:v>1376935.93</c:v>
                </c:pt>
                <c:pt idx="26">
                  <c:v>2468881.2799999998</c:v>
                </c:pt>
                <c:pt idx="27">
                  <c:v>2585081.31</c:v>
                </c:pt>
                <c:pt idx="28">
                  <c:v>2524419.2599999998</c:v>
                </c:pt>
                <c:pt idx="29">
                  <c:v>2408269.64</c:v>
                </c:pt>
                <c:pt idx="30">
                  <c:v>460581.25</c:v>
                </c:pt>
                <c:pt idx="31">
                  <c:v>2312022.9900000002</c:v>
                </c:pt>
                <c:pt idx="32">
                  <c:v>2464306.71</c:v>
                </c:pt>
                <c:pt idx="33">
                  <c:v>2437203.52</c:v>
                </c:pt>
                <c:pt idx="34">
                  <c:v>2389904.19</c:v>
                </c:pt>
                <c:pt idx="35">
                  <c:v>545129.04</c:v>
                </c:pt>
                <c:pt idx="36">
                  <c:v>1920738.17</c:v>
                </c:pt>
                <c:pt idx="37">
                  <c:v>2524250.92</c:v>
                </c:pt>
                <c:pt idx="38">
                  <c:v>2365347.61</c:v>
                </c:pt>
                <c:pt idx="39">
                  <c:v>2440709.7200000002</c:v>
                </c:pt>
                <c:pt idx="40">
                  <c:v>1687225.97</c:v>
                </c:pt>
                <c:pt idx="41">
                  <c:v>1104080.6599999999</c:v>
                </c:pt>
                <c:pt idx="42">
                  <c:v>2250751.0499999998</c:v>
                </c:pt>
                <c:pt idx="43">
                  <c:v>2428145.42</c:v>
                </c:pt>
                <c:pt idx="44">
                  <c:v>2403860.11</c:v>
                </c:pt>
                <c:pt idx="45">
                  <c:v>2628149.81</c:v>
                </c:pt>
                <c:pt idx="46">
                  <c:v>2275197.04</c:v>
                </c:pt>
                <c:pt idx="47">
                  <c:v>2423405.19</c:v>
                </c:pt>
                <c:pt idx="48">
                  <c:v>2219977.1</c:v>
                </c:pt>
                <c:pt idx="49">
                  <c:v>2265270.29</c:v>
                </c:pt>
                <c:pt idx="50">
                  <c:v>938302.59</c:v>
                </c:pt>
                <c:pt idx="51">
                  <c:v>1538581.46</c:v>
                </c:pt>
                <c:pt idx="52">
                  <c:v>2305732.7999999998</c:v>
                </c:pt>
                <c:pt idx="53">
                  <c:v>2373643.44</c:v>
                </c:pt>
                <c:pt idx="54">
                  <c:v>2640521.08</c:v>
                </c:pt>
                <c:pt idx="55">
                  <c:v>1458784.44</c:v>
                </c:pt>
                <c:pt idx="56">
                  <c:v>824166.11</c:v>
                </c:pt>
                <c:pt idx="57">
                  <c:v>2251293.84</c:v>
                </c:pt>
                <c:pt idx="58">
                  <c:v>2248358.1800000002</c:v>
                </c:pt>
                <c:pt idx="59">
                  <c:v>2795871.78</c:v>
                </c:pt>
                <c:pt idx="60">
                  <c:v>2043487.28</c:v>
                </c:pt>
                <c:pt idx="61">
                  <c:v>215083.51</c:v>
                </c:pt>
                <c:pt idx="62">
                  <c:v>1926337.54</c:v>
                </c:pt>
                <c:pt idx="63">
                  <c:v>2103106.7000000002</c:v>
                </c:pt>
                <c:pt idx="64">
                  <c:v>2114370.83</c:v>
                </c:pt>
                <c:pt idx="65">
                  <c:v>2110002.7999999998</c:v>
                </c:pt>
                <c:pt idx="66">
                  <c:v>1119511.3999999999</c:v>
                </c:pt>
                <c:pt idx="67">
                  <c:v>1086289.3899999999</c:v>
                </c:pt>
                <c:pt idx="68">
                  <c:v>2129678.5099999998</c:v>
                </c:pt>
                <c:pt idx="69">
                  <c:v>2009764.56</c:v>
                </c:pt>
                <c:pt idx="70">
                  <c:v>2033277.74</c:v>
                </c:pt>
                <c:pt idx="71">
                  <c:v>1368759.76</c:v>
                </c:pt>
                <c:pt idx="72">
                  <c:v>682858.79</c:v>
                </c:pt>
                <c:pt idx="73">
                  <c:v>1961791.3</c:v>
                </c:pt>
                <c:pt idx="74">
                  <c:v>1920535.39</c:v>
                </c:pt>
                <c:pt idx="75">
                  <c:v>1942175.01</c:v>
                </c:pt>
                <c:pt idx="76">
                  <c:v>2054265.02</c:v>
                </c:pt>
                <c:pt idx="77">
                  <c:v>62837.67</c:v>
                </c:pt>
                <c:pt idx="78">
                  <c:v>1913167.54</c:v>
                </c:pt>
                <c:pt idx="79">
                  <c:v>1887788.18</c:v>
                </c:pt>
                <c:pt idx="80">
                  <c:v>2125125.29</c:v>
                </c:pt>
                <c:pt idx="81">
                  <c:v>1683214.96</c:v>
                </c:pt>
                <c:pt idx="82">
                  <c:v>733131.16</c:v>
                </c:pt>
                <c:pt idx="83">
                  <c:v>1135825.31</c:v>
                </c:pt>
                <c:pt idx="84">
                  <c:v>1857724.71</c:v>
                </c:pt>
                <c:pt idx="85">
                  <c:v>1802897.66</c:v>
                </c:pt>
                <c:pt idx="86">
                  <c:v>1962933.48</c:v>
                </c:pt>
                <c:pt idx="87">
                  <c:v>1438312.36</c:v>
                </c:pt>
                <c:pt idx="88">
                  <c:v>255534.28</c:v>
                </c:pt>
                <c:pt idx="89">
                  <c:v>1791194.21</c:v>
                </c:pt>
                <c:pt idx="90">
                  <c:v>1792704.56</c:v>
                </c:pt>
                <c:pt idx="91">
                  <c:v>1839670.93</c:v>
                </c:pt>
                <c:pt idx="92">
                  <c:v>1836755.85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0-43B1-BC3E-D99ADAFF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5360"/>
        <c:axId val="369985840"/>
      </c:lineChart>
      <c:dateAx>
        <c:axId val="36998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840"/>
        <c:crosses val="autoZero"/>
        <c:auto val="1"/>
        <c:lblOffset val="100"/>
        <c:baseTimeUnit val="days"/>
      </c:dateAx>
      <c:valAx>
        <c:axId val="3699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'cannabis-retail-sales-workbook'!$F$1</c:f>
              <c:strCache>
                <c:ptCount val="1"/>
                <c:pt idx="0">
                  <c:v>Adult-Use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'cannabis-retail-sales-workbook'!$F$2:$F$94</c:f>
              <c:numCache>
                <c:formatCode>General</c:formatCode>
                <c:ptCount val="93"/>
                <c:pt idx="0">
                  <c:v>33610</c:v>
                </c:pt>
                <c:pt idx="1">
                  <c:v>33005</c:v>
                </c:pt>
                <c:pt idx="2">
                  <c:v>34854</c:v>
                </c:pt>
                <c:pt idx="3">
                  <c:v>12990</c:v>
                </c:pt>
                <c:pt idx="4">
                  <c:v>24134</c:v>
                </c:pt>
                <c:pt idx="5">
                  <c:v>38764</c:v>
                </c:pt>
                <c:pt idx="6">
                  <c:v>42178</c:v>
                </c:pt>
                <c:pt idx="7">
                  <c:v>45919</c:v>
                </c:pt>
                <c:pt idx="8">
                  <c:v>17570</c:v>
                </c:pt>
                <c:pt idx="9">
                  <c:v>33548</c:v>
                </c:pt>
                <c:pt idx="10">
                  <c:v>51174</c:v>
                </c:pt>
                <c:pt idx="11">
                  <c:v>52042</c:v>
                </c:pt>
                <c:pt idx="12">
                  <c:v>53130</c:v>
                </c:pt>
                <c:pt idx="13">
                  <c:v>45080</c:v>
                </c:pt>
                <c:pt idx="14">
                  <c:v>10364</c:v>
                </c:pt>
                <c:pt idx="15">
                  <c:v>59704</c:v>
                </c:pt>
                <c:pt idx="16">
                  <c:v>52875</c:v>
                </c:pt>
                <c:pt idx="17">
                  <c:v>66199</c:v>
                </c:pt>
                <c:pt idx="18">
                  <c:v>63190</c:v>
                </c:pt>
                <c:pt idx="19">
                  <c:v>7167</c:v>
                </c:pt>
                <c:pt idx="20">
                  <c:v>57754</c:v>
                </c:pt>
                <c:pt idx="21">
                  <c:v>64687</c:v>
                </c:pt>
                <c:pt idx="22">
                  <c:v>65731</c:v>
                </c:pt>
                <c:pt idx="23">
                  <c:v>70934</c:v>
                </c:pt>
                <c:pt idx="24">
                  <c:v>32948</c:v>
                </c:pt>
                <c:pt idx="25">
                  <c:v>35095</c:v>
                </c:pt>
                <c:pt idx="26">
                  <c:v>70454</c:v>
                </c:pt>
                <c:pt idx="27">
                  <c:v>71879</c:v>
                </c:pt>
                <c:pt idx="28">
                  <c:v>72603</c:v>
                </c:pt>
                <c:pt idx="29">
                  <c:v>63479</c:v>
                </c:pt>
                <c:pt idx="30">
                  <c:v>11876</c:v>
                </c:pt>
                <c:pt idx="31">
                  <c:v>71956</c:v>
                </c:pt>
                <c:pt idx="32">
                  <c:v>73530</c:v>
                </c:pt>
                <c:pt idx="33">
                  <c:v>73419</c:v>
                </c:pt>
                <c:pt idx="34">
                  <c:v>74494</c:v>
                </c:pt>
                <c:pt idx="35">
                  <c:v>18902</c:v>
                </c:pt>
                <c:pt idx="36">
                  <c:v>60171</c:v>
                </c:pt>
                <c:pt idx="37">
                  <c:v>79640</c:v>
                </c:pt>
                <c:pt idx="38">
                  <c:v>80036</c:v>
                </c:pt>
                <c:pt idx="39">
                  <c:v>81333</c:v>
                </c:pt>
                <c:pt idx="40">
                  <c:v>53520</c:v>
                </c:pt>
                <c:pt idx="41">
                  <c:v>32383</c:v>
                </c:pt>
                <c:pt idx="42">
                  <c:v>81345</c:v>
                </c:pt>
                <c:pt idx="43">
                  <c:v>86627</c:v>
                </c:pt>
                <c:pt idx="44">
                  <c:v>86311</c:v>
                </c:pt>
                <c:pt idx="45">
                  <c:v>89369</c:v>
                </c:pt>
                <c:pt idx="46">
                  <c:v>87830</c:v>
                </c:pt>
                <c:pt idx="47">
                  <c:v>92222</c:v>
                </c:pt>
                <c:pt idx="48">
                  <c:v>92015</c:v>
                </c:pt>
                <c:pt idx="49">
                  <c:v>88093</c:v>
                </c:pt>
                <c:pt idx="50">
                  <c:v>33482</c:v>
                </c:pt>
                <c:pt idx="51">
                  <c:v>59106</c:v>
                </c:pt>
                <c:pt idx="52">
                  <c:v>92207</c:v>
                </c:pt>
                <c:pt idx="53">
                  <c:v>90943</c:v>
                </c:pt>
                <c:pt idx="54">
                  <c:v>100639</c:v>
                </c:pt>
                <c:pt idx="55">
                  <c:v>57484</c:v>
                </c:pt>
                <c:pt idx="56">
                  <c:v>33097</c:v>
                </c:pt>
                <c:pt idx="57">
                  <c:v>94216</c:v>
                </c:pt>
                <c:pt idx="58">
                  <c:v>96762</c:v>
                </c:pt>
                <c:pt idx="59">
                  <c:v>120223</c:v>
                </c:pt>
                <c:pt idx="60">
                  <c:v>97300</c:v>
                </c:pt>
                <c:pt idx="61">
                  <c:v>12346</c:v>
                </c:pt>
                <c:pt idx="62">
                  <c:v>83637</c:v>
                </c:pt>
                <c:pt idx="63">
                  <c:v>89099</c:v>
                </c:pt>
                <c:pt idx="64">
                  <c:v>91068</c:v>
                </c:pt>
                <c:pt idx="65">
                  <c:v>90414</c:v>
                </c:pt>
                <c:pt idx="66">
                  <c:v>45201</c:v>
                </c:pt>
                <c:pt idx="67">
                  <c:v>45821</c:v>
                </c:pt>
                <c:pt idx="68">
                  <c:v>88998</c:v>
                </c:pt>
                <c:pt idx="69">
                  <c:v>91355</c:v>
                </c:pt>
                <c:pt idx="70">
                  <c:v>90264</c:v>
                </c:pt>
                <c:pt idx="71">
                  <c:v>57623</c:v>
                </c:pt>
                <c:pt idx="72">
                  <c:v>32192</c:v>
                </c:pt>
                <c:pt idx="73">
                  <c:v>88303</c:v>
                </c:pt>
                <c:pt idx="74">
                  <c:v>85823</c:v>
                </c:pt>
                <c:pt idx="75">
                  <c:v>89045</c:v>
                </c:pt>
                <c:pt idx="76">
                  <c:v>94862</c:v>
                </c:pt>
                <c:pt idx="77">
                  <c:v>4188</c:v>
                </c:pt>
                <c:pt idx="78">
                  <c:v>84267</c:v>
                </c:pt>
                <c:pt idx="79">
                  <c:v>90734</c:v>
                </c:pt>
                <c:pt idx="80">
                  <c:v>108100</c:v>
                </c:pt>
                <c:pt idx="81">
                  <c:v>91124</c:v>
                </c:pt>
                <c:pt idx="82">
                  <c:v>32945</c:v>
                </c:pt>
                <c:pt idx="83">
                  <c:v>58595</c:v>
                </c:pt>
                <c:pt idx="84">
                  <c:v>92870</c:v>
                </c:pt>
                <c:pt idx="85">
                  <c:v>93239</c:v>
                </c:pt>
                <c:pt idx="86">
                  <c:v>96509</c:v>
                </c:pt>
                <c:pt idx="87">
                  <c:v>80549</c:v>
                </c:pt>
                <c:pt idx="88">
                  <c:v>15288</c:v>
                </c:pt>
                <c:pt idx="89">
                  <c:v>96544</c:v>
                </c:pt>
                <c:pt idx="90">
                  <c:v>96405</c:v>
                </c:pt>
                <c:pt idx="91">
                  <c:v>99529</c:v>
                </c:pt>
                <c:pt idx="92">
                  <c:v>100016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4C8-9092-25D2B9D5607B}"/>
            </c:ext>
          </c:extLst>
        </c:ser>
        <c:ser>
          <c:idx val="1"/>
          <c:order val="1"/>
          <c:tx>
            <c:strRef>
              <c:f>'cannabis-retail-sales-workbook'!$G$1</c:f>
              <c:strCache>
                <c:ptCount val="1"/>
                <c:pt idx="0">
                  <c:v>Medical Products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'cannabis-retail-sales-workbook'!$G$2:$G$94</c:f>
              <c:numCache>
                <c:formatCode>General</c:formatCode>
                <c:ptCount val="93"/>
                <c:pt idx="0">
                  <c:v>49312</c:v>
                </c:pt>
                <c:pt idx="1">
                  <c:v>77461</c:v>
                </c:pt>
                <c:pt idx="2">
                  <c:v>76450</c:v>
                </c:pt>
                <c:pt idx="3">
                  <c:v>24023</c:v>
                </c:pt>
                <c:pt idx="4">
                  <c:v>56666</c:v>
                </c:pt>
                <c:pt idx="5">
                  <c:v>77454</c:v>
                </c:pt>
                <c:pt idx="6">
                  <c:v>83065</c:v>
                </c:pt>
                <c:pt idx="7">
                  <c:v>75990</c:v>
                </c:pt>
                <c:pt idx="8">
                  <c:v>23469</c:v>
                </c:pt>
                <c:pt idx="9">
                  <c:v>56607</c:v>
                </c:pt>
                <c:pt idx="10">
                  <c:v>71988</c:v>
                </c:pt>
                <c:pt idx="11">
                  <c:v>72728</c:v>
                </c:pt>
                <c:pt idx="12">
                  <c:v>75500</c:v>
                </c:pt>
                <c:pt idx="13">
                  <c:v>62239</c:v>
                </c:pt>
                <c:pt idx="14">
                  <c:v>11121</c:v>
                </c:pt>
                <c:pt idx="15">
                  <c:v>74195</c:v>
                </c:pt>
                <c:pt idx="16">
                  <c:v>70671</c:v>
                </c:pt>
                <c:pt idx="17">
                  <c:v>86307</c:v>
                </c:pt>
                <c:pt idx="18">
                  <c:v>67718</c:v>
                </c:pt>
                <c:pt idx="19">
                  <c:v>4973</c:v>
                </c:pt>
                <c:pt idx="20">
                  <c:v>67006</c:v>
                </c:pt>
                <c:pt idx="21">
                  <c:v>67872</c:v>
                </c:pt>
                <c:pt idx="22">
                  <c:v>68606</c:v>
                </c:pt>
                <c:pt idx="23">
                  <c:v>79680</c:v>
                </c:pt>
                <c:pt idx="24">
                  <c:v>29594</c:v>
                </c:pt>
                <c:pt idx="25">
                  <c:v>37613</c:v>
                </c:pt>
                <c:pt idx="26">
                  <c:v>65602</c:v>
                </c:pt>
                <c:pt idx="27">
                  <c:v>68506</c:v>
                </c:pt>
                <c:pt idx="28">
                  <c:v>66998</c:v>
                </c:pt>
                <c:pt idx="29">
                  <c:v>64574</c:v>
                </c:pt>
                <c:pt idx="30">
                  <c:v>11012</c:v>
                </c:pt>
                <c:pt idx="31">
                  <c:v>60136</c:v>
                </c:pt>
                <c:pt idx="32">
                  <c:v>62523</c:v>
                </c:pt>
                <c:pt idx="33">
                  <c:v>62138</c:v>
                </c:pt>
                <c:pt idx="34">
                  <c:v>60394</c:v>
                </c:pt>
                <c:pt idx="35">
                  <c:v>14037</c:v>
                </c:pt>
                <c:pt idx="36">
                  <c:v>48816</c:v>
                </c:pt>
                <c:pt idx="37">
                  <c:v>64454</c:v>
                </c:pt>
                <c:pt idx="38">
                  <c:v>60189</c:v>
                </c:pt>
                <c:pt idx="39">
                  <c:v>61919</c:v>
                </c:pt>
                <c:pt idx="40">
                  <c:v>43017</c:v>
                </c:pt>
                <c:pt idx="41">
                  <c:v>27354</c:v>
                </c:pt>
                <c:pt idx="42">
                  <c:v>59987</c:v>
                </c:pt>
                <c:pt idx="43">
                  <c:v>63169</c:v>
                </c:pt>
                <c:pt idx="44">
                  <c:v>65120</c:v>
                </c:pt>
                <c:pt idx="45">
                  <c:v>68486</c:v>
                </c:pt>
                <c:pt idx="46">
                  <c:v>62114</c:v>
                </c:pt>
                <c:pt idx="47">
                  <c:v>66829</c:v>
                </c:pt>
                <c:pt idx="48">
                  <c:v>60874</c:v>
                </c:pt>
                <c:pt idx="49">
                  <c:v>61753</c:v>
                </c:pt>
                <c:pt idx="50">
                  <c:v>25982</c:v>
                </c:pt>
                <c:pt idx="51">
                  <c:v>41914</c:v>
                </c:pt>
                <c:pt idx="52">
                  <c:v>64603</c:v>
                </c:pt>
                <c:pt idx="53">
                  <c:v>65723</c:v>
                </c:pt>
                <c:pt idx="54">
                  <c:v>73357</c:v>
                </c:pt>
                <c:pt idx="55">
                  <c:v>36094</c:v>
                </c:pt>
                <c:pt idx="56">
                  <c:v>23321</c:v>
                </c:pt>
                <c:pt idx="57">
                  <c:v>64373</c:v>
                </c:pt>
                <c:pt idx="58">
                  <c:v>64512</c:v>
                </c:pt>
                <c:pt idx="59">
                  <c:v>79389</c:v>
                </c:pt>
                <c:pt idx="60">
                  <c:v>53288</c:v>
                </c:pt>
                <c:pt idx="61">
                  <c:v>6250</c:v>
                </c:pt>
                <c:pt idx="62">
                  <c:v>53826</c:v>
                </c:pt>
                <c:pt idx="63">
                  <c:v>58772</c:v>
                </c:pt>
                <c:pt idx="64">
                  <c:v>57398</c:v>
                </c:pt>
                <c:pt idx="65">
                  <c:v>57047</c:v>
                </c:pt>
                <c:pt idx="66">
                  <c:v>26890</c:v>
                </c:pt>
                <c:pt idx="67">
                  <c:v>28137</c:v>
                </c:pt>
                <c:pt idx="68">
                  <c:v>56714</c:v>
                </c:pt>
                <c:pt idx="69">
                  <c:v>55498</c:v>
                </c:pt>
                <c:pt idx="70">
                  <c:v>57037</c:v>
                </c:pt>
                <c:pt idx="71">
                  <c:v>34916</c:v>
                </c:pt>
                <c:pt idx="72">
                  <c:v>18392</c:v>
                </c:pt>
                <c:pt idx="73">
                  <c:v>54350</c:v>
                </c:pt>
                <c:pt idx="74">
                  <c:v>53257</c:v>
                </c:pt>
                <c:pt idx="75">
                  <c:v>55165</c:v>
                </c:pt>
                <c:pt idx="76">
                  <c:v>58775</c:v>
                </c:pt>
                <c:pt idx="77">
                  <c:v>1916</c:v>
                </c:pt>
                <c:pt idx="78">
                  <c:v>53584</c:v>
                </c:pt>
                <c:pt idx="79">
                  <c:v>54034</c:v>
                </c:pt>
                <c:pt idx="80">
                  <c:v>62499</c:v>
                </c:pt>
                <c:pt idx="81">
                  <c:v>48817</c:v>
                </c:pt>
                <c:pt idx="82">
                  <c:v>21082</c:v>
                </c:pt>
                <c:pt idx="83">
                  <c:v>31249</c:v>
                </c:pt>
                <c:pt idx="84">
                  <c:v>52621</c:v>
                </c:pt>
                <c:pt idx="85">
                  <c:v>50854</c:v>
                </c:pt>
                <c:pt idx="86">
                  <c:v>56792</c:v>
                </c:pt>
                <c:pt idx="87">
                  <c:v>42190</c:v>
                </c:pt>
                <c:pt idx="88">
                  <c:v>7223</c:v>
                </c:pt>
                <c:pt idx="89">
                  <c:v>51021</c:v>
                </c:pt>
                <c:pt idx="90">
                  <c:v>51203</c:v>
                </c:pt>
                <c:pt idx="91">
                  <c:v>51825</c:v>
                </c:pt>
                <c:pt idx="92">
                  <c:v>53216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B-44C8-9092-25D2B9D5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5360"/>
        <c:axId val="369985840"/>
      </c:lineChart>
      <c:dateAx>
        <c:axId val="36998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840"/>
        <c:crosses val="autoZero"/>
        <c:auto val="1"/>
        <c:lblOffset val="100"/>
        <c:baseTimeUnit val="days"/>
      </c:dateAx>
      <c:valAx>
        <c:axId val="3699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Product</a:t>
            </a:r>
            <a:r>
              <a:rPr lang="en-US" baseline="0"/>
              <a:t>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'cannabis-retail-sales-workbook'!$J$1</c:f>
              <c:strCache>
                <c:ptCount val="1"/>
                <c:pt idx="0">
                  <c:v>Adult-Use Average Product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'cannabis-retail-sales-workbook'!$J$2:$J$94</c:f>
              <c:numCache>
                <c:formatCode>"$"#,##0.00</c:formatCode>
                <c:ptCount val="93"/>
                <c:pt idx="0">
                  <c:v>44.25</c:v>
                </c:pt>
                <c:pt idx="1">
                  <c:v>45.08</c:v>
                </c:pt>
                <c:pt idx="2">
                  <c:v>44.56</c:v>
                </c:pt>
                <c:pt idx="3">
                  <c:v>44.56</c:v>
                </c:pt>
                <c:pt idx="4">
                  <c:v>43.49</c:v>
                </c:pt>
                <c:pt idx="5">
                  <c:v>43.33</c:v>
                </c:pt>
                <c:pt idx="6">
                  <c:v>41.56</c:v>
                </c:pt>
                <c:pt idx="7">
                  <c:v>40.76</c:v>
                </c:pt>
                <c:pt idx="8">
                  <c:v>39.96</c:v>
                </c:pt>
                <c:pt idx="9">
                  <c:v>40.42</c:v>
                </c:pt>
                <c:pt idx="10">
                  <c:v>41.08</c:v>
                </c:pt>
                <c:pt idx="11">
                  <c:v>40.81</c:v>
                </c:pt>
                <c:pt idx="12">
                  <c:v>40.5</c:v>
                </c:pt>
                <c:pt idx="13">
                  <c:v>40.65</c:v>
                </c:pt>
                <c:pt idx="14">
                  <c:v>40.409999999999997</c:v>
                </c:pt>
                <c:pt idx="15">
                  <c:v>40.26</c:v>
                </c:pt>
                <c:pt idx="16">
                  <c:v>39.47</c:v>
                </c:pt>
                <c:pt idx="17">
                  <c:v>37.71</c:v>
                </c:pt>
                <c:pt idx="18">
                  <c:v>39.69</c:v>
                </c:pt>
                <c:pt idx="19">
                  <c:v>39.950000000000003</c:v>
                </c:pt>
                <c:pt idx="20">
                  <c:v>39.520000000000003</c:v>
                </c:pt>
                <c:pt idx="21">
                  <c:v>39.65</c:v>
                </c:pt>
                <c:pt idx="22">
                  <c:v>39.82</c:v>
                </c:pt>
                <c:pt idx="23">
                  <c:v>39.49</c:v>
                </c:pt>
                <c:pt idx="24">
                  <c:v>38.85</c:v>
                </c:pt>
                <c:pt idx="25">
                  <c:v>39.619999999999997</c:v>
                </c:pt>
                <c:pt idx="26">
                  <c:v>40.15</c:v>
                </c:pt>
                <c:pt idx="27">
                  <c:v>40.11</c:v>
                </c:pt>
                <c:pt idx="28">
                  <c:v>39.94</c:v>
                </c:pt>
                <c:pt idx="29">
                  <c:v>40.19</c:v>
                </c:pt>
                <c:pt idx="30">
                  <c:v>39.85</c:v>
                </c:pt>
                <c:pt idx="31">
                  <c:v>40.11</c:v>
                </c:pt>
                <c:pt idx="32">
                  <c:v>40.549999999999997</c:v>
                </c:pt>
                <c:pt idx="33">
                  <c:v>40.619999999999997</c:v>
                </c:pt>
                <c:pt idx="34">
                  <c:v>39.97</c:v>
                </c:pt>
                <c:pt idx="35">
                  <c:v>38.42</c:v>
                </c:pt>
                <c:pt idx="36">
                  <c:v>39.11</c:v>
                </c:pt>
                <c:pt idx="37">
                  <c:v>39.58</c:v>
                </c:pt>
                <c:pt idx="38">
                  <c:v>39.450000000000003</c:v>
                </c:pt>
                <c:pt idx="39">
                  <c:v>39.53</c:v>
                </c:pt>
                <c:pt idx="40">
                  <c:v>39.76</c:v>
                </c:pt>
                <c:pt idx="41">
                  <c:v>38.74</c:v>
                </c:pt>
                <c:pt idx="42">
                  <c:v>38.6</c:v>
                </c:pt>
                <c:pt idx="43">
                  <c:v>38.130000000000003</c:v>
                </c:pt>
                <c:pt idx="44">
                  <c:v>38.22</c:v>
                </c:pt>
                <c:pt idx="45">
                  <c:v>38.14</c:v>
                </c:pt>
                <c:pt idx="46">
                  <c:v>37.51</c:v>
                </c:pt>
                <c:pt idx="47">
                  <c:v>37.159999999999997</c:v>
                </c:pt>
                <c:pt idx="48">
                  <c:v>37.11</c:v>
                </c:pt>
                <c:pt idx="49">
                  <c:v>37.369999999999997</c:v>
                </c:pt>
                <c:pt idx="50">
                  <c:v>38.61</c:v>
                </c:pt>
                <c:pt idx="51">
                  <c:v>38.53</c:v>
                </c:pt>
                <c:pt idx="52">
                  <c:v>38.22</c:v>
                </c:pt>
                <c:pt idx="53">
                  <c:v>38.89</c:v>
                </c:pt>
                <c:pt idx="54">
                  <c:v>37.81</c:v>
                </c:pt>
                <c:pt idx="55">
                  <c:v>38.770000000000003</c:v>
                </c:pt>
                <c:pt idx="56">
                  <c:v>38.869999999999997</c:v>
                </c:pt>
                <c:pt idx="57">
                  <c:v>38.56</c:v>
                </c:pt>
                <c:pt idx="58">
                  <c:v>37.42</c:v>
                </c:pt>
                <c:pt idx="59">
                  <c:v>37.450000000000003</c:v>
                </c:pt>
                <c:pt idx="60">
                  <c:v>37.869999999999997</c:v>
                </c:pt>
                <c:pt idx="61">
                  <c:v>36.450000000000003</c:v>
                </c:pt>
                <c:pt idx="62">
                  <c:v>38</c:v>
                </c:pt>
                <c:pt idx="63">
                  <c:v>38.5</c:v>
                </c:pt>
                <c:pt idx="64">
                  <c:v>40.26</c:v>
                </c:pt>
                <c:pt idx="65">
                  <c:v>39.270000000000003</c:v>
                </c:pt>
                <c:pt idx="66">
                  <c:v>38.909999999999997</c:v>
                </c:pt>
                <c:pt idx="67">
                  <c:v>40.090000000000003</c:v>
                </c:pt>
                <c:pt idx="68">
                  <c:v>41.24</c:v>
                </c:pt>
                <c:pt idx="69">
                  <c:v>39.53</c:v>
                </c:pt>
                <c:pt idx="70">
                  <c:v>40.630000000000003</c:v>
                </c:pt>
                <c:pt idx="71">
                  <c:v>40.46</c:v>
                </c:pt>
                <c:pt idx="72">
                  <c:v>39.99</c:v>
                </c:pt>
                <c:pt idx="73">
                  <c:v>40.81</c:v>
                </c:pt>
                <c:pt idx="74">
                  <c:v>41.42</c:v>
                </c:pt>
                <c:pt idx="75">
                  <c:v>40.82</c:v>
                </c:pt>
                <c:pt idx="76">
                  <c:v>40.07</c:v>
                </c:pt>
                <c:pt idx="77">
                  <c:v>39.159999999999997</c:v>
                </c:pt>
                <c:pt idx="78">
                  <c:v>40.630000000000003</c:v>
                </c:pt>
                <c:pt idx="79">
                  <c:v>39.04</c:v>
                </c:pt>
                <c:pt idx="80">
                  <c:v>36.93</c:v>
                </c:pt>
                <c:pt idx="81">
                  <c:v>37.65</c:v>
                </c:pt>
                <c:pt idx="82">
                  <c:v>39.14</c:v>
                </c:pt>
                <c:pt idx="83">
                  <c:v>39.74</c:v>
                </c:pt>
                <c:pt idx="84">
                  <c:v>39.5</c:v>
                </c:pt>
                <c:pt idx="85">
                  <c:v>39.369999999999997</c:v>
                </c:pt>
                <c:pt idx="86">
                  <c:v>39.29</c:v>
                </c:pt>
                <c:pt idx="87">
                  <c:v>38.119999999999997</c:v>
                </c:pt>
                <c:pt idx="88">
                  <c:v>38.33</c:v>
                </c:pt>
                <c:pt idx="89">
                  <c:v>38.89</c:v>
                </c:pt>
                <c:pt idx="90">
                  <c:v>39.36</c:v>
                </c:pt>
                <c:pt idx="91">
                  <c:v>39.11</c:v>
                </c:pt>
                <c:pt idx="92">
                  <c:v>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7-47B1-BA21-BDCBF27222C1}"/>
            </c:ext>
          </c:extLst>
        </c:ser>
        <c:ser>
          <c:idx val="1"/>
          <c:order val="1"/>
          <c:tx>
            <c:strRef>
              <c:f>'cannabis-retail-sales-workbook'!$K$1</c:f>
              <c:strCache>
                <c:ptCount val="1"/>
                <c:pt idx="0">
                  <c:v>Medical Average Product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'cannabis-retail-sales-workbook'!$K$2:$K$94</c:f>
              <c:numCache>
                <c:formatCode>"$"#,##0.00</c:formatCode>
                <c:ptCount val="93"/>
                <c:pt idx="0">
                  <c:v>36.229999999999997</c:v>
                </c:pt>
                <c:pt idx="1">
                  <c:v>34.89</c:v>
                </c:pt>
                <c:pt idx="2">
                  <c:v>35.65</c:v>
                </c:pt>
                <c:pt idx="3">
                  <c:v>35.93</c:v>
                </c:pt>
                <c:pt idx="4">
                  <c:v>34.840000000000003</c:v>
                </c:pt>
                <c:pt idx="5">
                  <c:v>36.299999999999997</c:v>
                </c:pt>
                <c:pt idx="6">
                  <c:v>36.33</c:v>
                </c:pt>
                <c:pt idx="7">
                  <c:v>36.74</c:v>
                </c:pt>
                <c:pt idx="8">
                  <c:v>36.35</c:v>
                </c:pt>
                <c:pt idx="9">
                  <c:v>37.979999999999997</c:v>
                </c:pt>
                <c:pt idx="10">
                  <c:v>36.92</c:v>
                </c:pt>
                <c:pt idx="11">
                  <c:v>36.68</c:v>
                </c:pt>
                <c:pt idx="12">
                  <c:v>37.06</c:v>
                </c:pt>
                <c:pt idx="13">
                  <c:v>36.659999999999997</c:v>
                </c:pt>
                <c:pt idx="14">
                  <c:v>36.99</c:v>
                </c:pt>
                <c:pt idx="15">
                  <c:v>35.94</c:v>
                </c:pt>
                <c:pt idx="16">
                  <c:v>35.630000000000003</c:v>
                </c:pt>
                <c:pt idx="17">
                  <c:v>35.75</c:v>
                </c:pt>
                <c:pt idx="18">
                  <c:v>37.83</c:v>
                </c:pt>
                <c:pt idx="19">
                  <c:v>36.93</c:v>
                </c:pt>
                <c:pt idx="20">
                  <c:v>36.03</c:v>
                </c:pt>
                <c:pt idx="21">
                  <c:v>36.22</c:v>
                </c:pt>
                <c:pt idx="22">
                  <c:v>35.93</c:v>
                </c:pt>
                <c:pt idx="23">
                  <c:v>35.659999999999997</c:v>
                </c:pt>
                <c:pt idx="24">
                  <c:v>35.46</c:v>
                </c:pt>
                <c:pt idx="25">
                  <c:v>36.6</c:v>
                </c:pt>
                <c:pt idx="26">
                  <c:v>37.549999999999997</c:v>
                </c:pt>
                <c:pt idx="27">
                  <c:v>37.83</c:v>
                </c:pt>
                <c:pt idx="28">
                  <c:v>37.729999999999997</c:v>
                </c:pt>
                <c:pt idx="29">
                  <c:v>37.42</c:v>
                </c:pt>
                <c:pt idx="30">
                  <c:v>41.83</c:v>
                </c:pt>
                <c:pt idx="31">
                  <c:v>38.46</c:v>
                </c:pt>
                <c:pt idx="32">
                  <c:v>39.409999999999997</c:v>
                </c:pt>
                <c:pt idx="33">
                  <c:v>39.54</c:v>
                </c:pt>
                <c:pt idx="34">
                  <c:v>39.81</c:v>
                </c:pt>
                <c:pt idx="35">
                  <c:v>38.880000000000003</c:v>
                </c:pt>
                <c:pt idx="36">
                  <c:v>39.369999999999997</c:v>
                </c:pt>
                <c:pt idx="37">
                  <c:v>39.29</c:v>
                </c:pt>
                <c:pt idx="38">
                  <c:v>39.4</c:v>
                </c:pt>
                <c:pt idx="39">
                  <c:v>39.42</c:v>
                </c:pt>
                <c:pt idx="40">
                  <c:v>39.299999999999997</c:v>
                </c:pt>
                <c:pt idx="41">
                  <c:v>40.24</c:v>
                </c:pt>
                <c:pt idx="42">
                  <c:v>37.369999999999997</c:v>
                </c:pt>
                <c:pt idx="43">
                  <c:v>38.340000000000003</c:v>
                </c:pt>
                <c:pt idx="44">
                  <c:v>37.090000000000003</c:v>
                </c:pt>
                <c:pt idx="45">
                  <c:v>38.020000000000003</c:v>
                </c:pt>
                <c:pt idx="46">
                  <c:v>36.82</c:v>
                </c:pt>
                <c:pt idx="47">
                  <c:v>36.35</c:v>
                </c:pt>
                <c:pt idx="48">
                  <c:v>36.4</c:v>
                </c:pt>
                <c:pt idx="49">
                  <c:v>36.71</c:v>
                </c:pt>
                <c:pt idx="50">
                  <c:v>36.1</c:v>
                </c:pt>
                <c:pt idx="51">
                  <c:v>36.71</c:v>
                </c:pt>
                <c:pt idx="52">
                  <c:v>35.69</c:v>
                </c:pt>
                <c:pt idx="53">
                  <c:v>36.119999999999997</c:v>
                </c:pt>
                <c:pt idx="54">
                  <c:v>36</c:v>
                </c:pt>
                <c:pt idx="55">
                  <c:v>40.42</c:v>
                </c:pt>
                <c:pt idx="56">
                  <c:v>35.380000000000003</c:v>
                </c:pt>
                <c:pt idx="57">
                  <c:v>35.090000000000003</c:v>
                </c:pt>
                <c:pt idx="58">
                  <c:v>34.869999999999997</c:v>
                </c:pt>
                <c:pt idx="59">
                  <c:v>35.119999999999997</c:v>
                </c:pt>
                <c:pt idx="60">
                  <c:v>34.75</c:v>
                </c:pt>
                <c:pt idx="61">
                  <c:v>34.409999999999997</c:v>
                </c:pt>
                <c:pt idx="62">
                  <c:v>35.32</c:v>
                </c:pt>
                <c:pt idx="63">
                  <c:v>35.729999999999997</c:v>
                </c:pt>
                <c:pt idx="64">
                  <c:v>36.83</c:v>
                </c:pt>
                <c:pt idx="65">
                  <c:v>36.94</c:v>
                </c:pt>
                <c:pt idx="66">
                  <c:v>37.15</c:v>
                </c:pt>
                <c:pt idx="67">
                  <c:v>38.64</c:v>
                </c:pt>
                <c:pt idx="68">
                  <c:v>37.840000000000003</c:v>
                </c:pt>
                <c:pt idx="69">
                  <c:v>36.619999999999997</c:v>
                </c:pt>
                <c:pt idx="70">
                  <c:v>35.83</c:v>
                </c:pt>
                <c:pt idx="71">
                  <c:v>35.15</c:v>
                </c:pt>
                <c:pt idx="72">
                  <c:v>37.130000000000003</c:v>
                </c:pt>
                <c:pt idx="73">
                  <c:v>36.26</c:v>
                </c:pt>
                <c:pt idx="74">
                  <c:v>36.200000000000003</c:v>
                </c:pt>
                <c:pt idx="75">
                  <c:v>35.33</c:v>
                </c:pt>
                <c:pt idx="76">
                  <c:v>35.090000000000003</c:v>
                </c:pt>
                <c:pt idx="77">
                  <c:v>32.799999999999997</c:v>
                </c:pt>
                <c:pt idx="78">
                  <c:v>35.81</c:v>
                </c:pt>
                <c:pt idx="79">
                  <c:v>35.020000000000003</c:v>
                </c:pt>
                <c:pt idx="80">
                  <c:v>34.200000000000003</c:v>
                </c:pt>
                <c:pt idx="81">
                  <c:v>34.43</c:v>
                </c:pt>
                <c:pt idx="82">
                  <c:v>34.99</c:v>
                </c:pt>
                <c:pt idx="83">
                  <c:v>36.36</c:v>
                </c:pt>
                <c:pt idx="84">
                  <c:v>35.47</c:v>
                </c:pt>
                <c:pt idx="85">
                  <c:v>35.42</c:v>
                </c:pt>
                <c:pt idx="86">
                  <c:v>34.72</c:v>
                </c:pt>
                <c:pt idx="87">
                  <c:v>34.020000000000003</c:v>
                </c:pt>
                <c:pt idx="88">
                  <c:v>35.380000000000003</c:v>
                </c:pt>
                <c:pt idx="89">
                  <c:v>35.130000000000003</c:v>
                </c:pt>
                <c:pt idx="90">
                  <c:v>35.159999999999997</c:v>
                </c:pt>
                <c:pt idx="91">
                  <c:v>35.590000000000003</c:v>
                </c:pt>
                <c:pt idx="92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7-47B1-BA21-BDCBF272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5360"/>
        <c:axId val="369985840"/>
      </c:lineChart>
      <c:dateAx>
        <c:axId val="36998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840"/>
        <c:crosses val="autoZero"/>
        <c:auto val="1"/>
        <c:lblOffset val="100"/>
        <c:baseTimeUnit val="days"/>
      </c:dateAx>
      <c:valAx>
        <c:axId val="369985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12</xdr:col>
      <xdr:colOff>609599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4D045-953F-4EF2-8938-BEC2E03C2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22</xdr:row>
      <xdr:rowOff>190499</xdr:rowOff>
    </xdr:from>
    <xdr:to>
      <xdr:col>12</xdr:col>
      <xdr:colOff>609599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588F7-A518-418C-A976-7D79C13F6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43</xdr:row>
      <xdr:rowOff>190499</xdr:rowOff>
    </xdr:from>
    <xdr:to>
      <xdr:col>12</xdr:col>
      <xdr:colOff>609599</xdr:colOff>
      <xdr:row>58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6223F-87A9-4318-8B39-7D86B3B70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l Soberao" refreshedDate="45506.700992824073" createdVersion="8" refreshedVersion="8" minRefreshableVersion="3" recordCount="93" xr:uid="{4100B316-CB7B-4C7C-9B8C-61E1FF74674B}">
  <cacheSource type="worksheet">
    <worksheetSource name="Table2"/>
  </cacheSource>
  <cacheFields count="14">
    <cacheField name="Week Ending" numFmtId="14">
      <sharedItems containsSemiMixedTypes="0" containsNonDate="0" containsDate="1" containsString="0" minDate="2023-01-14T00:00:00" maxDate="2024-06-30T00:00:00" count="93">
        <d v="2023-01-14T00:00:00"/>
        <d v="2023-01-21T00:00:00"/>
        <d v="2023-01-28T00:00:00"/>
        <d v="2023-01-31T00:00:00"/>
        <d v="2023-02-04T00:00:00"/>
        <d v="2023-02-11T00:00:00"/>
        <d v="2023-02-18T00:00:00"/>
        <d v="2023-02-25T00:00:00"/>
        <d v="2023-02-28T00:00:00"/>
        <d v="2023-03-04T00:00:00"/>
        <d v="2023-03-11T00:00:00"/>
        <d v="2023-03-18T00:00:00"/>
        <d v="2023-03-25T00:00:00"/>
        <d v="2023-03-31T00:00:00"/>
        <d v="2023-04-01T00:00:00"/>
        <d v="2023-04-08T00:00:00"/>
        <d v="2023-04-15T00:00:00"/>
        <d v="2023-04-22T00:00:00"/>
        <d v="2023-04-29T00:00:00"/>
        <d v="2023-04-30T00:00:00"/>
        <d v="2023-05-06T00:00:00"/>
        <d v="2023-05-13T00:00:00"/>
        <d v="2023-05-20T00:00:00"/>
        <d v="2023-05-27T00:00:00"/>
        <d v="2023-05-31T00:00:00"/>
        <d v="2023-06-03T00:00:00"/>
        <d v="2023-06-10T00:00:00"/>
        <d v="2023-06-17T00:00:00"/>
        <d v="2023-06-24T00:00:00"/>
        <d v="2023-06-30T00:00:00"/>
        <d v="2023-07-01T00:00:00"/>
        <d v="2023-07-08T00:00:00"/>
        <d v="2023-07-15T00:00:00"/>
        <d v="2023-07-22T00:00:00"/>
        <d v="2023-07-29T00:00:00"/>
        <d v="2023-07-31T00:00:00"/>
        <d v="2023-08-05T00:00:00"/>
        <d v="2023-08-12T00:00:00"/>
        <d v="2023-08-19T00:00:00"/>
        <d v="2023-08-26T00:00:00"/>
        <d v="2023-08-31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  <d v="2023-10-31T00:00:00"/>
        <d v="2023-11-04T00:00:00"/>
        <d v="2023-11-11T00:00:00"/>
        <d v="2023-11-18T00:00:00"/>
        <d v="2023-11-25T00:00:00"/>
        <d v="2023-11-30T00:00:00"/>
        <d v="2023-12-02T00:00:00"/>
        <d v="2023-12-09T00:00:00"/>
        <d v="2023-12-16T00:00:00"/>
        <d v="2023-12-23T00:00:00"/>
        <d v="2023-12-30T00:00:00"/>
        <d v="2023-12-31T00:00:00"/>
        <d v="2024-01-06T00:00:00"/>
        <d v="2024-01-13T00:00:00"/>
        <d v="2024-01-20T00:00:00"/>
        <d v="2024-01-27T00:00:00"/>
        <d v="2024-01-31T00:00:00"/>
        <d v="2024-02-03T00:00:00"/>
        <d v="2024-02-10T00:00:00"/>
        <d v="2024-02-17T00:00:00"/>
        <d v="2024-02-24T00:00:00"/>
        <d v="2024-02-29T00:00:00"/>
        <d v="2024-03-02T00:00:00"/>
        <d v="2024-03-09T00:00:00"/>
        <d v="2024-03-16T00:00:00"/>
        <d v="2024-03-23T00:00:00"/>
        <d v="2024-03-30T00:00:00"/>
        <d v="2024-03-31T00:00:00"/>
        <d v="2024-04-06T00:00:00"/>
        <d v="2024-04-13T00:00:00"/>
        <d v="2024-04-20T00:00:00"/>
        <d v="2024-04-27T00:00:00"/>
        <d v="2024-04-30T00:00:00"/>
        <d v="2024-05-04T00:00:00"/>
        <d v="2024-05-11T00:00:00"/>
        <d v="2024-05-18T00:00:00"/>
        <d v="2024-05-25T00:00:00"/>
        <d v="2024-05-31T00:00:00"/>
        <d v="2024-06-01T00:00:00"/>
        <d v="2024-06-08T00:00:00"/>
        <d v="2024-06-15T00:00:00"/>
        <d v="2024-06-22T00:00:00"/>
        <d v="2024-06-29T00:00:00"/>
      </sharedItems>
      <fieldGroup par="13"/>
    </cacheField>
    <cacheField name="Adult-Use Retail Sales" numFmtId="164">
      <sharedItems containsSemiMixedTypes="0" containsString="0" containsNumber="1" minValue="163995.01" maxValue="4495101.72"/>
    </cacheField>
    <cacheField name="Medical Marijuana Retail Sales" numFmtId="164">
      <sharedItems containsSemiMixedTypes="0" containsString="0" containsNumber="1" minValue="62837.67" maxValue="3085786.74"/>
    </cacheField>
    <cacheField name="Retail Sale Differences" numFmtId="164">
      <sharedItems containsSemiMixedTypes="0" containsString="0" containsNumber="1" minValue="7418.5499999999884" maxValue="2048633.05"/>
    </cacheField>
    <cacheField name="Total Adult-Use and Medical Sales" numFmtId="164">
      <sharedItems containsSemiMixedTypes="0" containsString="0" containsNumber="1" minValue="226832.68" maxValue="7290973.5"/>
    </cacheField>
    <cacheField name="Adult-Use Products Sold" numFmtId="0">
      <sharedItems containsSemiMixedTypes="0" containsString="0" containsNumber="1" containsInteger="1" minValue="4188" maxValue="120223"/>
    </cacheField>
    <cacheField name="Medical Products Sold" numFmtId="0">
      <sharedItems containsSemiMixedTypes="0" containsString="0" containsNumber="1" containsInteger="1" minValue="1916" maxValue="86307"/>
    </cacheField>
    <cacheField name="Products Sold Difference" numFmtId="0">
      <sharedItems containsSemiMixedTypes="0" containsString="0" containsNumber="1" containsInteger="1" minValue="757" maxValue="47704"/>
    </cacheField>
    <cacheField name="Total Products Sold" numFmtId="0">
      <sharedItems containsSemiMixedTypes="0" containsString="0" containsNumber="1" containsInteger="1" minValue="6104" maxValue="199162"/>
    </cacheField>
    <cacheField name="Adult-Use Average Product Price" numFmtId="164">
      <sharedItems containsSemiMixedTypes="0" containsString="0" containsNumber="1" minValue="36.450000000000003" maxValue="45.08"/>
    </cacheField>
    <cacheField name="Medical Average Product Price" numFmtId="164">
      <sharedItems containsSemiMixedTypes="0" containsString="0" containsNumber="1" minValue="32.799999999999997" maxValue="41.83"/>
    </cacheField>
    <cacheField name="Months (Week Ending)" numFmtId="0" databaseField="0">
      <fieldGroup base="0">
        <rangePr groupBy="months" startDate="2023-01-14T00:00:00" endDate="2024-06-30T00:00:00"/>
        <groupItems count="14">
          <s v="&lt;1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24"/>
        </groupItems>
      </fieldGroup>
    </cacheField>
    <cacheField name="Quarters (Week Ending)" numFmtId="0" databaseField="0">
      <fieldGroup base="0">
        <rangePr groupBy="quarters" startDate="2023-01-14T00:00:00" endDate="2024-06-30T00:00:00"/>
        <groupItems count="6">
          <s v="&lt;1/14/2023"/>
          <s v="Qtr1"/>
          <s v="Qtr2"/>
          <s v="Qtr3"/>
          <s v="Qtr4"/>
          <s v="&gt;6/30/2024"/>
        </groupItems>
      </fieldGroup>
    </cacheField>
    <cacheField name="Years (Week Ending)" numFmtId="0" databaseField="0">
      <fieldGroup base="0">
        <rangePr groupBy="years" startDate="2023-01-14T00:00:00" endDate="2024-06-30T00:00:00"/>
        <groupItems count="4">
          <s v="&lt;1/14/2023"/>
          <s v="2023"/>
          <s v="2024"/>
          <s v="&gt;6/3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n v="1485019.32"/>
    <n v="1776700.69"/>
    <n v="291681.36999999988"/>
    <n v="3261720.01"/>
    <n v="33610"/>
    <n v="49312"/>
    <n v="15702"/>
    <n v="82922"/>
    <n v="44.25"/>
    <n v="36.229999999999997"/>
  </r>
  <r>
    <x v="1"/>
    <n v="1487815.81"/>
    <n v="2702525.61"/>
    <n v="1214709.7999999998"/>
    <n v="4190341.42"/>
    <n v="33005"/>
    <n v="77461"/>
    <n v="44456"/>
    <n v="110466"/>
    <n v="45.08"/>
    <n v="34.89"/>
  </r>
  <r>
    <x v="2"/>
    <n v="1553216.3"/>
    <n v="2726237.56"/>
    <n v="1173021.26"/>
    <n v="4279453.8600000003"/>
    <n v="34854"/>
    <n v="76450"/>
    <n v="41596"/>
    <n v="111304"/>
    <n v="44.56"/>
    <n v="35.65"/>
  </r>
  <r>
    <x v="3"/>
    <n v="578840.62"/>
    <n v="863287.86"/>
    <n v="284447.24"/>
    <n v="1442128.48"/>
    <n v="12990"/>
    <n v="24023"/>
    <n v="11033"/>
    <n v="37013"/>
    <n v="44.56"/>
    <n v="35.93"/>
  </r>
  <r>
    <x v="4"/>
    <n v="1047436.2"/>
    <n v="1971731.4"/>
    <n v="924295.2"/>
    <n v="3019167.6"/>
    <n v="24134"/>
    <n v="56666"/>
    <n v="32532"/>
    <n v="80800"/>
    <n v="43.49"/>
    <n v="34.840000000000003"/>
  </r>
  <r>
    <x v="5"/>
    <n v="1671205.8"/>
    <n v="2815023.87"/>
    <n v="1143818.07"/>
    <n v="4486229.67"/>
    <n v="38764"/>
    <n v="77454"/>
    <n v="38690"/>
    <n v="116218"/>
    <n v="43.33"/>
    <n v="36.299999999999997"/>
  </r>
  <r>
    <x v="6"/>
    <n v="1742486.74"/>
    <n v="3008219.03"/>
    <n v="1265732.2899999998"/>
    <n v="4750705.7699999996"/>
    <n v="42178"/>
    <n v="83065"/>
    <n v="40887"/>
    <n v="125243"/>
    <n v="41.56"/>
    <n v="36.33"/>
  </r>
  <r>
    <x v="7"/>
    <n v="1862822.43"/>
    <n v="2793882.27"/>
    <n v="931059.84000000008"/>
    <n v="4656704.7"/>
    <n v="45919"/>
    <n v="75990"/>
    <n v="30071"/>
    <n v="121909"/>
    <n v="40.76"/>
    <n v="36.74"/>
  </r>
  <r>
    <x v="8"/>
    <n v="700300.78"/>
    <n v="853033.11"/>
    <n v="152732.32999999996"/>
    <n v="1553333.89"/>
    <n v="17570"/>
    <n v="23469"/>
    <n v="5899"/>
    <n v="41039"/>
    <n v="39.96"/>
    <n v="36.35"/>
  </r>
  <r>
    <x v="9"/>
    <n v="1355673.59"/>
    <n v="2145964.9"/>
    <n v="790291.30999999982"/>
    <n v="3501638.49"/>
    <n v="33548"/>
    <n v="56607"/>
    <n v="23059"/>
    <n v="90155"/>
    <n v="40.42"/>
    <n v="37.979999999999997"/>
  </r>
  <r>
    <x v="10"/>
    <n v="2100022.4300000002"/>
    <n v="2664338.4"/>
    <n v="564315.96999999974"/>
    <n v="4764360.83"/>
    <n v="51174"/>
    <n v="71988"/>
    <n v="20814"/>
    <n v="123162"/>
    <n v="41.08"/>
    <n v="36.92"/>
  </r>
  <r>
    <x v="11"/>
    <n v="2124468.6800000002"/>
    <n v="2674501.67"/>
    <n v="550032.98999999976"/>
    <n v="4798970.3499999996"/>
    <n v="52042"/>
    <n v="72728"/>
    <n v="20686"/>
    <n v="124770"/>
    <n v="40.81"/>
    <n v="36.68"/>
  </r>
  <r>
    <x v="12"/>
    <n v="2151040.59"/>
    <n v="2798631.38"/>
    <n v="647590.79"/>
    <n v="4949671.97"/>
    <n v="53130"/>
    <n v="75500"/>
    <n v="22370"/>
    <n v="128630"/>
    <n v="40.5"/>
    <n v="37.06"/>
  </r>
  <r>
    <x v="13"/>
    <n v="1831943.14"/>
    <n v="2292570.0699999998"/>
    <n v="460626.92999999993"/>
    <n v="4124513.21"/>
    <n v="45080"/>
    <n v="62239"/>
    <n v="17159"/>
    <n v="107319"/>
    <n v="40.65"/>
    <n v="36.659999999999997"/>
  </r>
  <r>
    <x v="14"/>
    <n v="418812.68"/>
    <n v="411394.13"/>
    <n v="7418.5499999999884"/>
    <n v="830206.81"/>
    <n v="10364"/>
    <n v="11121"/>
    <n v="757"/>
    <n v="21485"/>
    <n v="40.409999999999997"/>
    <n v="36.99"/>
  </r>
  <r>
    <x v="15"/>
    <n v="2403561.83"/>
    <n v="2666563.86"/>
    <n v="263002.0299999998"/>
    <n v="5070125.6900000004"/>
    <n v="59704"/>
    <n v="74195"/>
    <n v="14491"/>
    <n v="133899"/>
    <n v="40.26"/>
    <n v="35.94"/>
  </r>
  <r>
    <x v="16"/>
    <n v="2087159.31"/>
    <n v="2517920.96"/>
    <n v="430761.64999999991"/>
    <n v="4605080.2699999996"/>
    <n v="52875"/>
    <n v="70671"/>
    <n v="17796"/>
    <n v="123546"/>
    <n v="39.47"/>
    <n v="35.630000000000003"/>
  </r>
  <r>
    <x v="17"/>
    <n v="2496234.15"/>
    <n v="3085786.74"/>
    <n v="589552.59000000032"/>
    <n v="5582020.8899999997"/>
    <n v="66199"/>
    <n v="86307"/>
    <n v="20108"/>
    <n v="152506"/>
    <n v="37.71"/>
    <n v="35.75"/>
  </r>
  <r>
    <x v="18"/>
    <n v="2507966.33"/>
    <n v="2561633.7999999998"/>
    <n v="53667.469999999739"/>
    <n v="5069600.13"/>
    <n v="63190"/>
    <n v="67718"/>
    <n v="4528"/>
    <n v="130908"/>
    <n v="39.69"/>
    <n v="37.83"/>
  </r>
  <r>
    <x v="19"/>
    <n v="286293"/>
    <n v="183661.24"/>
    <n v="102631.76000000001"/>
    <n v="469954.24"/>
    <n v="7167"/>
    <n v="4973"/>
    <n v="2194"/>
    <n v="12140"/>
    <n v="39.950000000000003"/>
    <n v="36.93"/>
  </r>
  <r>
    <x v="20"/>
    <n v="2282560.02"/>
    <n v="2414465.0099999998"/>
    <n v="131904.98999999976"/>
    <n v="4697025.03"/>
    <n v="57754"/>
    <n v="67006"/>
    <n v="9252"/>
    <n v="124760"/>
    <n v="39.520000000000003"/>
    <n v="36.03"/>
  </r>
  <r>
    <x v="21"/>
    <n v="2564913.3199999998"/>
    <n v="2458332.1800000002"/>
    <n v="106581.13999999966"/>
    <n v="5023245.5"/>
    <n v="64687"/>
    <n v="67872"/>
    <n v="3185"/>
    <n v="132559"/>
    <n v="39.65"/>
    <n v="36.22"/>
  </r>
  <r>
    <x v="22"/>
    <n v="2617368.35"/>
    <n v="2465160.61"/>
    <n v="152207.74000000022"/>
    <n v="5082528.96"/>
    <n v="65731"/>
    <n v="68606"/>
    <n v="2875"/>
    <n v="134337"/>
    <n v="39.82"/>
    <n v="35.93"/>
  </r>
  <r>
    <x v="23"/>
    <n v="2800947.71"/>
    <n v="2841464.8"/>
    <n v="40517.089999999851"/>
    <n v="5642412.5099999998"/>
    <n v="70934"/>
    <n v="79680"/>
    <n v="8746"/>
    <n v="150614"/>
    <n v="39.49"/>
    <n v="35.659999999999997"/>
  </r>
  <r>
    <x v="24"/>
    <n v="1280002.8999999999"/>
    <n v="1049495.2"/>
    <n v="230507.69999999995"/>
    <n v="2329498.1"/>
    <n v="32948"/>
    <n v="29594"/>
    <n v="3354"/>
    <n v="62542"/>
    <n v="38.85"/>
    <n v="35.46"/>
  </r>
  <r>
    <x v="25"/>
    <n v="1390943.35"/>
    <n v="1376935.93"/>
    <n v="14007.420000000158"/>
    <n v="2767879.28"/>
    <n v="35095"/>
    <n v="37613"/>
    <n v="2518"/>
    <n v="72708"/>
    <n v="39.619999999999997"/>
    <n v="36.6"/>
  </r>
  <r>
    <x v="26"/>
    <n v="2828270.87"/>
    <n v="2468881.2799999998"/>
    <n v="359389.59000000032"/>
    <n v="5297152.1500000004"/>
    <n v="70454"/>
    <n v="65602"/>
    <n v="4852"/>
    <n v="136056"/>
    <n v="40.15"/>
    <n v="37.549999999999997"/>
  </r>
  <r>
    <x v="27"/>
    <n v="2875410.83"/>
    <n v="2585081.31"/>
    <n v="290329.52"/>
    <n v="5460492.1399999997"/>
    <n v="71879"/>
    <n v="68506"/>
    <n v="3373"/>
    <n v="140385"/>
    <n v="40.11"/>
    <n v="37.83"/>
  </r>
  <r>
    <x v="28"/>
    <n v="2903411.26"/>
    <n v="2524419.2599999998"/>
    <n v="378992"/>
    <n v="5427830.5199999996"/>
    <n v="72603"/>
    <n v="66998"/>
    <n v="5605"/>
    <n v="139601"/>
    <n v="39.94"/>
    <n v="37.729999999999997"/>
  </r>
  <r>
    <x v="29"/>
    <n v="2544960.59"/>
    <n v="2408269.64"/>
    <n v="136690.94999999972"/>
    <n v="4953230.2300000004"/>
    <n v="63479"/>
    <n v="64574"/>
    <n v="1095"/>
    <n v="128053"/>
    <n v="40.19"/>
    <n v="37.42"/>
  </r>
  <r>
    <x v="30"/>
    <n v="473217.98"/>
    <n v="460581.25"/>
    <n v="12636.729999999981"/>
    <n v="933799.23"/>
    <n v="11876"/>
    <n v="11012"/>
    <n v="864"/>
    <n v="22888"/>
    <n v="39.85"/>
    <n v="41.83"/>
  </r>
  <r>
    <x v="31"/>
    <n v="2890082.75"/>
    <n v="2312022.9900000002"/>
    <n v="578059.75999999978"/>
    <n v="5202105.74"/>
    <n v="71956"/>
    <n v="60136"/>
    <n v="11820"/>
    <n v="132092"/>
    <n v="40.11"/>
    <n v="38.46"/>
  </r>
  <r>
    <x v="32"/>
    <n v="2981657.61"/>
    <n v="2464306.71"/>
    <n v="517350.89999999991"/>
    <n v="5445964.3200000003"/>
    <n v="73530"/>
    <n v="62523"/>
    <n v="11007"/>
    <n v="136053"/>
    <n v="40.549999999999997"/>
    <n v="39.409999999999997"/>
  </r>
  <r>
    <x v="33"/>
    <n v="2981433.64"/>
    <n v="2437203.52"/>
    <n v="544230.12000000011"/>
    <n v="5418637.1600000001"/>
    <n v="73419"/>
    <n v="62138"/>
    <n v="11281"/>
    <n v="135557"/>
    <n v="40.619999999999997"/>
    <n v="39.54"/>
  </r>
  <r>
    <x v="34"/>
    <n v="2966760.63"/>
    <n v="2389904.19"/>
    <n v="576856.43999999994"/>
    <n v="5356664.82"/>
    <n v="74494"/>
    <n v="60394"/>
    <n v="14100"/>
    <n v="134888"/>
    <n v="39.97"/>
    <n v="39.81"/>
  </r>
  <r>
    <x v="35"/>
    <n v="725428.91"/>
    <n v="545129.04"/>
    <n v="180299.87"/>
    <n v="1270557.95"/>
    <n v="18902"/>
    <n v="14037"/>
    <n v="4865"/>
    <n v="32939"/>
    <n v="38.42"/>
    <n v="38.880000000000003"/>
  </r>
  <r>
    <x v="36"/>
    <n v="2354292.08"/>
    <n v="1920738.17"/>
    <n v="433553.91000000015"/>
    <n v="4275030.25"/>
    <n v="60171"/>
    <n v="48816"/>
    <n v="11355"/>
    <n v="108987"/>
    <n v="39.11"/>
    <n v="39.369999999999997"/>
  </r>
  <r>
    <x v="37"/>
    <n v="3150213.59"/>
    <n v="2524250.92"/>
    <n v="625962.66999999993"/>
    <n v="5674464.5099999998"/>
    <n v="79640"/>
    <n v="64454"/>
    <n v="15186"/>
    <n v="144094"/>
    <n v="39.58"/>
    <n v="39.29"/>
  </r>
  <r>
    <x v="38"/>
    <n v="3154663.06"/>
    <n v="2365347.61"/>
    <n v="789315.45000000019"/>
    <n v="5520010.6699999999"/>
    <n v="80036"/>
    <n v="60189"/>
    <n v="19847"/>
    <n v="140225"/>
    <n v="39.450000000000003"/>
    <n v="39.4"/>
  </r>
  <r>
    <x v="39"/>
    <n v="3212642.77"/>
    <n v="2440709.7200000002"/>
    <n v="771933.04999999981"/>
    <n v="5653352.4900000002"/>
    <n v="81333"/>
    <n v="61919"/>
    <n v="19414"/>
    <n v="143252"/>
    <n v="39.53"/>
    <n v="39.42"/>
  </r>
  <r>
    <x v="40"/>
    <n v="2128558.59"/>
    <n v="1687225.97"/>
    <n v="441332.61999999988"/>
    <n v="3815814.56"/>
    <n v="53520"/>
    <n v="43017"/>
    <n v="10503"/>
    <n v="96537"/>
    <n v="39.76"/>
    <n v="39.299999999999997"/>
  </r>
  <r>
    <x v="41"/>
    <n v="1253447.6299999999"/>
    <n v="1104080.6599999999"/>
    <n v="149366.96999999997"/>
    <n v="2357558.29"/>
    <n v="32383"/>
    <n v="27354"/>
    <n v="5029"/>
    <n v="59917"/>
    <n v="38.74"/>
    <n v="40.24"/>
  </r>
  <r>
    <x v="42"/>
    <n v="3134372.02"/>
    <n v="2250751.0499999998"/>
    <n v="883620.9700000002"/>
    <n v="5385123.0700000003"/>
    <n v="81345"/>
    <n v="59987"/>
    <n v="21358"/>
    <n v="141332"/>
    <n v="38.6"/>
    <n v="37.369999999999997"/>
  </r>
  <r>
    <x v="43"/>
    <n v="3293747.3"/>
    <n v="2428145.42"/>
    <n v="865601.87999999989"/>
    <n v="5721892.7199999997"/>
    <n v="86627"/>
    <n v="63169"/>
    <n v="23458"/>
    <n v="149796"/>
    <n v="38.130000000000003"/>
    <n v="38.340000000000003"/>
  </r>
  <r>
    <x v="44"/>
    <n v="3294533.61"/>
    <n v="2403860.11"/>
    <n v="890673.5"/>
    <n v="5698393.7199999997"/>
    <n v="86311"/>
    <n v="65120"/>
    <n v="21191"/>
    <n v="151431"/>
    <n v="38.22"/>
    <n v="37.090000000000003"/>
  </r>
  <r>
    <x v="45"/>
    <n v="3412650.76"/>
    <n v="2628149.81"/>
    <n v="784500.94999999972"/>
    <n v="6040800.5700000003"/>
    <n v="89369"/>
    <n v="68486"/>
    <n v="20883"/>
    <n v="157855"/>
    <n v="38.14"/>
    <n v="38.020000000000003"/>
  </r>
  <r>
    <x v="46"/>
    <n v="3290023.19"/>
    <n v="2275197.04"/>
    <n v="1014826.1499999999"/>
    <n v="5565220.2300000004"/>
    <n v="87830"/>
    <n v="62114"/>
    <n v="25716"/>
    <n v="149944"/>
    <n v="37.51"/>
    <n v="36.82"/>
  </r>
  <r>
    <x v="47"/>
    <n v="3420806.53"/>
    <n v="2423405.19"/>
    <n v="997401.33999999985"/>
    <n v="5844211.7199999997"/>
    <n v="92222"/>
    <n v="66829"/>
    <n v="25393"/>
    <n v="159051"/>
    <n v="37.159999999999997"/>
    <n v="36.35"/>
  </r>
  <r>
    <x v="48"/>
    <n v="3411081.96"/>
    <n v="2219977.1"/>
    <n v="1191104.8599999999"/>
    <n v="5631059.0599999996"/>
    <n v="92015"/>
    <n v="60874"/>
    <n v="31141"/>
    <n v="152889"/>
    <n v="37.11"/>
    <n v="36.4"/>
  </r>
  <r>
    <x v="49"/>
    <n v="3328567.13"/>
    <n v="2265270.29"/>
    <n v="1063296.8399999999"/>
    <n v="5593837.4199999999"/>
    <n v="88093"/>
    <n v="61753"/>
    <n v="26340"/>
    <n v="149846"/>
    <n v="37.369999999999997"/>
    <n v="36.71"/>
  </r>
  <r>
    <x v="50"/>
    <n v="1293239.48"/>
    <n v="938302.59"/>
    <n v="354936.89"/>
    <n v="2231542.0699999998"/>
    <n v="33482"/>
    <n v="25982"/>
    <n v="7500"/>
    <n v="59464"/>
    <n v="38.61"/>
    <n v="36.1"/>
  </r>
  <r>
    <x v="51"/>
    <n v="2277597.14"/>
    <n v="1538581.46"/>
    <n v="739015.68000000017"/>
    <n v="3816178.6"/>
    <n v="59106"/>
    <n v="41914"/>
    <n v="17192"/>
    <n v="101020"/>
    <n v="38.53"/>
    <n v="36.71"/>
  </r>
  <r>
    <x v="52"/>
    <n v="3524502.55"/>
    <n v="2305732.7999999998"/>
    <n v="1218769.75"/>
    <n v="5830235.3499999996"/>
    <n v="92207"/>
    <n v="64603"/>
    <n v="27604"/>
    <n v="156810"/>
    <n v="38.22"/>
    <n v="35.69"/>
  </r>
  <r>
    <x v="53"/>
    <n v="3536338.62"/>
    <n v="2373643.44"/>
    <n v="1162695.1800000002"/>
    <n v="5909982.0599999996"/>
    <n v="90943"/>
    <n v="65723"/>
    <n v="25220"/>
    <n v="156666"/>
    <n v="38.89"/>
    <n v="36.119999999999997"/>
  </r>
  <r>
    <x v="54"/>
    <n v="3805607.99"/>
    <n v="2640521.08"/>
    <n v="1165086.9100000001"/>
    <n v="6446129.0700000003"/>
    <n v="100639"/>
    <n v="73357"/>
    <n v="27282"/>
    <n v="173996"/>
    <n v="37.81"/>
    <n v="36"/>
  </r>
  <r>
    <x v="55"/>
    <n v="2228496.2000000002"/>
    <n v="1458784.44"/>
    <n v="769711.76000000024"/>
    <n v="3687280.6400000001"/>
    <n v="57484"/>
    <n v="36094"/>
    <n v="21390"/>
    <n v="93578"/>
    <n v="38.770000000000003"/>
    <n v="40.42"/>
  </r>
  <r>
    <x v="56"/>
    <n v="1286682.94"/>
    <n v="824166.11"/>
    <n v="462516.82999999996"/>
    <n v="2110849.0499999998"/>
    <n v="33097"/>
    <n v="23321"/>
    <n v="9776"/>
    <n v="56418"/>
    <n v="38.869999999999997"/>
    <n v="35.380000000000003"/>
  </r>
  <r>
    <x v="57"/>
    <n v="3627347.27"/>
    <n v="2251293.84"/>
    <n v="1376053.4300000002"/>
    <n v="5878641.1100000003"/>
    <n v="94216"/>
    <n v="64373"/>
    <n v="29843"/>
    <n v="158859"/>
    <n v="38.56"/>
    <n v="35.090000000000003"/>
  </r>
  <r>
    <x v="58"/>
    <n v="3620281.09"/>
    <n v="2248358.1800000002"/>
    <n v="1371922.9099999997"/>
    <n v="5868639.2699999996"/>
    <n v="96762"/>
    <n v="64512"/>
    <n v="32250"/>
    <n v="161274"/>
    <n v="37.42"/>
    <n v="34.869999999999997"/>
  </r>
  <r>
    <x v="59"/>
    <n v="4495101.72"/>
    <n v="2795871.78"/>
    <n v="1699229.94"/>
    <n v="7290973.5"/>
    <n v="120223"/>
    <n v="79389"/>
    <n v="40834"/>
    <n v="199162"/>
    <n v="37.450000000000003"/>
    <n v="35.119999999999997"/>
  </r>
  <r>
    <x v="60"/>
    <n v="3695608.84"/>
    <n v="2043487.28"/>
    <n v="1652121.5599999998"/>
    <n v="5739096.1200000001"/>
    <n v="97300"/>
    <n v="53288"/>
    <n v="44012"/>
    <n v="155919"/>
    <n v="37.869999999999997"/>
    <n v="34.75"/>
  </r>
  <r>
    <x v="61"/>
    <n v="450004.14"/>
    <n v="215083.51"/>
    <n v="234920.63"/>
    <n v="665087.65"/>
    <n v="12346"/>
    <n v="6250"/>
    <n v="6096"/>
    <n v="18596"/>
    <n v="36.450000000000003"/>
    <n v="34.409999999999997"/>
  </r>
  <r>
    <x v="62"/>
    <n v="3205959.19"/>
    <n v="1926337.54"/>
    <n v="1279621.6499999999"/>
    <n v="5132296.7300000004"/>
    <n v="83637"/>
    <n v="53826"/>
    <n v="29811"/>
    <n v="137463"/>
    <n v="38"/>
    <n v="35.32"/>
  </r>
  <r>
    <x v="63"/>
    <n v="3446057.56"/>
    <n v="2103106.7000000002"/>
    <n v="1342950.8599999999"/>
    <n v="5549164.2599999998"/>
    <n v="89099"/>
    <n v="58772"/>
    <n v="30327"/>
    <n v="147871"/>
    <n v="38.5"/>
    <n v="35.729999999999997"/>
  </r>
  <r>
    <x v="64"/>
    <n v="3664976.83"/>
    <n v="2114370.83"/>
    <n v="1550606"/>
    <n v="5779347.6600000001"/>
    <n v="91068"/>
    <n v="57398"/>
    <n v="33670"/>
    <n v="148466"/>
    <n v="40.26"/>
    <n v="36.83"/>
  </r>
  <r>
    <x v="65"/>
    <n v="3547403.27"/>
    <n v="2110002.7999999998"/>
    <n v="1437400.4700000002"/>
    <n v="5657406.0700000003"/>
    <n v="90414"/>
    <n v="57047"/>
    <n v="33367"/>
    <n v="147461"/>
    <n v="39.270000000000003"/>
    <n v="36.94"/>
  </r>
  <r>
    <x v="66"/>
    <n v="1752481.44"/>
    <n v="1119511.3999999999"/>
    <n v="632970.04"/>
    <n v="2871992.84"/>
    <n v="45201"/>
    <n v="26890"/>
    <n v="18311"/>
    <n v="75684"/>
    <n v="38.909999999999997"/>
    <n v="37.15"/>
  </r>
  <r>
    <x v="67"/>
    <n v="1836876.94"/>
    <n v="1086289.3899999999"/>
    <n v="750587.55"/>
    <n v="2923166.33"/>
    <n v="45821"/>
    <n v="28137"/>
    <n v="17684"/>
    <n v="73958"/>
    <n v="40.090000000000003"/>
    <n v="38.64"/>
  </r>
  <r>
    <x v="68"/>
    <n v="3586336.81"/>
    <n v="2129678.5099999998"/>
    <n v="1456658.3000000003"/>
    <n v="5716015.3200000003"/>
    <n v="88998"/>
    <n v="56714"/>
    <n v="32284"/>
    <n v="145712"/>
    <n v="41.24"/>
    <n v="37.840000000000003"/>
  </r>
  <r>
    <x v="69"/>
    <n v="3627334.62"/>
    <n v="2009764.56"/>
    <n v="1617570.06"/>
    <n v="5637099.1799999997"/>
    <n v="91355"/>
    <n v="55498"/>
    <n v="35857"/>
    <n v="146853"/>
    <n v="39.53"/>
    <n v="36.619999999999997"/>
  </r>
  <r>
    <x v="70"/>
    <n v="3669168.98"/>
    <n v="2033277.74"/>
    <n v="1635891.24"/>
    <n v="5702446.7199999997"/>
    <n v="90264"/>
    <n v="57037"/>
    <n v="33227"/>
    <n v="147301"/>
    <n v="40.630000000000003"/>
    <n v="35.83"/>
  </r>
  <r>
    <x v="71"/>
    <n v="2329512.2999999998"/>
    <n v="1368759.76"/>
    <n v="960752.5399999998"/>
    <n v="3698272.96"/>
    <n v="57623"/>
    <n v="34916"/>
    <n v="22707"/>
    <n v="96853"/>
    <n v="40.46"/>
    <n v="35.15"/>
  </r>
  <r>
    <x v="72"/>
    <n v="1287859.27"/>
    <n v="682858.79"/>
    <n v="605000.48"/>
    <n v="1970718.06"/>
    <n v="32192"/>
    <n v="18392"/>
    <n v="13800"/>
    <n v="50584"/>
    <n v="39.99"/>
    <n v="37.130000000000003"/>
  </r>
  <r>
    <x v="73"/>
    <n v="3612919.54"/>
    <n v="1961791.3"/>
    <n v="1651128.24"/>
    <n v="5574710.8399999999"/>
    <n v="88303"/>
    <n v="54350"/>
    <n v="33953"/>
    <n v="142653"/>
    <n v="40.81"/>
    <n v="36.26"/>
  </r>
  <r>
    <x v="74"/>
    <n v="3546220.92"/>
    <n v="1920535.39"/>
    <n v="1625685.53"/>
    <n v="5466756.2199999997"/>
    <n v="85823"/>
    <n v="53257"/>
    <n v="32566"/>
    <n v="139080"/>
    <n v="41.42"/>
    <n v="36.200000000000003"/>
  </r>
  <r>
    <x v="75"/>
    <n v="3631815.83"/>
    <n v="1942175.01"/>
    <n v="1689640.82"/>
    <n v="5573990.8399999999"/>
    <n v="89045"/>
    <n v="55165"/>
    <n v="33880"/>
    <n v="144210"/>
    <n v="40.82"/>
    <n v="35.33"/>
  </r>
  <r>
    <x v="76"/>
    <n v="3800066.22"/>
    <n v="2054265.02"/>
    <n v="1745801.2000000002"/>
    <n v="5854331.2400000002"/>
    <n v="94862"/>
    <n v="58775"/>
    <n v="36087"/>
    <n v="153637"/>
    <n v="40.07"/>
    <n v="35.090000000000003"/>
  </r>
  <r>
    <x v="77"/>
    <n v="163995.01"/>
    <n v="62837.67"/>
    <n v="101157.34000000001"/>
    <n v="226832.68"/>
    <n v="4188"/>
    <n v="1916"/>
    <n v="2272"/>
    <n v="6104"/>
    <n v="39.159999999999997"/>
    <n v="32.799999999999997"/>
  </r>
  <r>
    <x v="78"/>
    <n v="3422556.1600000001"/>
    <n v="1913167.54"/>
    <n v="1509388.62"/>
    <n v="5335723.7"/>
    <n v="84267"/>
    <n v="53584"/>
    <n v="30683"/>
    <n v="137851"/>
    <n v="40.630000000000003"/>
    <n v="35.81"/>
  </r>
  <r>
    <x v="79"/>
    <n v="3520051.33"/>
    <n v="1887788.18"/>
    <n v="1632263.1500000001"/>
    <n v="5407839.5099999998"/>
    <n v="90734"/>
    <n v="54034"/>
    <n v="36700"/>
    <n v="144768"/>
    <n v="39.04"/>
    <n v="35.020000000000003"/>
  </r>
  <r>
    <x v="80"/>
    <n v="3951777.44"/>
    <n v="2125125.29"/>
    <n v="1826652.15"/>
    <n v="6076902.7300000004"/>
    <n v="108100"/>
    <n v="62499"/>
    <n v="45601"/>
    <n v="170599"/>
    <n v="36.93"/>
    <n v="34.200000000000003"/>
  </r>
  <r>
    <x v="81"/>
    <n v="3434168.67"/>
    <n v="1683214.96"/>
    <n v="1750953.71"/>
    <n v="5117383.63"/>
    <n v="91124"/>
    <n v="48817"/>
    <n v="42307"/>
    <n v="139941"/>
    <n v="37.65"/>
    <n v="34.43"/>
  </r>
  <r>
    <x v="82"/>
    <n v="1291739.27"/>
    <n v="733131.16"/>
    <n v="558608.11"/>
    <n v="2024870.43"/>
    <n v="32945"/>
    <n v="21082"/>
    <n v="11863"/>
    <n v="54027"/>
    <n v="39.14"/>
    <n v="34.99"/>
  </r>
  <r>
    <x v="83"/>
    <n v="2327225.46"/>
    <n v="1135825.31"/>
    <n v="1191400.1499999999"/>
    <n v="3463050.77"/>
    <n v="58595"/>
    <n v="31249"/>
    <n v="27346"/>
    <n v="89844"/>
    <n v="39.74"/>
    <n v="36.36"/>
  </r>
  <r>
    <x v="84"/>
    <n v="3660398.46"/>
    <n v="1857724.71"/>
    <n v="1802673.75"/>
    <n v="5518123.1699999999"/>
    <n v="92870"/>
    <n v="52621"/>
    <n v="40249"/>
    <n v="145491"/>
    <n v="39.5"/>
    <n v="35.47"/>
  </r>
  <r>
    <x v="85"/>
    <n v="3673448.12"/>
    <n v="1802897.66"/>
    <n v="1870550.4600000002"/>
    <n v="5476345.7800000003"/>
    <n v="93239"/>
    <n v="50854"/>
    <n v="42385"/>
    <n v="144093"/>
    <n v="39.369999999999997"/>
    <n v="35.42"/>
  </r>
  <r>
    <x v="86"/>
    <n v="3784114.39"/>
    <n v="1962933.48"/>
    <n v="1821180.9100000001"/>
    <n v="5747047.8700000001"/>
    <n v="96509"/>
    <n v="56792"/>
    <n v="39717"/>
    <n v="153301"/>
    <n v="39.29"/>
    <n v="34.72"/>
  </r>
  <r>
    <x v="87"/>
    <n v="3071008.25"/>
    <n v="1438312.36"/>
    <n v="1632695.89"/>
    <n v="4509320.6100000003"/>
    <n v="80549"/>
    <n v="42190"/>
    <n v="38359"/>
    <n v="122739"/>
    <n v="38.119999999999997"/>
    <n v="34.020000000000003"/>
  </r>
  <r>
    <x v="88"/>
    <n v="585974.54"/>
    <n v="255534.28"/>
    <n v="330440.26"/>
    <n v="841508.82"/>
    <n v="15288"/>
    <n v="7223"/>
    <n v="8065"/>
    <n v="22511"/>
    <n v="38.33"/>
    <n v="35.380000000000003"/>
  </r>
  <r>
    <x v="89"/>
    <n v="3757426.07"/>
    <n v="1791194.21"/>
    <n v="1966231.8599999999"/>
    <n v="5548620.2800000003"/>
    <n v="96544"/>
    <n v="51021"/>
    <n v="45523"/>
    <n v="147565"/>
    <n v="38.89"/>
    <n v="35.130000000000003"/>
  </r>
  <r>
    <x v="90"/>
    <n v="3800144.33"/>
    <n v="1792704.56"/>
    <n v="2007439.77"/>
    <n v="5592848.8899999997"/>
    <n v="96405"/>
    <n v="51203"/>
    <n v="45202"/>
    <n v="147608"/>
    <n v="39.36"/>
    <n v="35.159999999999997"/>
  </r>
  <r>
    <x v="91"/>
    <n v="3888303.98"/>
    <n v="1839670.93"/>
    <n v="2048633.05"/>
    <n v="5727974.9100000001"/>
    <n v="99529"/>
    <n v="51825"/>
    <n v="47704"/>
    <n v="151354"/>
    <n v="39.11"/>
    <n v="35.590000000000003"/>
  </r>
  <r>
    <x v="92"/>
    <n v="3817472.57"/>
    <n v="1836755.85"/>
    <n v="1980716.7199999997"/>
    <n v="5654228.4199999999"/>
    <n v="100016"/>
    <n v="53216"/>
    <n v="46800"/>
    <n v="153232"/>
    <n v="38.24"/>
    <n v="3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1B2A6-49EB-461D-9DDB-448EAA705EE9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C15" firstHeaderRow="0" firstDataRow="1" firstDataCol="1"/>
  <pivotFields count="14">
    <pivotField numFmtId="14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dataField="1"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um of Adult-Use Average Product Price" fld="9" baseField="0" baseItem="0"/>
    <dataField name="Sum of Medical Average Product Price" fld="10" baseField="0" baseItem="0"/>
  </dataFields>
  <pivotTableStyleInfo name="PivotStyleLight10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7301E-BC70-4B30-A081-74F9E4C13E12}" name="Table2" displayName="Table2" ref="A1:M94" totalsRowShown="0" headerRowDxfId="19">
  <autoFilter ref="A1:M94" xr:uid="{A417301E-BC70-4B30-A081-74F9E4C13E12}"/>
  <tableColumns count="13">
    <tableColumn id="1" xr3:uid="{71048E17-4F37-4F09-8A5D-CD9F2A1348CB}" name="Week Ending" dataDxfId="18"/>
    <tableColumn id="2" xr3:uid="{75D972EA-ECA9-4B20-BDEA-F1625BD8EB61}" name="Adult-Use Retail Sales" dataDxfId="5"/>
    <tableColumn id="3" xr3:uid="{BC932241-7AA1-4A09-B904-32ECCCD15C7F}" name="Medical Marijuana Retail Sales" dataDxfId="4"/>
    <tableColumn id="11" xr3:uid="{5D4B0C3B-7479-48A7-AE4F-5ECE26BBEA63}" name="Retail Sale Differences" dataDxfId="3">
      <calculatedColumnFormula>ABS(Table2[[#This Row],[Adult-Use Retail Sales]] - Table2[[#This Row],[Medical Marijuana Retail Sales]])</calculatedColumnFormula>
    </tableColumn>
    <tableColumn id="4" xr3:uid="{1ED0BA2E-D29F-4047-8AC3-CDDB2A595492}" name="Total Adult-Use and Medical Sales" dataDxfId="17"/>
    <tableColumn id="5" xr3:uid="{AD9CE57E-9F9D-4DE4-B0F3-C6C0560C8622}" name="Adult-Use Products Sold"/>
    <tableColumn id="6" xr3:uid="{43B5110F-892A-4AC9-98E6-7D61CF75810E}" name="Medical Products Sold"/>
    <tableColumn id="12" xr3:uid="{35D4A024-FA6D-44C2-955A-EABA48E5EC4D}" name="Products Sold Difference" dataDxfId="16">
      <calculatedColumnFormula>ABS(Table2[[#This Row],[Adult-Use Products Sold]]-Table2[[#This Row],[Medical Products Sold]])</calculatedColumnFormula>
    </tableColumn>
    <tableColumn id="7" xr3:uid="{78A068A6-2ED1-4AC0-9B21-69F572F454FC}" name="Total Products Sold"/>
    <tableColumn id="8" xr3:uid="{A17FFED9-D468-4135-983E-E87E73F3B9C7}" name="Adult-Use Average Product Price" dataDxfId="15"/>
    <tableColumn id="9" xr3:uid="{C74C1A28-7116-4CAF-A75E-6B7042666F45}" name="Medical Average Product Price" dataDxfId="14"/>
    <tableColumn id="13" xr3:uid="{3FEFCF25-F362-4997-AE63-C5799B74EB8E}" name="Product Average Price Difference" dataDxfId="13">
      <calculatedColumnFormula>ABS(Table2[[#This Row],[Adult-Use Average Product Price]]-Table2[[#This Row],[Medical Average Product Price]])</calculatedColumnFormula>
    </tableColumn>
    <tableColumn id="17" xr3:uid="{9E06C3AA-6DA9-4E5B-879C-AC06CFB427A8}" name="Product Price % Difference by Week" dataDxfId="2">
      <calculatedColumnFormula>(L2-L1)/L1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DB5550-5DD9-43D0-9401-7B1FFF60F66A}" name="Table4" displayName="Table4" ref="A98:I103" totalsRowShown="0" headerRowDxfId="12">
  <autoFilter ref="A98:I103" xr:uid="{20DB5550-5DD9-43D0-9401-7B1FFF60F6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FEE38A4-6D0A-4CDA-93CC-B94FC91B8870}" name="Statistics" dataDxfId="11"/>
    <tableColumn id="2" xr3:uid="{F1446925-01A8-4180-BD74-83CC2C278DCC}" name="Adult-Use Retail Sales" dataDxfId="10"/>
    <tableColumn id="3" xr3:uid="{11CFBDDB-B5EE-4833-8D5E-7F7B950A9AC8}" name="Medical Marijuana Retail Sales" dataDxfId="9"/>
    <tableColumn id="4" xr3:uid="{628F589E-FEA1-40FB-A0FD-92AB32EB4C3B}" name="Total Adult-Use and Medical Sales" dataDxfId="8"/>
    <tableColumn id="5" xr3:uid="{88467D12-B778-4707-A787-94884FA829F1}" name="Adult-Use Products Sold"/>
    <tableColumn id="6" xr3:uid="{F560C59B-C857-4F4B-AFCD-E8FABB13F6E6}" name="Medical Products Sold"/>
    <tableColumn id="7" xr3:uid="{17267319-B35D-4D0C-ACF0-992F8DE3B4F7}" name="Total Products Sold"/>
    <tableColumn id="8" xr3:uid="{1327754F-462F-42CC-884C-44C491B0EA41}" name="Adult-Use Average Product Price" dataDxfId="7"/>
    <tableColumn id="9" xr3:uid="{8FA6008A-3C2D-40E4-A7BA-622E0172C247}" name="Medical Average Product Pric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2E6D-95E4-43F7-8769-A08FC43CD5C0}">
  <dimension ref="A1:M103"/>
  <sheetViews>
    <sheetView tabSelected="1" zoomScale="85" zoomScaleNormal="85" zoomScaleSheetLayoutView="145" workbookViewId="0">
      <selection activeCell="R28" sqref="R28"/>
    </sheetView>
  </sheetViews>
  <sheetFormatPr defaultRowHeight="15" x14ac:dyDescent="0.25"/>
  <cols>
    <col min="1" max="12" width="20.42578125" customWidth="1"/>
    <col min="13" max="13" width="5.42578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10" t="s">
        <v>19</v>
      </c>
      <c r="E1" s="2" t="s">
        <v>3</v>
      </c>
      <c r="F1" s="2" t="s">
        <v>4</v>
      </c>
      <c r="G1" s="2" t="s">
        <v>5</v>
      </c>
      <c r="H1" s="10" t="s">
        <v>18</v>
      </c>
      <c r="I1" s="2" t="s">
        <v>6</v>
      </c>
      <c r="J1" s="2" t="s">
        <v>7</v>
      </c>
      <c r="K1" s="2" t="s">
        <v>8</v>
      </c>
      <c r="L1" s="12" t="s">
        <v>33</v>
      </c>
      <c r="M1" s="13" t="s">
        <v>32</v>
      </c>
    </row>
    <row r="2" spans="1:13" x14ac:dyDescent="0.25">
      <c r="A2" s="1">
        <v>44940</v>
      </c>
      <c r="B2" s="8">
        <v>1485019.32</v>
      </c>
      <c r="C2" s="8">
        <v>1776700.69</v>
      </c>
      <c r="D2" s="8">
        <f>ABS(Table2[[#This Row],[Adult-Use Retail Sales]] - Table2[[#This Row],[Medical Marijuana Retail Sales]])</f>
        <v>291681.36999999988</v>
      </c>
      <c r="E2" s="8">
        <v>3261720.01</v>
      </c>
      <c r="F2">
        <v>33610</v>
      </c>
      <c r="G2">
        <v>49312</v>
      </c>
      <c r="H2">
        <f>ABS(Table2[[#This Row],[Adult-Use Products Sold]]-Table2[[#This Row],[Medical Products Sold]])</f>
        <v>15702</v>
      </c>
      <c r="I2">
        <v>82922</v>
      </c>
      <c r="J2" s="8">
        <v>44.25</v>
      </c>
      <c r="K2" s="8">
        <v>36.229999999999997</v>
      </c>
      <c r="L2" s="8">
        <f>ABS(Table2[[#This Row],[Adult-Use Average Product Price]]-Table2[[#This Row],[Medical Average Product Price]])</f>
        <v>8.0200000000000031</v>
      </c>
      <c r="M2" s="8" t="e">
        <v>#N/A</v>
      </c>
    </row>
    <row r="3" spans="1:13" x14ac:dyDescent="0.25">
      <c r="A3" s="1">
        <v>44947</v>
      </c>
      <c r="B3" s="8">
        <v>1487815.81</v>
      </c>
      <c r="C3" s="8">
        <v>2702525.61</v>
      </c>
      <c r="D3" s="8">
        <f>ABS(Table2[[#This Row],[Adult-Use Retail Sales]] - Table2[[#This Row],[Medical Marijuana Retail Sales]])</f>
        <v>1214709.7999999998</v>
      </c>
      <c r="E3" s="8">
        <v>4190341.42</v>
      </c>
      <c r="F3">
        <v>33005</v>
      </c>
      <c r="G3">
        <v>77461</v>
      </c>
      <c r="H3">
        <f>ABS(Table2[[#This Row],[Adult-Use Products Sold]]-Table2[[#This Row],[Medical Products Sold]])</f>
        <v>44456</v>
      </c>
      <c r="I3">
        <v>110466</v>
      </c>
      <c r="J3" s="8">
        <v>45.08</v>
      </c>
      <c r="K3" s="8">
        <v>34.89</v>
      </c>
      <c r="L3" s="8">
        <f>ABS(Table2[[#This Row],[Adult-Use Average Product Price]]-Table2[[#This Row],[Medical Average Product Price]])</f>
        <v>10.189999999999998</v>
      </c>
      <c r="M3" s="14">
        <f t="shared" ref="M2:M33" si="0">(L3-L2)/L2</f>
        <v>0.27057356608478728</v>
      </c>
    </row>
    <row r="4" spans="1:13" x14ac:dyDescent="0.25">
      <c r="A4" s="1">
        <v>44954</v>
      </c>
      <c r="B4" s="8">
        <v>1553216.3</v>
      </c>
      <c r="C4" s="8">
        <v>2726237.56</v>
      </c>
      <c r="D4" s="8">
        <f>ABS(Table2[[#This Row],[Adult-Use Retail Sales]] - Table2[[#This Row],[Medical Marijuana Retail Sales]])</f>
        <v>1173021.26</v>
      </c>
      <c r="E4" s="8">
        <v>4279453.8600000003</v>
      </c>
      <c r="F4">
        <v>34854</v>
      </c>
      <c r="G4">
        <v>76450</v>
      </c>
      <c r="H4">
        <f>ABS(Table2[[#This Row],[Adult-Use Products Sold]]-Table2[[#This Row],[Medical Products Sold]])</f>
        <v>41596</v>
      </c>
      <c r="I4">
        <v>111304</v>
      </c>
      <c r="J4" s="8">
        <v>44.56</v>
      </c>
      <c r="K4" s="8">
        <v>35.65</v>
      </c>
      <c r="L4" s="8">
        <f>ABS(Table2[[#This Row],[Adult-Use Average Product Price]]-Table2[[#This Row],[Medical Average Product Price]])</f>
        <v>8.9100000000000037</v>
      </c>
      <c r="M4" s="14">
        <f t="shared" si="0"/>
        <v>-0.12561334641805635</v>
      </c>
    </row>
    <row r="5" spans="1:13" x14ac:dyDescent="0.25">
      <c r="A5" s="1">
        <v>44957</v>
      </c>
      <c r="B5" s="8">
        <v>578840.62</v>
      </c>
      <c r="C5" s="8">
        <v>863287.86</v>
      </c>
      <c r="D5" s="8">
        <f>ABS(Table2[[#This Row],[Adult-Use Retail Sales]] - Table2[[#This Row],[Medical Marijuana Retail Sales]])</f>
        <v>284447.24</v>
      </c>
      <c r="E5" s="8">
        <v>1442128.48</v>
      </c>
      <c r="F5">
        <v>12990</v>
      </c>
      <c r="G5">
        <v>24023</v>
      </c>
      <c r="H5">
        <f>ABS(Table2[[#This Row],[Adult-Use Products Sold]]-Table2[[#This Row],[Medical Products Sold]])</f>
        <v>11033</v>
      </c>
      <c r="I5">
        <v>37013</v>
      </c>
      <c r="J5" s="8">
        <v>44.56</v>
      </c>
      <c r="K5" s="8">
        <v>35.93</v>
      </c>
      <c r="L5" s="8">
        <f>ABS(Table2[[#This Row],[Adult-Use Average Product Price]]-Table2[[#This Row],[Medical Average Product Price]])</f>
        <v>8.6300000000000026</v>
      </c>
      <c r="M5" s="14">
        <f t="shared" si="0"/>
        <v>-3.1425364758698206E-2</v>
      </c>
    </row>
    <row r="6" spans="1:13" x14ac:dyDescent="0.25">
      <c r="A6" s="1">
        <v>44961</v>
      </c>
      <c r="B6" s="8">
        <v>1047436.2</v>
      </c>
      <c r="C6" s="8">
        <v>1971731.4</v>
      </c>
      <c r="D6" s="8">
        <f>ABS(Table2[[#This Row],[Adult-Use Retail Sales]] - Table2[[#This Row],[Medical Marijuana Retail Sales]])</f>
        <v>924295.2</v>
      </c>
      <c r="E6" s="8">
        <v>3019167.6</v>
      </c>
      <c r="F6">
        <v>24134</v>
      </c>
      <c r="G6">
        <v>56666</v>
      </c>
      <c r="H6">
        <f>ABS(Table2[[#This Row],[Adult-Use Products Sold]]-Table2[[#This Row],[Medical Products Sold]])</f>
        <v>32532</v>
      </c>
      <c r="I6">
        <v>80800</v>
      </c>
      <c r="J6" s="8">
        <v>43.49</v>
      </c>
      <c r="K6" s="8">
        <v>34.840000000000003</v>
      </c>
      <c r="L6" s="8">
        <f>ABS(Table2[[#This Row],[Adult-Use Average Product Price]]-Table2[[#This Row],[Medical Average Product Price]])</f>
        <v>8.6499999999999986</v>
      </c>
      <c r="M6" s="14">
        <f t="shared" si="0"/>
        <v>2.3174971031281592E-3</v>
      </c>
    </row>
    <row r="7" spans="1:13" x14ac:dyDescent="0.25">
      <c r="A7" s="1">
        <v>44968</v>
      </c>
      <c r="B7" s="8">
        <v>1671205.8</v>
      </c>
      <c r="C7" s="8">
        <v>2815023.87</v>
      </c>
      <c r="D7" s="8">
        <f>ABS(Table2[[#This Row],[Adult-Use Retail Sales]] - Table2[[#This Row],[Medical Marijuana Retail Sales]])</f>
        <v>1143818.07</v>
      </c>
      <c r="E7" s="8">
        <v>4486229.67</v>
      </c>
      <c r="F7">
        <v>38764</v>
      </c>
      <c r="G7">
        <v>77454</v>
      </c>
      <c r="H7">
        <f>ABS(Table2[[#This Row],[Adult-Use Products Sold]]-Table2[[#This Row],[Medical Products Sold]])</f>
        <v>38690</v>
      </c>
      <c r="I7">
        <v>116218</v>
      </c>
      <c r="J7" s="8">
        <v>43.33</v>
      </c>
      <c r="K7" s="8">
        <v>36.299999999999997</v>
      </c>
      <c r="L7" s="8">
        <f>ABS(Table2[[#This Row],[Adult-Use Average Product Price]]-Table2[[#This Row],[Medical Average Product Price]])</f>
        <v>7.0300000000000011</v>
      </c>
      <c r="M7" s="14">
        <f t="shared" si="0"/>
        <v>-0.18728323699421939</v>
      </c>
    </row>
    <row r="8" spans="1:13" x14ac:dyDescent="0.25">
      <c r="A8" s="1">
        <v>44975</v>
      </c>
      <c r="B8" s="8">
        <v>1742486.74</v>
      </c>
      <c r="C8" s="8">
        <v>3008219.03</v>
      </c>
      <c r="D8" s="8">
        <f>ABS(Table2[[#This Row],[Adult-Use Retail Sales]] - Table2[[#This Row],[Medical Marijuana Retail Sales]])</f>
        <v>1265732.2899999998</v>
      </c>
      <c r="E8" s="8">
        <v>4750705.7699999996</v>
      </c>
      <c r="F8">
        <v>42178</v>
      </c>
      <c r="G8">
        <v>83065</v>
      </c>
      <c r="H8">
        <f>ABS(Table2[[#This Row],[Adult-Use Products Sold]]-Table2[[#This Row],[Medical Products Sold]])</f>
        <v>40887</v>
      </c>
      <c r="I8">
        <v>125243</v>
      </c>
      <c r="J8" s="8">
        <v>41.56</v>
      </c>
      <c r="K8" s="8">
        <v>36.33</v>
      </c>
      <c r="L8" s="8">
        <f>ABS(Table2[[#This Row],[Adult-Use Average Product Price]]-Table2[[#This Row],[Medical Average Product Price]])</f>
        <v>5.230000000000004</v>
      </c>
      <c r="M8" s="14">
        <f t="shared" si="0"/>
        <v>-0.25604551920341351</v>
      </c>
    </row>
    <row r="9" spans="1:13" x14ac:dyDescent="0.25">
      <c r="A9" s="1">
        <v>44982</v>
      </c>
      <c r="B9" s="8">
        <v>1862822.43</v>
      </c>
      <c r="C9" s="8">
        <v>2793882.27</v>
      </c>
      <c r="D9" s="8">
        <f>ABS(Table2[[#This Row],[Adult-Use Retail Sales]] - Table2[[#This Row],[Medical Marijuana Retail Sales]])</f>
        <v>931059.84000000008</v>
      </c>
      <c r="E9" s="8">
        <v>4656704.7</v>
      </c>
      <c r="F9">
        <v>45919</v>
      </c>
      <c r="G9">
        <v>75990</v>
      </c>
      <c r="H9">
        <f>ABS(Table2[[#This Row],[Adult-Use Products Sold]]-Table2[[#This Row],[Medical Products Sold]])</f>
        <v>30071</v>
      </c>
      <c r="I9">
        <v>121909</v>
      </c>
      <c r="J9" s="8">
        <v>40.76</v>
      </c>
      <c r="K9" s="8">
        <v>36.74</v>
      </c>
      <c r="L9" s="8">
        <f>ABS(Table2[[#This Row],[Adult-Use Average Product Price]]-Table2[[#This Row],[Medical Average Product Price]])</f>
        <v>4.019999999999996</v>
      </c>
      <c r="M9" s="14">
        <f t="shared" si="0"/>
        <v>-0.23135755258126331</v>
      </c>
    </row>
    <row r="10" spans="1:13" x14ac:dyDescent="0.25">
      <c r="A10" s="1">
        <v>44985</v>
      </c>
      <c r="B10" s="8">
        <v>700300.78</v>
      </c>
      <c r="C10" s="8">
        <v>853033.11</v>
      </c>
      <c r="D10" s="8">
        <f>ABS(Table2[[#This Row],[Adult-Use Retail Sales]] - Table2[[#This Row],[Medical Marijuana Retail Sales]])</f>
        <v>152732.32999999996</v>
      </c>
      <c r="E10" s="8">
        <v>1553333.89</v>
      </c>
      <c r="F10">
        <v>17570</v>
      </c>
      <c r="G10">
        <v>23469</v>
      </c>
      <c r="H10">
        <f>ABS(Table2[[#This Row],[Adult-Use Products Sold]]-Table2[[#This Row],[Medical Products Sold]])</f>
        <v>5899</v>
      </c>
      <c r="I10">
        <v>41039</v>
      </c>
      <c r="J10" s="8">
        <v>39.96</v>
      </c>
      <c r="K10" s="8">
        <v>36.35</v>
      </c>
      <c r="L10" s="8">
        <f>ABS(Table2[[#This Row],[Adult-Use Average Product Price]]-Table2[[#This Row],[Medical Average Product Price]])</f>
        <v>3.6099999999999994</v>
      </c>
      <c r="M10" s="14">
        <f t="shared" si="0"/>
        <v>-0.10199004975124304</v>
      </c>
    </row>
    <row r="11" spans="1:13" x14ac:dyDescent="0.25">
      <c r="A11" s="1">
        <v>44989</v>
      </c>
      <c r="B11" s="8">
        <v>1355673.59</v>
      </c>
      <c r="C11" s="8">
        <v>2145964.9</v>
      </c>
      <c r="D11" s="8">
        <f>ABS(Table2[[#This Row],[Adult-Use Retail Sales]] - Table2[[#This Row],[Medical Marijuana Retail Sales]])</f>
        <v>790291.30999999982</v>
      </c>
      <c r="E11" s="8">
        <v>3501638.49</v>
      </c>
      <c r="F11">
        <v>33548</v>
      </c>
      <c r="G11">
        <v>56607</v>
      </c>
      <c r="H11">
        <f>ABS(Table2[[#This Row],[Adult-Use Products Sold]]-Table2[[#This Row],[Medical Products Sold]])</f>
        <v>23059</v>
      </c>
      <c r="I11">
        <v>90155</v>
      </c>
      <c r="J11" s="8">
        <v>40.42</v>
      </c>
      <c r="K11" s="8">
        <v>37.979999999999997</v>
      </c>
      <c r="L11" s="8">
        <f>ABS(Table2[[#This Row],[Adult-Use Average Product Price]]-Table2[[#This Row],[Medical Average Product Price]])</f>
        <v>2.4400000000000048</v>
      </c>
      <c r="M11" s="14">
        <f t="shared" si="0"/>
        <v>-0.32409972299168832</v>
      </c>
    </row>
    <row r="12" spans="1:13" x14ac:dyDescent="0.25">
      <c r="A12" s="1">
        <v>44996</v>
      </c>
      <c r="B12" s="8">
        <v>2100022.4300000002</v>
      </c>
      <c r="C12" s="8">
        <v>2664338.4</v>
      </c>
      <c r="D12" s="8">
        <f>ABS(Table2[[#This Row],[Adult-Use Retail Sales]] - Table2[[#This Row],[Medical Marijuana Retail Sales]])</f>
        <v>564315.96999999974</v>
      </c>
      <c r="E12" s="8">
        <v>4764360.83</v>
      </c>
      <c r="F12">
        <v>51174</v>
      </c>
      <c r="G12">
        <v>71988</v>
      </c>
      <c r="H12">
        <f>ABS(Table2[[#This Row],[Adult-Use Products Sold]]-Table2[[#This Row],[Medical Products Sold]])</f>
        <v>20814</v>
      </c>
      <c r="I12">
        <v>123162</v>
      </c>
      <c r="J12" s="8">
        <v>41.08</v>
      </c>
      <c r="K12" s="8">
        <v>36.92</v>
      </c>
      <c r="L12" s="8">
        <f>ABS(Table2[[#This Row],[Adult-Use Average Product Price]]-Table2[[#This Row],[Medical Average Product Price]])</f>
        <v>4.1599999999999966</v>
      </c>
      <c r="M12" s="14">
        <f t="shared" si="0"/>
        <v>0.70491803278688048</v>
      </c>
    </row>
    <row r="13" spans="1:13" x14ac:dyDescent="0.25">
      <c r="A13" s="1">
        <v>45003</v>
      </c>
      <c r="B13" s="8">
        <v>2124468.6800000002</v>
      </c>
      <c r="C13" s="8">
        <v>2674501.67</v>
      </c>
      <c r="D13" s="8">
        <f>ABS(Table2[[#This Row],[Adult-Use Retail Sales]] - Table2[[#This Row],[Medical Marijuana Retail Sales]])</f>
        <v>550032.98999999976</v>
      </c>
      <c r="E13" s="8">
        <v>4798970.3499999996</v>
      </c>
      <c r="F13">
        <v>52042</v>
      </c>
      <c r="G13">
        <v>72728</v>
      </c>
      <c r="H13">
        <f>ABS(Table2[[#This Row],[Adult-Use Products Sold]]-Table2[[#This Row],[Medical Products Sold]])</f>
        <v>20686</v>
      </c>
      <c r="I13">
        <v>124770</v>
      </c>
      <c r="J13" s="8">
        <v>40.81</v>
      </c>
      <c r="K13" s="8">
        <v>36.68</v>
      </c>
      <c r="L13" s="8">
        <f>ABS(Table2[[#This Row],[Adult-Use Average Product Price]]-Table2[[#This Row],[Medical Average Product Price]])</f>
        <v>4.1300000000000026</v>
      </c>
      <c r="M13" s="14">
        <f t="shared" si="0"/>
        <v>-7.2115384615370325E-3</v>
      </c>
    </row>
    <row r="14" spans="1:13" x14ac:dyDescent="0.25">
      <c r="A14" s="1">
        <v>45010</v>
      </c>
      <c r="B14" s="8">
        <v>2151040.59</v>
      </c>
      <c r="C14" s="8">
        <v>2798631.38</v>
      </c>
      <c r="D14" s="8">
        <f>ABS(Table2[[#This Row],[Adult-Use Retail Sales]] - Table2[[#This Row],[Medical Marijuana Retail Sales]])</f>
        <v>647590.79</v>
      </c>
      <c r="E14" s="8">
        <v>4949671.97</v>
      </c>
      <c r="F14">
        <v>53130</v>
      </c>
      <c r="G14">
        <v>75500</v>
      </c>
      <c r="H14">
        <f>ABS(Table2[[#This Row],[Adult-Use Products Sold]]-Table2[[#This Row],[Medical Products Sold]])</f>
        <v>22370</v>
      </c>
      <c r="I14">
        <v>128630</v>
      </c>
      <c r="J14" s="8">
        <v>40.5</v>
      </c>
      <c r="K14" s="8">
        <v>37.06</v>
      </c>
      <c r="L14" s="8">
        <f>ABS(Table2[[#This Row],[Adult-Use Average Product Price]]-Table2[[#This Row],[Medical Average Product Price]])</f>
        <v>3.4399999999999977</v>
      </c>
      <c r="M14" s="14">
        <f t="shared" si="0"/>
        <v>-0.16707021791767662</v>
      </c>
    </row>
    <row r="15" spans="1:13" x14ac:dyDescent="0.25">
      <c r="A15" s="1">
        <v>45016</v>
      </c>
      <c r="B15" s="8">
        <v>1831943.14</v>
      </c>
      <c r="C15" s="8">
        <v>2292570.0699999998</v>
      </c>
      <c r="D15" s="8">
        <f>ABS(Table2[[#This Row],[Adult-Use Retail Sales]] - Table2[[#This Row],[Medical Marijuana Retail Sales]])</f>
        <v>460626.92999999993</v>
      </c>
      <c r="E15" s="8">
        <v>4124513.21</v>
      </c>
      <c r="F15">
        <v>45080</v>
      </c>
      <c r="G15">
        <v>62239</v>
      </c>
      <c r="H15">
        <f>ABS(Table2[[#This Row],[Adult-Use Products Sold]]-Table2[[#This Row],[Medical Products Sold]])</f>
        <v>17159</v>
      </c>
      <c r="I15">
        <v>107319</v>
      </c>
      <c r="J15" s="8">
        <v>40.65</v>
      </c>
      <c r="K15" s="8">
        <v>36.659999999999997</v>
      </c>
      <c r="L15" s="8">
        <f>ABS(Table2[[#This Row],[Adult-Use Average Product Price]]-Table2[[#This Row],[Medical Average Product Price]])</f>
        <v>3.990000000000002</v>
      </c>
      <c r="M15" s="14">
        <f t="shared" si="0"/>
        <v>0.1598837209302339</v>
      </c>
    </row>
    <row r="16" spans="1:13" x14ac:dyDescent="0.25">
      <c r="A16" s="1">
        <v>45017</v>
      </c>
      <c r="B16" s="8">
        <v>418812.68</v>
      </c>
      <c r="C16" s="8">
        <v>411394.13</v>
      </c>
      <c r="D16" s="8">
        <f>ABS(Table2[[#This Row],[Adult-Use Retail Sales]] - Table2[[#This Row],[Medical Marijuana Retail Sales]])</f>
        <v>7418.5499999999884</v>
      </c>
      <c r="E16" s="8">
        <v>830206.81</v>
      </c>
      <c r="F16">
        <v>10364</v>
      </c>
      <c r="G16">
        <v>11121</v>
      </c>
      <c r="H16">
        <f>ABS(Table2[[#This Row],[Adult-Use Products Sold]]-Table2[[#This Row],[Medical Products Sold]])</f>
        <v>757</v>
      </c>
      <c r="I16">
        <v>21485</v>
      </c>
      <c r="J16" s="8">
        <v>40.409999999999997</v>
      </c>
      <c r="K16" s="8">
        <v>36.99</v>
      </c>
      <c r="L16" s="8">
        <f>ABS(Table2[[#This Row],[Adult-Use Average Product Price]]-Table2[[#This Row],[Medical Average Product Price]])</f>
        <v>3.4199999999999946</v>
      </c>
      <c r="M16" s="14">
        <f t="shared" si="0"/>
        <v>-0.14285714285714463</v>
      </c>
    </row>
    <row r="17" spans="1:13" x14ac:dyDescent="0.25">
      <c r="A17" s="1">
        <v>45024</v>
      </c>
      <c r="B17" s="8">
        <v>2403561.83</v>
      </c>
      <c r="C17" s="8">
        <v>2666563.86</v>
      </c>
      <c r="D17" s="8">
        <f>ABS(Table2[[#This Row],[Adult-Use Retail Sales]] - Table2[[#This Row],[Medical Marijuana Retail Sales]])</f>
        <v>263002.0299999998</v>
      </c>
      <c r="E17" s="8">
        <v>5070125.6900000004</v>
      </c>
      <c r="F17">
        <v>59704</v>
      </c>
      <c r="G17">
        <v>74195</v>
      </c>
      <c r="H17">
        <f>ABS(Table2[[#This Row],[Adult-Use Products Sold]]-Table2[[#This Row],[Medical Products Sold]])</f>
        <v>14491</v>
      </c>
      <c r="I17">
        <v>133899</v>
      </c>
      <c r="J17" s="8">
        <v>40.26</v>
      </c>
      <c r="K17" s="8">
        <v>35.94</v>
      </c>
      <c r="L17" s="8">
        <f>ABS(Table2[[#This Row],[Adult-Use Average Product Price]]-Table2[[#This Row],[Medical Average Product Price]])</f>
        <v>4.32</v>
      </c>
      <c r="M17" s="14">
        <f t="shared" si="0"/>
        <v>0.2631578947368442</v>
      </c>
    </row>
    <row r="18" spans="1:13" x14ac:dyDescent="0.25">
      <c r="A18" s="1">
        <v>45031</v>
      </c>
      <c r="B18" s="8">
        <v>2087159.31</v>
      </c>
      <c r="C18" s="8">
        <v>2517920.96</v>
      </c>
      <c r="D18" s="8">
        <f>ABS(Table2[[#This Row],[Adult-Use Retail Sales]] - Table2[[#This Row],[Medical Marijuana Retail Sales]])</f>
        <v>430761.64999999991</v>
      </c>
      <c r="E18" s="8">
        <v>4605080.2699999996</v>
      </c>
      <c r="F18">
        <v>52875</v>
      </c>
      <c r="G18">
        <v>70671</v>
      </c>
      <c r="H18">
        <f>ABS(Table2[[#This Row],[Adult-Use Products Sold]]-Table2[[#This Row],[Medical Products Sold]])</f>
        <v>17796</v>
      </c>
      <c r="I18">
        <v>123546</v>
      </c>
      <c r="J18" s="8">
        <v>39.47</v>
      </c>
      <c r="K18" s="8">
        <v>35.630000000000003</v>
      </c>
      <c r="L18" s="8">
        <f>ABS(Table2[[#This Row],[Adult-Use Average Product Price]]-Table2[[#This Row],[Medical Average Product Price]])</f>
        <v>3.8399999999999963</v>
      </c>
      <c r="M18" s="14">
        <f t="shared" si="0"/>
        <v>-0.11111111111111202</v>
      </c>
    </row>
    <row r="19" spans="1:13" x14ac:dyDescent="0.25">
      <c r="A19" s="1">
        <v>45038</v>
      </c>
      <c r="B19" s="8">
        <v>2496234.15</v>
      </c>
      <c r="C19" s="8">
        <v>3085786.74</v>
      </c>
      <c r="D19" s="8">
        <f>ABS(Table2[[#This Row],[Adult-Use Retail Sales]] - Table2[[#This Row],[Medical Marijuana Retail Sales]])</f>
        <v>589552.59000000032</v>
      </c>
      <c r="E19" s="8">
        <v>5582020.8899999997</v>
      </c>
      <c r="F19">
        <v>66199</v>
      </c>
      <c r="G19">
        <v>86307</v>
      </c>
      <c r="H19">
        <f>ABS(Table2[[#This Row],[Adult-Use Products Sold]]-Table2[[#This Row],[Medical Products Sold]])</f>
        <v>20108</v>
      </c>
      <c r="I19">
        <v>152506</v>
      </c>
      <c r="J19" s="8">
        <v>37.71</v>
      </c>
      <c r="K19" s="8">
        <v>35.75</v>
      </c>
      <c r="L19" s="8">
        <f>ABS(Table2[[#This Row],[Adult-Use Average Product Price]]-Table2[[#This Row],[Medical Average Product Price]])</f>
        <v>1.9600000000000009</v>
      </c>
      <c r="M19" s="14">
        <f t="shared" si="0"/>
        <v>-0.48958333333333259</v>
      </c>
    </row>
    <row r="20" spans="1:13" x14ac:dyDescent="0.25">
      <c r="A20" s="1">
        <v>45045</v>
      </c>
      <c r="B20" s="8">
        <v>2507966.33</v>
      </c>
      <c r="C20" s="8">
        <v>2561633.7999999998</v>
      </c>
      <c r="D20" s="8">
        <f>ABS(Table2[[#This Row],[Adult-Use Retail Sales]] - Table2[[#This Row],[Medical Marijuana Retail Sales]])</f>
        <v>53667.469999999739</v>
      </c>
      <c r="E20" s="8">
        <v>5069600.13</v>
      </c>
      <c r="F20">
        <v>63190</v>
      </c>
      <c r="G20">
        <v>67718</v>
      </c>
      <c r="H20">
        <f>ABS(Table2[[#This Row],[Adult-Use Products Sold]]-Table2[[#This Row],[Medical Products Sold]])</f>
        <v>4528</v>
      </c>
      <c r="I20">
        <v>130908</v>
      </c>
      <c r="J20" s="8">
        <v>39.69</v>
      </c>
      <c r="K20" s="8">
        <v>37.83</v>
      </c>
      <c r="L20" s="8">
        <f>ABS(Table2[[#This Row],[Adult-Use Average Product Price]]-Table2[[#This Row],[Medical Average Product Price]])</f>
        <v>1.8599999999999994</v>
      </c>
      <c r="M20" s="14">
        <f t="shared" si="0"/>
        <v>-5.1020408163266008E-2</v>
      </c>
    </row>
    <row r="21" spans="1:13" x14ac:dyDescent="0.25">
      <c r="A21" s="1">
        <v>45046</v>
      </c>
      <c r="B21" s="8">
        <v>286293</v>
      </c>
      <c r="C21" s="8">
        <v>183661.24</v>
      </c>
      <c r="D21" s="8">
        <f>ABS(Table2[[#This Row],[Adult-Use Retail Sales]] - Table2[[#This Row],[Medical Marijuana Retail Sales]])</f>
        <v>102631.76000000001</v>
      </c>
      <c r="E21" s="8">
        <v>469954.24</v>
      </c>
      <c r="F21">
        <v>7167</v>
      </c>
      <c r="G21">
        <v>4973</v>
      </c>
      <c r="H21">
        <f>ABS(Table2[[#This Row],[Adult-Use Products Sold]]-Table2[[#This Row],[Medical Products Sold]])</f>
        <v>2194</v>
      </c>
      <c r="I21">
        <v>12140</v>
      </c>
      <c r="J21" s="8">
        <v>39.950000000000003</v>
      </c>
      <c r="K21" s="8">
        <v>36.93</v>
      </c>
      <c r="L21" s="8">
        <f>ABS(Table2[[#This Row],[Adult-Use Average Product Price]]-Table2[[#This Row],[Medical Average Product Price]])</f>
        <v>3.0200000000000031</v>
      </c>
      <c r="M21" s="14">
        <f t="shared" si="0"/>
        <v>0.62365591397849685</v>
      </c>
    </row>
    <row r="22" spans="1:13" x14ac:dyDescent="0.25">
      <c r="A22" s="1">
        <v>45052</v>
      </c>
      <c r="B22" s="8">
        <v>2282560.02</v>
      </c>
      <c r="C22" s="8">
        <v>2414465.0099999998</v>
      </c>
      <c r="D22" s="8">
        <f>ABS(Table2[[#This Row],[Adult-Use Retail Sales]] - Table2[[#This Row],[Medical Marijuana Retail Sales]])</f>
        <v>131904.98999999976</v>
      </c>
      <c r="E22" s="8">
        <v>4697025.03</v>
      </c>
      <c r="F22">
        <v>57754</v>
      </c>
      <c r="G22">
        <v>67006</v>
      </c>
      <c r="H22">
        <f>ABS(Table2[[#This Row],[Adult-Use Products Sold]]-Table2[[#This Row],[Medical Products Sold]])</f>
        <v>9252</v>
      </c>
      <c r="I22">
        <v>124760</v>
      </c>
      <c r="J22" s="8">
        <v>39.520000000000003</v>
      </c>
      <c r="K22" s="8">
        <v>36.03</v>
      </c>
      <c r="L22" s="8">
        <f>ABS(Table2[[#This Row],[Adult-Use Average Product Price]]-Table2[[#This Row],[Medical Average Product Price]])</f>
        <v>3.490000000000002</v>
      </c>
      <c r="M22" s="14">
        <f t="shared" si="0"/>
        <v>0.15562913907284714</v>
      </c>
    </row>
    <row r="23" spans="1:13" x14ac:dyDescent="0.25">
      <c r="A23" s="1">
        <v>45059</v>
      </c>
      <c r="B23" s="8">
        <v>2564913.3199999998</v>
      </c>
      <c r="C23" s="8">
        <v>2458332.1800000002</v>
      </c>
      <c r="D23" s="8">
        <f>ABS(Table2[[#This Row],[Adult-Use Retail Sales]] - Table2[[#This Row],[Medical Marijuana Retail Sales]])</f>
        <v>106581.13999999966</v>
      </c>
      <c r="E23" s="8">
        <v>5023245.5</v>
      </c>
      <c r="F23">
        <v>64687</v>
      </c>
      <c r="G23">
        <v>67872</v>
      </c>
      <c r="H23">
        <f>ABS(Table2[[#This Row],[Adult-Use Products Sold]]-Table2[[#This Row],[Medical Products Sold]])</f>
        <v>3185</v>
      </c>
      <c r="I23">
        <v>132559</v>
      </c>
      <c r="J23" s="8">
        <v>39.65</v>
      </c>
      <c r="K23" s="8">
        <v>36.22</v>
      </c>
      <c r="L23" s="8">
        <f>ABS(Table2[[#This Row],[Adult-Use Average Product Price]]-Table2[[#This Row],[Medical Average Product Price]])</f>
        <v>3.4299999999999997</v>
      </c>
      <c r="M23" s="14">
        <f t="shared" si="0"/>
        <v>-1.7191977077364539E-2</v>
      </c>
    </row>
    <row r="24" spans="1:13" x14ac:dyDescent="0.25">
      <c r="A24" s="1">
        <v>45066</v>
      </c>
      <c r="B24" s="8">
        <v>2617368.35</v>
      </c>
      <c r="C24" s="8">
        <v>2465160.61</v>
      </c>
      <c r="D24" s="8">
        <f>ABS(Table2[[#This Row],[Adult-Use Retail Sales]] - Table2[[#This Row],[Medical Marijuana Retail Sales]])</f>
        <v>152207.74000000022</v>
      </c>
      <c r="E24" s="8">
        <v>5082528.96</v>
      </c>
      <c r="F24">
        <v>65731</v>
      </c>
      <c r="G24">
        <v>68606</v>
      </c>
      <c r="H24">
        <f>ABS(Table2[[#This Row],[Adult-Use Products Sold]]-Table2[[#This Row],[Medical Products Sold]])</f>
        <v>2875</v>
      </c>
      <c r="I24">
        <v>134337</v>
      </c>
      <c r="J24" s="8">
        <v>39.82</v>
      </c>
      <c r="K24" s="8">
        <v>35.93</v>
      </c>
      <c r="L24" s="8">
        <f>ABS(Table2[[#This Row],[Adult-Use Average Product Price]]-Table2[[#This Row],[Medical Average Product Price]])</f>
        <v>3.8900000000000006</v>
      </c>
      <c r="M24" s="14">
        <f t="shared" si="0"/>
        <v>0.13411078717201191</v>
      </c>
    </row>
    <row r="25" spans="1:13" x14ac:dyDescent="0.25">
      <c r="A25" s="1">
        <v>45073</v>
      </c>
      <c r="B25" s="8">
        <v>2800947.71</v>
      </c>
      <c r="C25" s="8">
        <v>2841464.8</v>
      </c>
      <c r="D25" s="8">
        <f>ABS(Table2[[#This Row],[Adult-Use Retail Sales]] - Table2[[#This Row],[Medical Marijuana Retail Sales]])</f>
        <v>40517.089999999851</v>
      </c>
      <c r="E25" s="8">
        <v>5642412.5099999998</v>
      </c>
      <c r="F25">
        <v>70934</v>
      </c>
      <c r="G25">
        <v>79680</v>
      </c>
      <c r="H25">
        <f>ABS(Table2[[#This Row],[Adult-Use Products Sold]]-Table2[[#This Row],[Medical Products Sold]])</f>
        <v>8746</v>
      </c>
      <c r="I25">
        <v>150614</v>
      </c>
      <c r="J25" s="8">
        <v>39.49</v>
      </c>
      <c r="K25" s="8">
        <v>35.659999999999997</v>
      </c>
      <c r="L25" s="8">
        <f>ABS(Table2[[#This Row],[Adult-Use Average Product Price]]-Table2[[#This Row],[Medical Average Product Price]])</f>
        <v>3.8300000000000054</v>
      </c>
      <c r="M25" s="14">
        <f t="shared" si="0"/>
        <v>-1.542416452442035E-2</v>
      </c>
    </row>
    <row r="26" spans="1:13" x14ac:dyDescent="0.25">
      <c r="A26" s="1">
        <v>45077</v>
      </c>
      <c r="B26" s="8">
        <v>1280002.8999999999</v>
      </c>
      <c r="C26" s="8">
        <v>1049495.2</v>
      </c>
      <c r="D26" s="8">
        <f>ABS(Table2[[#This Row],[Adult-Use Retail Sales]] - Table2[[#This Row],[Medical Marijuana Retail Sales]])</f>
        <v>230507.69999999995</v>
      </c>
      <c r="E26" s="8">
        <v>2329498.1</v>
      </c>
      <c r="F26">
        <v>32948</v>
      </c>
      <c r="G26">
        <v>29594</v>
      </c>
      <c r="H26">
        <f>ABS(Table2[[#This Row],[Adult-Use Products Sold]]-Table2[[#This Row],[Medical Products Sold]])</f>
        <v>3354</v>
      </c>
      <c r="I26">
        <v>62542</v>
      </c>
      <c r="J26" s="8">
        <v>38.85</v>
      </c>
      <c r="K26" s="8">
        <v>35.46</v>
      </c>
      <c r="L26" s="8">
        <f>ABS(Table2[[#This Row],[Adult-Use Average Product Price]]-Table2[[#This Row],[Medical Average Product Price]])</f>
        <v>3.3900000000000006</v>
      </c>
      <c r="M26" s="14">
        <f t="shared" si="0"/>
        <v>-0.11488250652741624</v>
      </c>
    </row>
    <row r="27" spans="1:13" x14ac:dyDescent="0.25">
      <c r="A27" s="1">
        <v>45080</v>
      </c>
      <c r="B27" s="8">
        <v>1390943.35</v>
      </c>
      <c r="C27" s="8">
        <v>1376935.93</v>
      </c>
      <c r="D27" s="8">
        <f>ABS(Table2[[#This Row],[Adult-Use Retail Sales]] - Table2[[#This Row],[Medical Marijuana Retail Sales]])</f>
        <v>14007.420000000158</v>
      </c>
      <c r="E27" s="8">
        <v>2767879.28</v>
      </c>
      <c r="F27">
        <v>35095</v>
      </c>
      <c r="G27">
        <v>37613</v>
      </c>
      <c r="H27">
        <f>ABS(Table2[[#This Row],[Adult-Use Products Sold]]-Table2[[#This Row],[Medical Products Sold]])</f>
        <v>2518</v>
      </c>
      <c r="I27">
        <v>72708</v>
      </c>
      <c r="J27" s="8">
        <v>39.619999999999997</v>
      </c>
      <c r="K27" s="8">
        <v>36.6</v>
      </c>
      <c r="L27" s="8">
        <f>ABS(Table2[[#This Row],[Adult-Use Average Product Price]]-Table2[[#This Row],[Medical Average Product Price]])</f>
        <v>3.019999999999996</v>
      </c>
      <c r="M27" s="14">
        <f t="shared" si="0"/>
        <v>-0.10914454277286267</v>
      </c>
    </row>
    <row r="28" spans="1:13" x14ac:dyDescent="0.25">
      <c r="A28" s="1">
        <v>45087</v>
      </c>
      <c r="B28" s="8">
        <v>2828270.87</v>
      </c>
      <c r="C28" s="8">
        <v>2468881.2799999998</v>
      </c>
      <c r="D28" s="8">
        <f>ABS(Table2[[#This Row],[Adult-Use Retail Sales]] - Table2[[#This Row],[Medical Marijuana Retail Sales]])</f>
        <v>359389.59000000032</v>
      </c>
      <c r="E28" s="8">
        <v>5297152.1500000004</v>
      </c>
      <c r="F28">
        <v>70454</v>
      </c>
      <c r="G28">
        <v>65602</v>
      </c>
      <c r="H28">
        <f>ABS(Table2[[#This Row],[Adult-Use Products Sold]]-Table2[[#This Row],[Medical Products Sold]])</f>
        <v>4852</v>
      </c>
      <c r="I28">
        <v>136056</v>
      </c>
      <c r="J28" s="8">
        <v>40.15</v>
      </c>
      <c r="K28" s="8">
        <v>37.549999999999997</v>
      </c>
      <c r="L28" s="8">
        <f>ABS(Table2[[#This Row],[Adult-Use Average Product Price]]-Table2[[#This Row],[Medical Average Product Price]])</f>
        <v>2.6000000000000014</v>
      </c>
      <c r="M28" s="14">
        <f t="shared" si="0"/>
        <v>-0.13907284768211761</v>
      </c>
    </row>
    <row r="29" spans="1:13" x14ac:dyDescent="0.25">
      <c r="A29" s="1">
        <v>45094</v>
      </c>
      <c r="B29" s="8">
        <v>2875410.83</v>
      </c>
      <c r="C29" s="8">
        <v>2585081.31</v>
      </c>
      <c r="D29" s="8">
        <f>ABS(Table2[[#This Row],[Adult-Use Retail Sales]] - Table2[[#This Row],[Medical Marijuana Retail Sales]])</f>
        <v>290329.52</v>
      </c>
      <c r="E29" s="8">
        <v>5460492.1399999997</v>
      </c>
      <c r="F29">
        <v>71879</v>
      </c>
      <c r="G29">
        <v>68506</v>
      </c>
      <c r="H29">
        <f>ABS(Table2[[#This Row],[Adult-Use Products Sold]]-Table2[[#This Row],[Medical Products Sold]])</f>
        <v>3373</v>
      </c>
      <c r="I29">
        <v>140385</v>
      </c>
      <c r="J29" s="8">
        <v>40.11</v>
      </c>
      <c r="K29" s="8">
        <v>37.83</v>
      </c>
      <c r="L29" s="8">
        <f>ABS(Table2[[#This Row],[Adult-Use Average Product Price]]-Table2[[#This Row],[Medical Average Product Price]])</f>
        <v>2.2800000000000011</v>
      </c>
      <c r="M29" s="14">
        <f t="shared" si="0"/>
        <v>-0.12307692307692313</v>
      </c>
    </row>
    <row r="30" spans="1:13" x14ac:dyDescent="0.25">
      <c r="A30" s="1">
        <v>45101</v>
      </c>
      <c r="B30" s="8">
        <v>2903411.26</v>
      </c>
      <c r="C30" s="8">
        <v>2524419.2599999998</v>
      </c>
      <c r="D30" s="8">
        <f>ABS(Table2[[#This Row],[Adult-Use Retail Sales]] - Table2[[#This Row],[Medical Marijuana Retail Sales]])</f>
        <v>378992</v>
      </c>
      <c r="E30" s="8">
        <v>5427830.5199999996</v>
      </c>
      <c r="F30">
        <v>72603</v>
      </c>
      <c r="G30">
        <v>66998</v>
      </c>
      <c r="H30">
        <f>ABS(Table2[[#This Row],[Adult-Use Products Sold]]-Table2[[#This Row],[Medical Products Sold]])</f>
        <v>5605</v>
      </c>
      <c r="I30">
        <v>139601</v>
      </c>
      <c r="J30" s="8">
        <v>39.94</v>
      </c>
      <c r="K30" s="8">
        <v>37.729999999999997</v>
      </c>
      <c r="L30" s="8">
        <f>ABS(Table2[[#This Row],[Adult-Use Average Product Price]]-Table2[[#This Row],[Medical Average Product Price]])</f>
        <v>2.2100000000000009</v>
      </c>
      <c r="M30" s="14">
        <f t="shared" si="0"/>
        <v>-3.0701754385965022E-2</v>
      </c>
    </row>
    <row r="31" spans="1:13" x14ac:dyDescent="0.25">
      <c r="A31" s="1">
        <v>45107</v>
      </c>
      <c r="B31" s="8">
        <v>2544960.59</v>
      </c>
      <c r="C31" s="8">
        <v>2408269.64</v>
      </c>
      <c r="D31" s="8">
        <f>ABS(Table2[[#This Row],[Adult-Use Retail Sales]] - Table2[[#This Row],[Medical Marijuana Retail Sales]])</f>
        <v>136690.94999999972</v>
      </c>
      <c r="E31" s="8">
        <v>4953230.2300000004</v>
      </c>
      <c r="F31">
        <v>63479</v>
      </c>
      <c r="G31">
        <v>64574</v>
      </c>
      <c r="H31">
        <f>ABS(Table2[[#This Row],[Adult-Use Products Sold]]-Table2[[#This Row],[Medical Products Sold]])</f>
        <v>1095</v>
      </c>
      <c r="I31">
        <v>128053</v>
      </c>
      <c r="J31" s="8">
        <v>40.19</v>
      </c>
      <c r="K31" s="8">
        <v>37.42</v>
      </c>
      <c r="L31" s="8">
        <f>ABS(Table2[[#This Row],[Adult-Use Average Product Price]]-Table2[[#This Row],[Medical Average Product Price]])</f>
        <v>2.769999999999996</v>
      </c>
      <c r="M31" s="14">
        <f t="shared" si="0"/>
        <v>0.25339366515836875</v>
      </c>
    </row>
    <row r="32" spans="1:13" x14ac:dyDescent="0.25">
      <c r="A32" s="1">
        <v>45108</v>
      </c>
      <c r="B32" s="8">
        <v>473217.98</v>
      </c>
      <c r="C32" s="8">
        <v>460581.25</v>
      </c>
      <c r="D32" s="8">
        <f>ABS(Table2[[#This Row],[Adult-Use Retail Sales]] - Table2[[#This Row],[Medical Marijuana Retail Sales]])</f>
        <v>12636.729999999981</v>
      </c>
      <c r="E32" s="8">
        <v>933799.23</v>
      </c>
      <c r="F32">
        <v>11876</v>
      </c>
      <c r="G32">
        <v>11012</v>
      </c>
      <c r="H32">
        <f>ABS(Table2[[#This Row],[Adult-Use Products Sold]]-Table2[[#This Row],[Medical Products Sold]])</f>
        <v>864</v>
      </c>
      <c r="I32">
        <v>22888</v>
      </c>
      <c r="J32" s="8">
        <v>39.85</v>
      </c>
      <c r="K32" s="8">
        <v>41.83</v>
      </c>
      <c r="L32" s="8">
        <f>ABS(Table2[[#This Row],[Adult-Use Average Product Price]]-Table2[[#This Row],[Medical Average Product Price]])</f>
        <v>1.9799999999999969</v>
      </c>
      <c r="M32" s="14">
        <f t="shared" si="0"/>
        <v>-0.28519855595667881</v>
      </c>
    </row>
    <row r="33" spans="1:13" x14ac:dyDescent="0.25">
      <c r="A33" s="1">
        <v>45115</v>
      </c>
      <c r="B33" s="8">
        <v>2890082.75</v>
      </c>
      <c r="C33" s="8">
        <v>2312022.9900000002</v>
      </c>
      <c r="D33" s="8">
        <f>ABS(Table2[[#This Row],[Adult-Use Retail Sales]] - Table2[[#This Row],[Medical Marijuana Retail Sales]])</f>
        <v>578059.75999999978</v>
      </c>
      <c r="E33" s="8">
        <v>5202105.74</v>
      </c>
      <c r="F33">
        <v>71956</v>
      </c>
      <c r="G33">
        <v>60136</v>
      </c>
      <c r="H33">
        <f>ABS(Table2[[#This Row],[Adult-Use Products Sold]]-Table2[[#This Row],[Medical Products Sold]])</f>
        <v>11820</v>
      </c>
      <c r="I33">
        <v>132092</v>
      </c>
      <c r="J33" s="8">
        <v>40.11</v>
      </c>
      <c r="K33" s="8">
        <v>38.46</v>
      </c>
      <c r="L33" s="8">
        <f>ABS(Table2[[#This Row],[Adult-Use Average Product Price]]-Table2[[#This Row],[Medical Average Product Price]])</f>
        <v>1.6499999999999986</v>
      </c>
      <c r="M33" s="14">
        <f t="shared" si="0"/>
        <v>-0.16666666666666607</v>
      </c>
    </row>
    <row r="34" spans="1:13" x14ac:dyDescent="0.25">
      <c r="A34" s="1">
        <v>45122</v>
      </c>
      <c r="B34" s="8">
        <v>2981657.61</v>
      </c>
      <c r="C34" s="8">
        <v>2464306.71</v>
      </c>
      <c r="D34" s="8">
        <f>ABS(Table2[[#This Row],[Adult-Use Retail Sales]] - Table2[[#This Row],[Medical Marijuana Retail Sales]])</f>
        <v>517350.89999999991</v>
      </c>
      <c r="E34" s="8">
        <v>5445964.3200000003</v>
      </c>
      <c r="F34">
        <v>73530</v>
      </c>
      <c r="G34">
        <v>62523</v>
      </c>
      <c r="H34">
        <f>ABS(Table2[[#This Row],[Adult-Use Products Sold]]-Table2[[#This Row],[Medical Products Sold]])</f>
        <v>11007</v>
      </c>
      <c r="I34">
        <v>136053</v>
      </c>
      <c r="J34" s="8">
        <v>40.549999999999997</v>
      </c>
      <c r="K34" s="8">
        <v>39.409999999999997</v>
      </c>
      <c r="L34" s="8">
        <f>ABS(Table2[[#This Row],[Adult-Use Average Product Price]]-Table2[[#This Row],[Medical Average Product Price]])</f>
        <v>1.1400000000000006</v>
      </c>
      <c r="M34" s="14">
        <f t="shared" ref="M34:M65" si="1">(L34-L33)/L33</f>
        <v>-0.30909090909090814</v>
      </c>
    </row>
    <row r="35" spans="1:13" x14ac:dyDescent="0.25">
      <c r="A35" s="1">
        <v>45129</v>
      </c>
      <c r="B35" s="8">
        <v>2981433.64</v>
      </c>
      <c r="C35" s="8">
        <v>2437203.52</v>
      </c>
      <c r="D35" s="8">
        <f>ABS(Table2[[#This Row],[Adult-Use Retail Sales]] - Table2[[#This Row],[Medical Marijuana Retail Sales]])</f>
        <v>544230.12000000011</v>
      </c>
      <c r="E35" s="8">
        <v>5418637.1600000001</v>
      </c>
      <c r="F35">
        <v>73419</v>
      </c>
      <c r="G35">
        <v>62138</v>
      </c>
      <c r="H35">
        <f>ABS(Table2[[#This Row],[Adult-Use Products Sold]]-Table2[[#This Row],[Medical Products Sold]])</f>
        <v>11281</v>
      </c>
      <c r="I35">
        <v>135557</v>
      </c>
      <c r="J35" s="8">
        <v>40.619999999999997</v>
      </c>
      <c r="K35" s="8">
        <v>39.54</v>
      </c>
      <c r="L35" s="8">
        <f>ABS(Table2[[#This Row],[Adult-Use Average Product Price]]-Table2[[#This Row],[Medical Average Product Price]])</f>
        <v>1.0799999999999983</v>
      </c>
      <c r="M35" s="14">
        <f t="shared" si="1"/>
        <v>-5.2631578947370389E-2</v>
      </c>
    </row>
    <row r="36" spans="1:13" x14ac:dyDescent="0.25">
      <c r="A36" s="1">
        <v>45136</v>
      </c>
      <c r="B36" s="8">
        <v>2966760.63</v>
      </c>
      <c r="C36" s="8">
        <v>2389904.19</v>
      </c>
      <c r="D36" s="8">
        <f>ABS(Table2[[#This Row],[Adult-Use Retail Sales]] - Table2[[#This Row],[Medical Marijuana Retail Sales]])</f>
        <v>576856.43999999994</v>
      </c>
      <c r="E36" s="8">
        <v>5356664.82</v>
      </c>
      <c r="F36">
        <v>74494</v>
      </c>
      <c r="G36">
        <v>60394</v>
      </c>
      <c r="H36">
        <f>ABS(Table2[[#This Row],[Adult-Use Products Sold]]-Table2[[#This Row],[Medical Products Sold]])</f>
        <v>14100</v>
      </c>
      <c r="I36">
        <v>134888</v>
      </c>
      <c r="J36" s="8">
        <v>39.97</v>
      </c>
      <c r="K36" s="8">
        <v>39.81</v>
      </c>
      <c r="L36" s="8">
        <f>ABS(Table2[[#This Row],[Adult-Use Average Product Price]]-Table2[[#This Row],[Medical Average Product Price]])</f>
        <v>0.15999999999999659</v>
      </c>
      <c r="M36" s="14">
        <f t="shared" si="1"/>
        <v>-0.85185185185185475</v>
      </c>
    </row>
    <row r="37" spans="1:13" x14ac:dyDescent="0.25">
      <c r="A37" s="1">
        <v>45138</v>
      </c>
      <c r="B37" s="8">
        <v>725428.91</v>
      </c>
      <c r="C37" s="8">
        <v>545129.04</v>
      </c>
      <c r="D37" s="8">
        <f>ABS(Table2[[#This Row],[Adult-Use Retail Sales]] - Table2[[#This Row],[Medical Marijuana Retail Sales]])</f>
        <v>180299.87</v>
      </c>
      <c r="E37" s="8">
        <v>1270557.95</v>
      </c>
      <c r="F37">
        <v>18902</v>
      </c>
      <c r="G37">
        <v>14037</v>
      </c>
      <c r="H37">
        <f>ABS(Table2[[#This Row],[Adult-Use Products Sold]]-Table2[[#This Row],[Medical Products Sold]])</f>
        <v>4865</v>
      </c>
      <c r="I37">
        <v>32939</v>
      </c>
      <c r="J37" s="8">
        <v>38.42</v>
      </c>
      <c r="K37" s="8">
        <v>38.880000000000003</v>
      </c>
      <c r="L37" s="8">
        <f>ABS(Table2[[#This Row],[Adult-Use Average Product Price]]-Table2[[#This Row],[Medical Average Product Price]])</f>
        <v>0.46000000000000085</v>
      </c>
      <c r="M37" s="14">
        <f t="shared" si="1"/>
        <v>1.8750000000000666</v>
      </c>
    </row>
    <row r="38" spans="1:13" x14ac:dyDescent="0.25">
      <c r="A38" s="1">
        <v>45143</v>
      </c>
      <c r="B38" s="8">
        <v>2354292.08</v>
      </c>
      <c r="C38" s="8">
        <v>1920738.17</v>
      </c>
      <c r="D38" s="8">
        <f>ABS(Table2[[#This Row],[Adult-Use Retail Sales]] - Table2[[#This Row],[Medical Marijuana Retail Sales]])</f>
        <v>433553.91000000015</v>
      </c>
      <c r="E38" s="8">
        <v>4275030.25</v>
      </c>
      <c r="F38">
        <v>60171</v>
      </c>
      <c r="G38">
        <v>48816</v>
      </c>
      <c r="H38">
        <f>ABS(Table2[[#This Row],[Adult-Use Products Sold]]-Table2[[#This Row],[Medical Products Sold]])</f>
        <v>11355</v>
      </c>
      <c r="I38">
        <v>108987</v>
      </c>
      <c r="J38" s="8">
        <v>39.11</v>
      </c>
      <c r="K38" s="8">
        <v>39.369999999999997</v>
      </c>
      <c r="L38" s="8">
        <f>ABS(Table2[[#This Row],[Adult-Use Average Product Price]]-Table2[[#This Row],[Medical Average Product Price]])</f>
        <v>0.25999999999999801</v>
      </c>
      <c r="M38" s="14">
        <f t="shared" si="1"/>
        <v>-0.43478260869565755</v>
      </c>
    </row>
    <row r="39" spans="1:13" x14ac:dyDescent="0.25">
      <c r="A39" s="1">
        <v>45150</v>
      </c>
      <c r="B39" s="8">
        <v>3150213.59</v>
      </c>
      <c r="C39" s="8">
        <v>2524250.92</v>
      </c>
      <c r="D39" s="8">
        <f>ABS(Table2[[#This Row],[Adult-Use Retail Sales]] - Table2[[#This Row],[Medical Marijuana Retail Sales]])</f>
        <v>625962.66999999993</v>
      </c>
      <c r="E39" s="8">
        <v>5674464.5099999998</v>
      </c>
      <c r="F39">
        <v>79640</v>
      </c>
      <c r="G39">
        <v>64454</v>
      </c>
      <c r="H39">
        <f>ABS(Table2[[#This Row],[Adult-Use Products Sold]]-Table2[[#This Row],[Medical Products Sold]])</f>
        <v>15186</v>
      </c>
      <c r="I39">
        <v>144094</v>
      </c>
      <c r="J39" s="8">
        <v>39.58</v>
      </c>
      <c r="K39" s="8">
        <v>39.29</v>
      </c>
      <c r="L39" s="8">
        <f>ABS(Table2[[#This Row],[Adult-Use Average Product Price]]-Table2[[#This Row],[Medical Average Product Price]])</f>
        <v>0.28999999999999915</v>
      </c>
      <c r="M39" s="14">
        <f t="shared" si="1"/>
        <v>0.11538461538462064</v>
      </c>
    </row>
    <row r="40" spans="1:13" x14ac:dyDescent="0.25">
      <c r="A40" s="1">
        <v>45157</v>
      </c>
      <c r="B40" s="8">
        <v>3154663.06</v>
      </c>
      <c r="C40" s="8">
        <v>2365347.61</v>
      </c>
      <c r="D40" s="8">
        <f>ABS(Table2[[#This Row],[Adult-Use Retail Sales]] - Table2[[#This Row],[Medical Marijuana Retail Sales]])</f>
        <v>789315.45000000019</v>
      </c>
      <c r="E40" s="8">
        <v>5520010.6699999999</v>
      </c>
      <c r="F40">
        <v>80036</v>
      </c>
      <c r="G40">
        <v>60189</v>
      </c>
      <c r="H40">
        <f>ABS(Table2[[#This Row],[Adult-Use Products Sold]]-Table2[[#This Row],[Medical Products Sold]])</f>
        <v>19847</v>
      </c>
      <c r="I40">
        <v>140225</v>
      </c>
      <c r="J40" s="8">
        <v>39.450000000000003</v>
      </c>
      <c r="K40" s="8">
        <v>39.4</v>
      </c>
      <c r="L40" s="8">
        <f>ABS(Table2[[#This Row],[Adult-Use Average Product Price]]-Table2[[#This Row],[Medical Average Product Price]])</f>
        <v>5.0000000000004263E-2</v>
      </c>
      <c r="M40" s="14">
        <f t="shared" si="1"/>
        <v>-0.8275862068965365</v>
      </c>
    </row>
    <row r="41" spans="1:13" x14ac:dyDescent="0.25">
      <c r="A41" s="1">
        <v>45164</v>
      </c>
      <c r="B41" s="8">
        <v>3212642.77</v>
      </c>
      <c r="C41" s="8">
        <v>2440709.7200000002</v>
      </c>
      <c r="D41" s="8">
        <f>ABS(Table2[[#This Row],[Adult-Use Retail Sales]] - Table2[[#This Row],[Medical Marijuana Retail Sales]])</f>
        <v>771933.04999999981</v>
      </c>
      <c r="E41" s="8">
        <v>5653352.4900000002</v>
      </c>
      <c r="F41">
        <v>81333</v>
      </c>
      <c r="G41">
        <v>61919</v>
      </c>
      <c r="H41">
        <f>ABS(Table2[[#This Row],[Adult-Use Products Sold]]-Table2[[#This Row],[Medical Products Sold]])</f>
        <v>19414</v>
      </c>
      <c r="I41">
        <v>143252</v>
      </c>
      <c r="J41" s="8">
        <v>39.53</v>
      </c>
      <c r="K41" s="8">
        <v>39.42</v>
      </c>
      <c r="L41" s="8">
        <f>ABS(Table2[[#This Row],[Adult-Use Average Product Price]]-Table2[[#This Row],[Medical Average Product Price]])</f>
        <v>0.10999999999999943</v>
      </c>
      <c r="M41" s="14">
        <f t="shared" si="1"/>
        <v>1.199999999999801</v>
      </c>
    </row>
    <row r="42" spans="1:13" x14ac:dyDescent="0.25">
      <c r="A42" s="1">
        <v>45169</v>
      </c>
      <c r="B42" s="8">
        <v>2128558.59</v>
      </c>
      <c r="C42" s="8">
        <v>1687225.97</v>
      </c>
      <c r="D42" s="8">
        <f>ABS(Table2[[#This Row],[Adult-Use Retail Sales]] - Table2[[#This Row],[Medical Marijuana Retail Sales]])</f>
        <v>441332.61999999988</v>
      </c>
      <c r="E42" s="8">
        <v>3815814.56</v>
      </c>
      <c r="F42">
        <v>53520</v>
      </c>
      <c r="G42">
        <v>43017</v>
      </c>
      <c r="H42">
        <f>ABS(Table2[[#This Row],[Adult-Use Products Sold]]-Table2[[#This Row],[Medical Products Sold]])</f>
        <v>10503</v>
      </c>
      <c r="I42">
        <v>96537</v>
      </c>
      <c r="J42" s="8">
        <v>39.76</v>
      </c>
      <c r="K42" s="8">
        <v>39.299999999999997</v>
      </c>
      <c r="L42" s="8">
        <f>ABS(Table2[[#This Row],[Adult-Use Average Product Price]]-Table2[[#This Row],[Medical Average Product Price]])</f>
        <v>0.46000000000000085</v>
      </c>
      <c r="M42" s="14">
        <f t="shared" si="1"/>
        <v>3.181818181818211</v>
      </c>
    </row>
    <row r="43" spans="1:13" x14ac:dyDescent="0.25">
      <c r="A43" s="1">
        <v>45171</v>
      </c>
      <c r="B43" s="8">
        <v>1253447.6299999999</v>
      </c>
      <c r="C43" s="8">
        <v>1104080.6599999999</v>
      </c>
      <c r="D43" s="8">
        <f>ABS(Table2[[#This Row],[Adult-Use Retail Sales]] - Table2[[#This Row],[Medical Marijuana Retail Sales]])</f>
        <v>149366.96999999997</v>
      </c>
      <c r="E43" s="8">
        <v>2357558.29</v>
      </c>
      <c r="F43">
        <v>32383</v>
      </c>
      <c r="G43">
        <v>27354</v>
      </c>
      <c r="H43">
        <f>ABS(Table2[[#This Row],[Adult-Use Products Sold]]-Table2[[#This Row],[Medical Products Sold]])</f>
        <v>5029</v>
      </c>
      <c r="I43">
        <v>59917</v>
      </c>
      <c r="J43" s="8">
        <v>38.74</v>
      </c>
      <c r="K43" s="8">
        <v>40.24</v>
      </c>
      <c r="L43" s="8">
        <f>ABS(Table2[[#This Row],[Adult-Use Average Product Price]]-Table2[[#This Row],[Medical Average Product Price]])</f>
        <v>1.5</v>
      </c>
      <c r="M43" s="14">
        <f t="shared" si="1"/>
        <v>2.2608695652173854</v>
      </c>
    </row>
    <row r="44" spans="1:13" x14ac:dyDescent="0.25">
      <c r="A44" s="1">
        <v>45178</v>
      </c>
      <c r="B44" s="8">
        <v>3134372.02</v>
      </c>
      <c r="C44" s="8">
        <v>2250751.0499999998</v>
      </c>
      <c r="D44" s="8">
        <f>ABS(Table2[[#This Row],[Adult-Use Retail Sales]] - Table2[[#This Row],[Medical Marijuana Retail Sales]])</f>
        <v>883620.9700000002</v>
      </c>
      <c r="E44" s="8">
        <v>5385123.0700000003</v>
      </c>
      <c r="F44">
        <v>81345</v>
      </c>
      <c r="G44">
        <v>59987</v>
      </c>
      <c r="H44">
        <f>ABS(Table2[[#This Row],[Adult-Use Products Sold]]-Table2[[#This Row],[Medical Products Sold]])</f>
        <v>21358</v>
      </c>
      <c r="I44">
        <v>141332</v>
      </c>
      <c r="J44" s="8">
        <v>38.6</v>
      </c>
      <c r="K44" s="8">
        <v>37.369999999999997</v>
      </c>
      <c r="L44" s="8">
        <f>ABS(Table2[[#This Row],[Adult-Use Average Product Price]]-Table2[[#This Row],[Medical Average Product Price]])</f>
        <v>1.230000000000004</v>
      </c>
      <c r="M44" s="14">
        <f t="shared" si="1"/>
        <v>-0.17999999999999736</v>
      </c>
    </row>
    <row r="45" spans="1:13" x14ac:dyDescent="0.25">
      <c r="A45" s="1">
        <v>45185</v>
      </c>
      <c r="B45" s="8">
        <v>3293747.3</v>
      </c>
      <c r="C45" s="8">
        <v>2428145.42</v>
      </c>
      <c r="D45" s="8">
        <f>ABS(Table2[[#This Row],[Adult-Use Retail Sales]] - Table2[[#This Row],[Medical Marijuana Retail Sales]])</f>
        <v>865601.87999999989</v>
      </c>
      <c r="E45" s="8">
        <v>5721892.7199999997</v>
      </c>
      <c r="F45">
        <v>86627</v>
      </c>
      <c r="G45">
        <v>63169</v>
      </c>
      <c r="H45">
        <f>ABS(Table2[[#This Row],[Adult-Use Products Sold]]-Table2[[#This Row],[Medical Products Sold]])</f>
        <v>23458</v>
      </c>
      <c r="I45">
        <v>149796</v>
      </c>
      <c r="J45" s="8">
        <v>38.130000000000003</v>
      </c>
      <c r="K45" s="8">
        <v>38.340000000000003</v>
      </c>
      <c r="L45" s="8">
        <f>ABS(Table2[[#This Row],[Adult-Use Average Product Price]]-Table2[[#This Row],[Medical Average Product Price]])</f>
        <v>0.21000000000000085</v>
      </c>
      <c r="M45" s="14">
        <f t="shared" si="1"/>
        <v>-0.82926829268292668</v>
      </c>
    </row>
    <row r="46" spans="1:13" x14ac:dyDescent="0.25">
      <c r="A46" s="1">
        <v>45192</v>
      </c>
      <c r="B46" s="8">
        <v>3294533.61</v>
      </c>
      <c r="C46" s="8">
        <v>2403860.11</v>
      </c>
      <c r="D46" s="8">
        <f>ABS(Table2[[#This Row],[Adult-Use Retail Sales]] - Table2[[#This Row],[Medical Marijuana Retail Sales]])</f>
        <v>890673.5</v>
      </c>
      <c r="E46" s="8">
        <v>5698393.7199999997</v>
      </c>
      <c r="F46">
        <v>86311</v>
      </c>
      <c r="G46">
        <v>65120</v>
      </c>
      <c r="H46">
        <f>ABS(Table2[[#This Row],[Adult-Use Products Sold]]-Table2[[#This Row],[Medical Products Sold]])</f>
        <v>21191</v>
      </c>
      <c r="I46">
        <v>151431</v>
      </c>
      <c r="J46" s="8">
        <v>38.22</v>
      </c>
      <c r="K46" s="8">
        <v>37.090000000000003</v>
      </c>
      <c r="L46" s="8">
        <f>ABS(Table2[[#This Row],[Adult-Use Average Product Price]]-Table2[[#This Row],[Medical Average Product Price]])</f>
        <v>1.1299999999999955</v>
      </c>
      <c r="M46" s="14">
        <f t="shared" si="1"/>
        <v>4.3809523809523379</v>
      </c>
    </row>
    <row r="47" spans="1:13" x14ac:dyDescent="0.25">
      <c r="A47" s="1">
        <v>45199</v>
      </c>
      <c r="B47" s="8">
        <v>3412650.76</v>
      </c>
      <c r="C47" s="8">
        <v>2628149.81</v>
      </c>
      <c r="D47" s="8">
        <f>ABS(Table2[[#This Row],[Adult-Use Retail Sales]] - Table2[[#This Row],[Medical Marijuana Retail Sales]])</f>
        <v>784500.94999999972</v>
      </c>
      <c r="E47" s="8">
        <v>6040800.5700000003</v>
      </c>
      <c r="F47">
        <v>89369</v>
      </c>
      <c r="G47">
        <v>68486</v>
      </c>
      <c r="H47">
        <f>ABS(Table2[[#This Row],[Adult-Use Products Sold]]-Table2[[#This Row],[Medical Products Sold]])</f>
        <v>20883</v>
      </c>
      <c r="I47">
        <v>157855</v>
      </c>
      <c r="J47" s="8">
        <v>38.14</v>
      </c>
      <c r="K47" s="8">
        <v>38.020000000000003</v>
      </c>
      <c r="L47" s="8">
        <f>ABS(Table2[[#This Row],[Adult-Use Average Product Price]]-Table2[[#This Row],[Medical Average Product Price]])</f>
        <v>0.11999999999999744</v>
      </c>
      <c r="M47" s="14">
        <f t="shared" si="1"/>
        <v>-0.89380530973451511</v>
      </c>
    </row>
    <row r="48" spans="1:13" x14ac:dyDescent="0.25">
      <c r="A48" s="1">
        <v>45206</v>
      </c>
      <c r="B48" s="8">
        <v>3290023.19</v>
      </c>
      <c r="C48" s="8">
        <v>2275197.04</v>
      </c>
      <c r="D48" s="8">
        <f>ABS(Table2[[#This Row],[Adult-Use Retail Sales]] - Table2[[#This Row],[Medical Marijuana Retail Sales]])</f>
        <v>1014826.1499999999</v>
      </c>
      <c r="E48" s="8">
        <v>5565220.2300000004</v>
      </c>
      <c r="F48">
        <v>87830</v>
      </c>
      <c r="G48">
        <v>62114</v>
      </c>
      <c r="H48">
        <f>ABS(Table2[[#This Row],[Adult-Use Products Sold]]-Table2[[#This Row],[Medical Products Sold]])</f>
        <v>25716</v>
      </c>
      <c r="I48">
        <v>149944</v>
      </c>
      <c r="J48" s="8">
        <v>37.51</v>
      </c>
      <c r="K48" s="8">
        <v>36.82</v>
      </c>
      <c r="L48" s="8">
        <f>ABS(Table2[[#This Row],[Adult-Use Average Product Price]]-Table2[[#This Row],[Medical Average Product Price]])</f>
        <v>0.68999999999999773</v>
      </c>
      <c r="M48" s="14">
        <f t="shared" si="1"/>
        <v>4.7500000000001039</v>
      </c>
    </row>
    <row r="49" spans="1:13" x14ac:dyDescent="0.25">
      <c r="A49" s="1">
        <v>45213</v>
      </c>
      <c r="B49" s="8">
        <v>3420806.53</v>
      </c>
      <c r="C49" s="8">
        <v>2423405.19</v>
      </c>
      <c r="D49" s="8">
        <f>ABS(Table2[[#This Row],[Adult-Use Retail Sales]] - Table2[[#This Row],[Medical Marijuana Retail Sales]])</f>
        <v>997401.33999999985</v>
      </c>
      <c r="E49" s="8">
        <v>5844211.7199999997</v>
      </c>
      <c r="F49">
        <v>92222</v>
      </c>
      <c r="G49">
        <v>66829</v>
      </c>
      <c r="H49">
        <f>ABS(Table2[[#This Row],[Adult-Use Products Sold]]-Table2[[#This Row],[Medical Products Sold]])</f>
        <v>25393</v>
      </c>
      <c r="I49">
        <v>159051</v>
      </c>
      <c r="J49" s="8">
        <v>37.159999999999997</v>
      </c>
      <c r="K49" s="8">
        <v>36.35</v>
      </c>
      <c r="L49" s="8">
        <f>ABS(Table2[[#This Row],[Adult-Use Average Product Price]]-Table2[[#This Row],[Medical Average Product Price]])</f>
        <v>0.80999999999999517</v>
      </c>
      <c r="M49" s="14">
        <f t="shared" si="1"/>
        <v>0.17391304347825773</v>
      </c>
    </row>
    <row r="50" spans="1:13" x14ac:dyDescent="0.25">
      <c r="A50" s="1">
        <v>45220</v>
      </c>
      <c r="B50" s="8">
        <v>3411081.96</v>
      </c>
      <c r="C50" s="8">
        <v>2219977.1</v>
      </c>
      <c r="D50" s="8">
        <f>ABS(Table2[[#This Row],[Adult-Use Retail Sales]] - Table2[[#This Row],[Medical Marijuana Retail Sales]])</f>
        <v>1191104.8599999999</v>
      </c>
      <c r="E50" s="8">
        <v>5631059.0599999996</v>
      </c>
      <c r="F50">
        <v>92015</v>
      </c>
      <c r="G50">
        <v>60874</v>
      </c>
      <c r="H50">
        <f>ABS(Table2[[#This Row],[Adult-Use Products Sold]]-Table2[[#This Row],[Medical Products Sold]])</f>
        <v>31141</v>
      </c>
      <c r="I50">
        <v>152889</v>
      </c>
      <c r="J50" s="8">
        <v>37.11</v>
      </c>
      <c r="K50" s="8">
        <v>36.4</v>
      </c>
      <c r="L50" s="8">
        <f>ABS(Table2[[#This Row],[Adult-Use Average Product Price]]-Table2[[#This Row],[Medical Average Product Price]])</f>
        <v>0.71000000000000085</v>
      </c>
      <c r="M50" s="14">
        <f t="shared" si="1"/>
        <v>-0.12345679012345051</v>
      </c>
    </row>
    <row r="51" spans="1:13" x14ac:dyDescent="0.25">
      <c r="A51" s="1">
        <v>45227</v>
      </c>
      <c r="B51" s="8">
        <v>3328567.13</v>
      </c>
      <c r="C51" s="8">
        <v>2265270.29</v>
      </c>
      <c r="D51" s="8">
        <f>ABS(Table2[[#This Row],[Adult-Use Retail Sales]] - Table2[[#This Row],[Medical Marijuana Retail Sales]])</f>
        <v>1063296.8399999999</v>
      </c>
      <c r="E51" s="8">
        <v>5593837.4199999999</v>
      </c>
      <c r="F51">
        <v>88093</v>
      </c>
      <c r="G51">
        <v>61753</v>
      </c>
      <c r="H51">
        <f>ABS(Table2[[#This Row],[Adult-Use Products Sold]]-Table2[[#This Row],[Medical Products Sold]])</f>
        <v>26340</v>
      </c>
      <c r="I51">
        <v>149846</v>
      </c>
      <c r="J51" s="8">
        <v>37.369999999999997</v>
      </c>
      <c r="K51" s="8">
        <v>36.71</v>
      </c>
      <c r="L51" s="8">
        <f>ABS(Table2[[#This Row],[Adult-Use Average Product Price]]-Table2[[#This Row],[Medical Average Product Price]])</f>
        <v>0.65999999999999659</v>
      </c>
      <c r="M51" s="14">
        <f t="shared" si="1"/>
        <v>-7.0422535211273521E-2</v>
      </c>
    </row>
    <row r="52" spans="1:13" x14ac:dyDescent="0.25">
      <c r="A52" s="1">
        <v>45230</v>
      </c>
      <c r="B52" s="8">
        <v>1293239.48</v>
      </c>
      <c r="C52" s="8">
        <v>938302.59</v>
      </c>
      <c r="D52" s="8">
        <f>ABS(Table2[[#This Row],[Adult-Use Retail Sales]] - Table2[[#This Row],[Medical Marijuana Retail Sales]])</f>
        <v>354936.89</v>
      </c>
      <c r="E52" s="8">
        <v>2231542.0699999998</v>
      </c>
      <c r="F52">
        <v>33482</v>
      </c>
      <c r="G52">
        <v>25982</v>
      </c>
      <c r="H52">
        <f>ABS(Table2[[#This Row],[Adult-Use Products Sold]]-Table2[[#This Row],[Medical Products Sold]])</f>
        <v>7500</v>
      </c>
      <c r="I52">
        <v>59464</v>
      </c>
      <c r="J52" s="8">
        <v>38.61</v>
      </c>
      <c r="K52" s="8">
        <v>36.1</v>
      </c>
      <c r="L52" s="8">
        <f>ABS(Table2[[#This Row],[Adult-Use Average Product Price]]-Table2[[#This Row],[Medical Average Product Price]])</f>
        <v>2.509999999999998</v>
      </c>
      <c r="M52" s="14">
        <f t="shared" si="1"/>
        <v>2.8030303030303196</v>
      </c>
    </row>
    <row r="53" spans="1:13" x14ac:dyDescent="0.25">
      <c r="A53" s="1">
        <v>45234</v>
      </c>
      <c r="B53" s="8">
        <v>2277597.14</v>
      </c>
      <c r="C53" s="8">
        <v>1538581.46</v>
      </c>
      <c r="D53" s="8">
        <f>ABS(Table2[[#This Row],[Adult-Use Retail Sales]] - Table2[[#This Row],[Medical Marijuana Retail Sales]])</f>
        <v>739015.68000000017</v>
      </c>
      <c r="E53" s="8">
        <v>3816178.6</v>
      </c>
      <c r="F53">
        <v>59106</v>
      </c>
      <c r="G53">
        <v>41914</v>
      </c>
      <c r="H53">
        <f>ABS(Table2[[#This Row],[Adult-Use Products Sold]]-Table2[[#This Row],[Medical Products Sold]])</f>
        <v>17192</v>
      </c>
      <c r="I53">
        <v>101020</v>
      </c>
      <c r="J53" s="8">
        <v>38.53</v>
      </c>
      <c r="K53" s="8">
        <v>36.71</v>
      </c>
      <c r="L53" s="8">
        <f>ABS(Table2[[#This Row],[Adult-Use Average Product Price]]-Table2[[#This Row],[Medical Average Product Price]])</f>
        <v>1.8200000000000003</v>
      </c>
      <c r="M53" s="14">
        <f t="shared" si="1"/>
        <v>-0.27490039840637381</v>
      </c>
    </row>
    <row r="54" spans="1:13" x14ac:dyDescent="0.25">
      <c r="A54" s="1">
        <v>45241</v>
      </c>
      <c r="B54" s="8">
        <v>3524502.55</v>
      </c>
      <c r="C54" s="8">
        <v>2305732.7999999998</v>
      </c>
      <c r="D54" s="8">
        <f>ABS(Table2[[#This Row],[Adult-Use Retail Sales]] - Table2[[#This Row],[Medical Marijuana Retail Sales]])</f>
        <v>1218769.75</v>
      </c>
      <c r="E54" s="8">
        <v>5830235.3499999996</v>
      </c>
      <c r="F54">
        <v>92207</v>
      </c>
      <c r="G54">
        <v>64603</v>
      </c>
      <c r="H54">
        <f>ABS(Table2[[#This Row],[Adult-Use Products Sold]]-Table2[[#This Row],[Medical Products Sold]])</f>
        <v>27604</v>
      </c>
      <c r="I54">
        <v>156810</v>
      </c>
      <c r="J54" s="8">
        <v>38.22</v>
      </c>
      <c r="K54" s="8">
        <v>35.69</v>
      </c>
      <c r="L54" s="8">
        <f>ABS(Table2[[#This Row],[Adult-Use Average Product Price]]-Table2[[#This Row],[Medical Average Product Price]])</f>
        <v>2.5300000000000011</v>
      </c>
      <c r="M54" s="14">
        <f t="shared" si="1"/>
        <v>0.3901098901098905</v>
      </c>
    </row>
    <row r="55" spans="1:13" x14ac:dyDescent="0.25">
      <c r="A55" s="1">
        <v>45248</v>
      </c>
      <c r="B55" s="8">
        <v>3536338.62</v>
      </c>
      <c r="C55" s="8">
        <v>2373643.44</v>
      </c>
      <c r="D55" s="8">
        <f>ABS(Table2[[#This Row],[Adult-Use Retail Sales]] - Table2[[#This Row],[Medical Marijuana Retail Sales]])</f>
        <v>1162695.1800000002</v>
      </c>
      <c r="E55" s="8">
        <v>5909982.0599999996</v>
      </c>
      <c r="F55">
        <v>90943</v>
      </c>
      <c r="G55">
        <v>65723</v>
      </c>
      <c r="H55">
        <f>ABS(Table2[[#This Row],[Adult-Use Products Sold]]-Table2[[#This Row],[Medical Products Sold]])</f>
        <v>25220</v>
      </c>
      <c r="I55">
        <v>156666</v>
      </c>
      <c r="J55" s="8">
        <v>38.89</v>
      </c>
      <c r="K55" s="8">
        <v>36.119999999999997</v>
      </c>
      <c r="L55" s="8">
        <f>ABS(Table2[[#This Row],[Adult-Use Average Product Price]]-Table2[[#This Row],[Medical Average Product Price]])</f>
        <v>2.7700000000000031</v>
      </c>
      <c r="M55" s="14">
        <f t="shared" si="1"/>
        <v>9.4861660079052126E-2</v>
      </c>
    </row>
    <row r="56" spans="1:13" x14ac:dyDescent="0.25">
      <c r="A56" s="1">
        <v>45255</v>
      </c>
      <c r="B56" s="8">
        <v>3805607.99</v>
      </c>
      <c r="C56" s="8">
        <v>2640521.08</v>
      </c>
      <c r="D56" s="8">
        <f>ABS(Table2[[#This Row],[Adult-Use Retail Sales]] - Table2[[#This Row],[Medical Marijuana Retail Sales]])</f>
        <v>1165086.9100000001</v>
      </c>
      <c r="E56" s="8">
        <v>6446129.0700000003</v>
      </c>
      <c r="F56">
        <v>100639</v>
      </c>
      <c r="G56">
        <v>73357</v>
      </c>
      <c r="H56">
        <f>ABS(Table2[[#This Row],[Adult-Use Products Sold]]-Table2[[#This Row],[Medical Products Sold]])</f>
        <v>27282</v>
      </c>
      <c r="I56">
        <v>173996</v>
      </c>
      <c r="J56" s="8">
        <v>37.81</v>
      </c>
      <c r="K56" s="8">
        <v>36</v>
      </c>
      <c r="L56" s="8">
        <f>ABS(Table2[[#This Row],[Adult-Use Average Product Price]]-Table2[[#This Row],[Medical Average Product Price]])</f>
        <v>1.8100000000000023</v>
      </c>
      <c r="M56" s="14">
        <f t="shared" si="1"/>
        <v>-0.34657039711191329</v>
      </c>
    </row>
    <row r="57" spans="1:13" x14ac:dyDescent="0.25">
      <c r="A57" s="1">
        <v>45260</v>
      </c>
      <c r="B57" s="8">
        <v>2228496.2000000002</v>
      </c>
      <c r="C57" s="8">
        <v>1458784.44</v>
      </c>
      <c r="D57" s="8">
        <f>ABS(Table2[[#This Row],[Adult-Use Retail Sales]] - Table2[[#This Row],[Medical Marijuana Retail Sales]])</f>
        <v>769711.76000000024</v>
      </c>
      <c r="E57" s="8">
        <v>3687280.6400000001</v>
      </c>
      <c r="F57">
        <v>57484</v>
      </c>
      <c r="G57">
        <v>36094</v>
      </c>
      <c r="H57">
        <f>ABS(Table2[[#This Row],[Adult-Use Products Sold]]-Table2[[#This Row],[Medical Products Sold]])</f>
        <v>21390</v>
      </c>
      <c r="I57">
        <v>93578</v>
      </c>
      <c r="J57" s="8">
        <v>38.770000000000003</v>
      </c>
      <c r="K57" s="8">
        <v>40.42</v>
      </c>
      <c r="L57" s="8">
        <f>ABS(Table2[[#This Row],[Adult-Use Average Product Price]]-Table2[[#This Row],[Medical Average Product Price]])</f>
        <v>1.6499999999999986</v>
      </c>
      <c r="M57" s="14">
        <f t="shared" si="1"/>
        <v>-8.8397790055250544E-2</v>
      </c>
    </row>
    <row r="58" spans="1:13" x14ac:dyDescent="0.25">
      <c r="A58" s="1">
        <v>45262</v>
      </c>
      <c r="B58" s="8">
        <v>1286682.94</v>
      </c>
      <c r="C58" s="8">
        <v>824166.11</v>
      </c>
      <c r="D58" s="8">
        <f>ABS(Table2[[#This Row],[Adult-Use Retail Sales]] - Table2[[#This Row],[Medical Marijuana Retail Sales]])</f>
        <v>462516.82999999996</v>
      </c>
      <c r="E58" s="8">
        <v>2110849.0499999998</v>
      </c>
      <c r="F58">
        <v>33097</v>
      </c>
      <c r="G58">
        <v>23321</v>
      </c>
      <c r="H58">
        <f>ABS(Table2[[#This Row],[Adult-Use Products Sold]]-Table2[[#This Row],[Medical Products Sold]])</f>
        <v>9776</v>
      </c>
      <c r="I58">
        <v>56418</v>
      </c>
      <c r="J58" s="8">
        <v>38.869999999999997</v>
      </c>
      <c r="K58" s="8">
        <v>35.380000000000003</v>
      </c>
      <c r="L58" s="8">
        <f>ABS(Table2[[#This Row],[Adult-Use Average Product Price]]-Table2[[#This Row],[Medical Average Product Price]])</f>
        <v>3.4899999999999949</v>
      </c>
      <c r="M58" s="14">
        <f t="shared" si="1"/>
        <v>1.1151515151515139</v>
      </c>
    </row>
    <row r="59" spans="1:13" x14ac:dyDescent="0.25">
      <c r="A59" s="1">
        <v>45269</v>
      </c>
      <c r="B59" s="8">
        <v>3627347.27</v>
      </c>
      <c r="C59" s="8">
        <v>2251293.84</v>
      </c>
      <c r="D59" s="8">
        <f>ABS(Table2[[#This Row],[Adult-Use Retail Sales]] - Table2[[#This Row],[Medical Marijuana Retail Sales]])</f>
        <v>1376053.4300000002</v>
      </c>
      <c r="E59" s="8">
        <v>5878641.1100000003</v>
      </c>
      <c r="F59">
        <v>94216</v>
      </c>
      <c r="G59">
        <v>64373</v>
      </c>
      <c r="H59">
        <f>ABS(Table2[[#This Row],[Adult-Use Products Sold]]-Table2[[#This Row],[Medical Products Sold]])</f>
        <v>29843</v>
      </c>
      <c r="I59">
        <v>158859</v>
      </c>
      <c r="J59" s="8">
        <v>38.56</v>
      </c>
      <c r="K59" s="8">
        <v>35.090000000000003</v>
      </c>
      <c r="L59" s="8">
        <f>ABS(Table2[[#This Row],[Adult-Use Average Product Price]]-Table2[[#This Row],[Medical Average Product Price]])</f>
        <v>3.4699999999999989</v>
      </c>
      <c r="M59" s="14">
        <f t="shared" si="1"/>
        <v>-5.7306590257868335E-3</v>
      </c>
    </row>
    <row r="60" spans="1:13" x14ac:dyDescent="0.25">
      <c r="A60" s="1">
        <v>45276</v>
      </c>
      <c r="B60" s="8">
        <v>3620281.09</v>
      </c>
      <c r="C60" s="8">
        <v>2248358.1800000002</v>
      </c>
      <c r="D60" s="8">
        <f>ABS(Table2[[#This Row],[Adult-Use Retail Sales]] - Table2[[#This Row],[Medical Marijuana Retail Sales]])</f>
        <v>1371922.9099999997</v>
      </c>
      <c r="E60" s="8">
        <v>5868639.2699999996</v>
      </c>
      <c r="F60">
        <v>96762</v>
      </c>
      <c r="G60">
        <v>64512</v>
      </c>
      <c r="H60">
        <f>ABS(Table2[[#This Row],[Adult-Use Products Sold]]-Table2[[#This Row],[Medical Products Sold]])</f>
        <v>32250</v>
      </c>
      <c r="I60">
        <v>161274</v>
      </c>
      <c r="J60" s="8">
        <v>37.42</v>
      </c>
      <c r="K60" s="8">
        <v>34.869999999999997</v>
      </c>
      <c r="L60" s="8">
        <f>ABS(Table2[[#This Row],[Adult-Use Average Product Price]]-Table2[[#This Row],[Medical Average Product Price]])</f>
        <v>2.5500000000000043</v>
      </c>
      <c r="M60" s="14">
        <f t="shared" si="1"/>
        <v>-0.2651296829971167</v>
      </c>
    </row>
    <row r="61" spans="1:13" x14ac:dyDescent="0.25">
      <c r="A61" s="1">
        <v>45283</v>
      </c>
      <c r="B61" s="8">
        <v>4495101.72</v>
      </c>
      <c r="C61" s="8">
        <v>2795871.78</v>
      </c>
      <c r="D61" s="8">
        <f>ABS(Table2[[#This Row],[Adult-Use Retail Sales]] - Table2[[#This Row],[Medical Marijuana Retail Sales]])</f>
        <v>1699229.94</v>
      </c>
      <c r="E61" s="8">
        <v>7290973.5</v>
      </c>
      <c r="F61">
        <v>120223</v>
      </c>
      <c r="G61">
        <v>79389</v>
      </c>
      <c r="H61">
        <f>ABS(Table2[[#This Row],[Adult-Use Products Sold]]-Table2[[#This Row],[Medical Products Sold]])</f>
        <v>40834</v>
      </c>
      <c r="I61">
        <v>199162</v>
      </c>
      <c r="J61" s="8">
        <v>37.450000000000003</v>
      </c>
      <c r="K61" s="8">
        <v>35.119999999999997</v>
      </c>
      <c r="L61" s="8">
        <f>ABS(Table2[[#This Row],[Adult-Use Average Product Price]]-Table2[[#This Row],[Medical Average Product Price]])</f>
        <v>2.3300000000000054</v>
      </c>
      <c r="M61" s="14">
        <f t="shared" si="1"/>
        <v>-8.6274509803920985E-2</v>
      </c>
    </row>
    <row r="62" spans="1:13" x14ac:dyDescent="0.25">
      <c r="A62" s="1">
        <v>45290</v>
      </c>
      <c r="B62" s="8">
        <v>3695608.84</v>
      </c>
      <c r="C62" s="8">
        <v>2043487.28</v>
      </c>
      <c r="D62" s="8">
        <f>ABS(Table2[[#This Row],[Adult-Use Retail Sales]] - Table2[[#This Row],[Medical Marijuana Retail Sales]])</f>
        <v>1652121.5599999998</v>
      </c>
      <c r="E62" s="8">
        <v>5739096.1200000001</v>
      </c>
      <c r="F62">
        <v>97300</v>
      </c>
      <c r="G62">
        <v>53288</v>
      </c>
      <c r="H62">
        <f>ABS(Table2[[#This Row],[Adult-Use Products Sold]]-Table2[[#This Row],[Medical Products Sold]])</f>
        <v>44012</v>
      </c>
      <c r="I62">
        <v>155919</v>
      </c>
      <c r="J62" s="8">
        <v>37.869999999999997</v>
      </c>
      <c r="K62" s="8">
        <v>34.75</v>
      </c>
      <c r="L62" s="8">
        <f>ABS(Table2[[#This Row],[Adult-Use Average Product Price]]-Table2[[#This Row],[Medical Average Product Price]])</f>
        <v>3.1199999999999974</v>
      </c>
      <c r="M62" s="14">
        <f t="shared" si="1"/>
        <v>0.33905579399141211</v>
      </c>
    </row>
    <row r="63" spans="1:13" x14ac:dyDescent="0.25">
      <c r="A63" s="1">
        <v>45291</v>
      </c>
      <c r="B63" s="8">
        <v>450004.14</v>
      </c>
      <c r="C63" s="8">
        <v>215083.51</v>
      </c>
      <c r="D63" s="8">
        <f>ABS(Table2[[#This Row],[Adult-Use Retail Sales]] - Table2[[#This Row],[Medical Marijuana Retail Sales]])</f>
        <v>234920.63</v>
      </c>
      <c r="E63" s="8">
        <v>665087.65</v>
      </c>
      <c r="F63">
        <v>12346</v>
      </c>
      <c r="G63">
        <v>6250</v>
      </c>
      <c r="H63">
        <f>ABS(Table2[[#This Row],[Adult-Use Products Sold]]-Table2[[#This Row],[Medical Products Sold]])</f>
        <v>6096</v>
      </c>
      <c r="I63">
        <v>18596</v>
      </c>
      <c r="J63" s="8">
        <v>36.450000000000003</v>
      </c>
      <c r="K63" s="8">
        <v>34.409999999999997</v>
      </c>
      <c r="L63" s="8">
        <f>ABS(Table2[[#This Row],[Adult-Use Average Product Price]]-Table2[[#This Row],[Medical Average Product Price]])</f>
        <v>2.0400000000000063</v>
      </c>
      <c r="M63" s="14">
        <f t="shared" si="1"/>
        <v>-0.34615384615384359</v>
      </c>
    </row>
    <row r="64" spans="1:13" x14ac:dyDescent="0.25">
      <c r="A64" s="1">
        <v>45297</v>
      </c>
      <c r="B64" s="8">
        <v>3205959.19</v>
      </c>
      <c r="C64" s="8">
        <v>1926337.54</v>
      </c>
      <c r="D64" s="8">
        <f>ABS(Table2[[#This Row],[Adult-Use Retail Sales]] - Table2[[#This Row],[Medical Marijuana Retail Sales]])</f>
        <v>1279621.6499999999</v>
      </c>
      <c r="E64" s="8">
        <v>5132296.7300000004</v>
      </c>
      <c r="F64">
        <v>83637</v>
      </c>
      <c r="G64">
        <v>53826</v>
      </c>
      <c r="H64">
        <f>ABS(Table2[[#This Row],[Adult-Use Products Sold]]-Table2[[#This Row],[Medical Products Sold]])</f>
        <v>29811</v>
      </c>
      <c r="I64">
        <v>137463</v>
      </c>
      <c r="J64" s="8">
        <v>38</v>
      </c>
      <c r="K64" s="8">
        <v>35.32</v>
      </c>
      <c r="L64" s="8">
        <f>ABS(Table2[[#This Row],[Adult-Use Average Product Price]]-Table2[[#This Row],[Medical Average Product Price]])</f>
        <v>2.6799999999999997</v>
      </c>
      <c r="M64" s="14">
        <f t="shared" si="1"/>
        <v>0.31372549019607426</v>
      </c>
    </row>
    <row r="65" spans="1:13" x14ac:dyDescent="0.25">
      <c r="A65" s="1">
        <v>45304</v>
      </c>
      <c r="B65" s="8">
        <v>3446057.56</v>
      </c>
      <c r="C65" s="8">
        <v>2103106.7000000002</v>
      </c>
      <c r="D65" s="8">
        <f>ABS(Table2[[#This Row],[Adult-Use Retail Sales]] - Table2[[#This Row],[Medical Marijuana Retail Sales]])</f>
        <v>1342950.8599999999</v>
      </c>
      <c r="E65" s="8">
        <v>5549164.2599999998</v>
      </c>
      <c r="F65">
        <v>89099</v>
      </c>
      <c r="G65">
        <v>58772</v>
      </c>
      <c r="H65">
        <f>ABS(Table2[[#This Row],[Adult-Use Products Sold]]-Table2[[#This Row],[Medical Products Sold]])</f>
        <v>30327</v>
      </c>
      <c r="I65">
        <v>147871</v>
      </c>
      <c r="J65" s="8">
        <v>38.5</v>
      </c>
      <c r="K65" s="8">
        <v>35.729999999999997</v>
      </c>
      <c r="L65" s="8">
        <f>ABS(Table2[[#This Row],[Adult-Use Average Product Price]]-Table2[[#This Row],[Medical Average Product Price]])</f>
        <v>2.7700000000000031</v>
      </c>
      <c r="M65" s="14">
        <f t="shared" si="1"/>
        <v>3.3582089552240083E-2</v>
      </c>
    </row>
    <row r="66" spans="1:13" x14ac:dyDescent="0.25">
      <c r="A66" s="1">
        <v>45311</v>
      </c>
      <c r="B66" s="8">
        <v>3664976.83</v>
      </c>
      <c r="C66" s="8">
        <v>2114370.83</v>
      </c>
      <c r="D66" s="8">
        <f>ABS(Table2[[#This Row],[Adult-Use Retail Sales]] - Table2[[#This Row],[Medical Marijuana Retail Sales]])</f>
        <v>1550606</v>
      </c>
      <c r="E66" s="8">
        <v>5779347.6600000001</v>
      </c>
      <c r="F66">
        <v>91068</v>
      </c>
      <c r="G66">
        <v>57398</v>
      </c>
      <c r="H66">
        <f>ABS(Table2[[#This Row],[Adult-Use Products Sold]]-Table2[[#This Row],[Medical Products Sold]])</f>
        <v>33670</v>
      </c>
      <c r="I66">
        <v>148466</v>
      </c>
      <c r="J66" s="8">
        <v>40.26</v>
      </c>
      <c r="K66" s="8">
        <v>36.83</v>
      </c>
      <c r="L66" s="8">
        <f>ABS(Table2[[#This Row],[Adult-Use Average Product Price]]-Table2[[#This Row],[Medical Average Product Price]])</f>
        <v>3.4299999999999997</v>
      </c>
      <c r="M66" s="14">
        <f t="shared" ref="M66:M94" si="2">(L66-L65)/L65</f>
        <v>0.23826714801443893</v>
      </c>
    </row>
    <row r="67" spans="1:13" x14ac:dyDescent="0.25">
      <c r="A67" s="1">
        <v>45318</v>
      </c>
      <c r="B67" s="8">
        <v>3547403.27</v>
      </c>
      <c r="C67" s="8">
        <v>2110002.7999999998</v>
      </c>
      <c r="D67" s="8">
        <f>ABS(Table2[[#This Row],[Adult-Use Retail Sales]] - Table2[[#This Row],[Medical Marijuana Retail Sales]])</f>
        <v>1437400.4700000002</v>
      </c>
      <c r="E67" s="8">
        <v>5657406.0700000003</v>
      </c>
      <c r="F67">
        <v>90414</v>
      </c>
      <c r="G67">
        <v>57047</v>
      </c>
      <c r="H67">
        <f>ABS(Table2[[#This Row],[Adult-Use Products Sold]]-Table2[[#This Row],[Medical Products Sold]])</f>
        <v>33367</v>
      </c>
      <c r="I67">
        <v>147461</v>
      </c>
      <c r="J67" s="8">
        <v>39.270000000000003</v>
      </c>
      <c r="K67" s="8">
        <v>36.94</v>
      </c>
      <c r="L67" s="8">
        <f>ABS(Table2[[#This Row],[Adult-Use Average Product Price]]-Table2[[#This Row],[Medical Average Product Price]])</f>
        <v>2.3300000000000054</v>
      </c>
      <c r="M67" s="14">
        <f t="shared" si="2"/>
        <v>-0.32069970845480888</v>
      </c>
    </row>
    <row r="68" spans="1:13" x14ac:dyDescent="0.25">
      <c r="A68" s="1">
        <v>45322</v>
      </c>
      <c r="B68" s="8">
        <v>1752481.44</v>
      </c>
      <c r="C68" s="8">
        <v>1119511.3999999999</v>
      </c>
      <c r="D68" s="8">
        <f>ABS(Table2[[#This Row],[Adult-Use Retail Sales]] - Table2[[#This Row],[Medical Marijuana Retail Sales]])</f>
        <v>632970.04</v>
      </c>
      <c r="E68" s="8">
        <v>2871992.84</v>
      </c>
      <c r="F68">
        <v>45201</v>
      </c>
      <c r="G68">
        <v>26890</v>
      </c>
      <c r="H68">
        <f>ABS(Table2[[#This Row],[Adult-Use Products Sold]]-Table2[[#This Row],[Medical Products Sold]])</f>
        <v>18311</v>
      </c>
      <c r="I68">
        <v>75684</v>
      </c>
      <c r="J68" s="8">
        <v>38.909999999999997</v>
      </c>
      <c r="K68" s="8">
        <v>37.15</v>
      </c>
      <c r="L68" s="8">
        <f>ABS(Table2[[#This Row],[Adult-Use Average Product Price]]-Table2[[#This Row],[Medical Average Product Price]])</f>
        <v>1.759999999999998</v>
      </c>
      <c r="M68" s="14">
        <f t="shared" si="2"/>
        <v>-0.24463519313304982</v>
      </c>
    </row>
    <row r="69" spans="1:13" x14ac:dyDescent="0.25">
      <c r="A69" s="1">
        <v>45325</v>
      </c>
      <c r="B69" s="8">
        <v>1836876.94</v>
      </c>
      <c r="C69" s="8">
        <v>1086289.3899999999</v>
      </c>
      <c r="D69" s="8">
        <f>ABS(Table2[[#This Row],[Adult-Use Retail Sales]] - Table2[[#This Row],[Medical Marijuana Retail Sales]])</f>
        <v>750587.55</v>
      </c>
      <c r="E69" s="8">
        <v>2923166.33</v>
      </c>
      <c r="F69">
        <v>45821</v>
      </c>
      <c r="G69">
        <v>28137</v>
      </c>
      <c r="H69">
        <f>ABS(Table2[[#This Row],[Adult-Use Products Sold]]-Table2[[#This Row],[Medical Products Sold]])</f>
        <v>17684</v>
      </c>
      <c r="I69">
        <v>73958</v>
      </c>
      <c r="J69" s="8">
        <v>40.090000000000003</v>
      </c>
      <c r="K69" s="8">
        <v>38.64</v>
      </c>
      <c r="L69" s="8">
        <f>ABS(Table2[[#This Row],[Adult-Use Average Product Price]]-Table2[[#This Row],[Medical Average Product Price]])</f>
        <v>1.4500000000000028</v>
      </c>
      <c r="M69" s="14">
        <f t="shared" si="2"/>
        <v>-0.17613636363636109</v>
      </c>
    </row>
    <row r="70" spans="1:13" x14ac:dyDescent="0.25">
      <c r="A70" s="1">
        <v>45332</v>
      </c>
      <c r="B70" s="8">
        <v>3586336.81</v>
      </c>
      <c r="C70" s="8">
        <v>2129678.5099999998</v>
      </c>
      <c r="D70" s="8">
        <f>ABS(Table2[[#This Row],[Adult-Use Retail Sales]] - Table2[[#This Row],[Medical Marijuana Retail Sales]])</f>
        <v>1456658.3000000003</v>
      </c>
      <c r="E70" s="8">
        <v>5716015.3200000003</v>
      </c>
      <c r="F70">
        <v>88998</v>
      </c>
      <c r="G70">
        <v>56714</v>
      </c>
      <c r="H70">
        <f>ABS(Table2[[#This Row],[Adult-Use Products Sold]]-Table2[[#This Row],[Medical Products Sold]])</f>
        <v>32284</v>
      </c>
      <c r="I70">
        <v>145712</v>
      </c>
      <c r="J70" s="8">
        <v>41.24</v>
      </c>
      <c r="K70" s="8">
        <v>37.840000000000003</v>
      </c>
      <c r="L70" s="8">
        <f>ABS(Table2[[#This Row],[Adult-Use Average Product Price]]-Table2[[#This Row],[Medical Average Product Price]])</f>
        <v>3.3999999999999986</v>
      </c>
      <c r="M70" s="14">
        <f t="shared" si="2"/>
        <v>1.344827586206891</v>
      </c>
    </row>
    <row r="71" spans="1:13" x14ac:dyDescent="0.25">
      <c r="A71" s="1">
        <v>45339</v>
      </c>
      <c r="B71" s="8">
        <v>3627334.62</v>
      </c>
      <c r="C71" s="8">
        <v>2009764.56</v>
      </c>
      <c r="D71" s="8">
        <f>ABS(Table2[[#This Row],[Adult-Use Retail Sales]] - Table2[[#This Row],[Medical Marijuana Retail Sales]])</f>
        <v>1617570.06</v>
      </c>
      <c r="E71" s="8">
        <v>5637099.1799999997</v>
      </c>
      <c r="F71">
        <v>91355</v>
      </c>
      <c r="G71">
        <v>55498</v>
      </c>
      <c r="H71">
        <f>ABS(Table2[[#This Row],[Adult-Use Products Sold]]-Table2[[#This Row],[Medical Products Sold]])</f>
        <v>35857</v>
      </c>
      <c r="I71">
        <v>146853</v>
      </c>
      <c r="J71" s="8">
        <v>39.53</v>
      </c>
      <c r="K71" s="8">
        <v>36.619999999999997</v>
      </c>
      <c r="L71" s="8">
        <f>ABS(Table2[[#This Row],[Adult-Use Average Product Price]]-Table2[[#This Row],[Medical Average Product Price]])</f>
        <v>2.9100000000000037</v>
      </c>
      <c r="M71" s="14">
        <f t="shared" si="2"/>
        <v>-0.14411764705882207</v>
      </c>
    </row>
    <row r="72" spans="1:13" x14ac:dyDescent="0.25">
      <c r="A72" s="1">
        <v>45346</v>
      </c>
      <c r="B72" s="8">
        <v>3669168.98</v>
      </c>
      <c r="C72" s="8">
        <v>2033277.74</v>
      </c>
      <c r="D72" s="8">
        <f>ABS(Table2[[#This Row],[Adult-Use Retail Sales]] - Table2[[#This Row],[Medical Marijuana Retail Sales]])</f>
        <v>1635891.24</v>
      </c>
      <c r="E72" s="8">
        <v>5702446.7199999997</v>
      </c>
      <c r="F72">
        <v>90264</v>
      </c>
      <c r="G72">
        <v>57037</v>
      </c>
      <c r="H72">
        <f>ABS(Table2[[#This Row],[Adult-Use Products Sold]]-Table2[[#This Row],[Medical Products Sold]])</f>
        <v>33227</v>
      </c>
      <c r="I72">
        <v>147301</v>
      </c>
      <c r="J72" s="8">
        <v>40.630000000000003</v>
      </c>
      <c r="K72" s="8">
        <v>35.83</v>
      </c>
      <c r="L72" s="8">
        <f>ABS(Table2[[#This Row],[Adult-Use Average Product Price]]-Table2[[#This Row],[Medical Average Product Price]])</f>
        <v>4.8000000000000043</v>
      </c>
      <c r="M72" s="14">
        <f t="shared" si="2"/>
        <v>0.64948453608247358</v>
      </c>
    </row>
    <row r="73" spans="1:13" x14ac:dyDescent="0.25">
      <c r="A73" s="1">
        <v>45351</v>
      </c>
      <c r="B73" s="8">
        <v>2329512.2999999998</v>
      </c>
      <c r="C73" s="8">
        <v>1368759.76</v>
      </c>
      <c r="D73" s="8">
        <f>ABS(Table2[[#This Row],[Adult-Use Retail Sales]] - Table2[[#This Row],[Medical Marijuana Retail Sales]])</f>
        <v>960752.5399999998</v>
      </c>
      <c r="E73" s="8">
        <v>3698272.96</v>
      </c>
      <c r="F73">
        <v>57623</v>
      </c>
      <c r="G73">
        <v>34916</v>
      </c>
      <c r="H73">
        <f>ABS(Table2[[#This Row],[Adult-Use Products Sold]]-Table2[[#This Row],[Medical Products Sold]])</f>
        <v>22707</v>
      </c>
      <c r="I73">
        <v>96853</v>
      </c>
      <c r="J73" s="8">
        <v>40.46</v>
      </c>
      <c r="K73" s="8">
        <v>35.15</v>
      </c>
      <c r="L73" s="8">
        <f>ABS(Table2[[#This Row],[Adult-Use Average Product Price]]-Table2[[#This Row],[Medical Average Product Price]])</f>
        <v>5.3100000000000023</v>
      </c>
      <c r="M73" s="14">
        <f t="shared" si="2"/>
        <v>0.1062499999999995</v>
      </c>
    </row>
    <row r="74" spans="1:13" x14ac:dyDescent="0.25">
      <c r="A74" s="1">
        <v>45353</v>
      </c>
      <c r="B74" s="8">
        <v>1287859.27</v>
      </c>
      <c r="C74" s="8">
        <v>682858.79</v>
      </c>
      <c r="D74" s="8">
        <f>ABS(Table2[[#This Row],[Adult-Use Retail Sales]] - Table2[[#This Row],[Medical Marijuana Retail Sales]])</f>
        <v>605000.48</v>
      </c>
      <c r="E74" s="8">
        <v>1970718.06</v>
      </c>
      <c r="F74">
        <v>32192</v>
      </c>
      <c r="G74">
        <v>18392</v>
      </c>
      <c r="H74">
        <f>ABS(Table2[[#This Row],[Adult-Use Products Sold]]-Table2[[#This Row],[Medical Products Sold]])</f>
        <v>13800</v>
      </c>
      <c r="I74">
        <v>50584</v>
      </c>
      <c r="J74" s="8">
        <v>39.99</v>
      </c>
      <c r="K74" s="8">
        <v>37.130000000000003</v>
      </c>
      <c r="L74" s="8">
        <f>ABS(Table2[[#This Row],[Adult-Use Average Product Price]]-Table2[[#This Row],[Medical Average Product Price]])</f>
        <v>2.8599999999999994</v>
      </c>
      <c r="M74" s="14">
        <f t="shared" si="2"/>
        <v>-0.46139359698681764</v>
      </c>
    </row>
    <row r="75" spans="1:13" x14ac:dyDescent="0.25">
      <c r="A75" s="1">
        <v>45360</v>
      </c>
      <c r="B75" s="8">
        <v>3612919.54</v>
      </c>
      <c r="C75" s="8">
        <v>1961791.3</v>
      </c>
      <c r="D75" s="8">
        <f>ABS(Table2[[#This Row],[Adult-Use Retail Sales]] - Table2[[#This Row],[Medical Marijuana Retail Sales]])</f>
        <v>1651128.24</v>
      </c>
      <c r="E75" s="8">
        <v>5574710.8399999999</v>
      </c>
      <c r="F75">
        <v>88303</v>
      </c>
      <c r="G75">
        <v>54350</v>
      </c>
      <c r="H75">
        <f>ABS(Table2[[#This Row],[Adult-Use Products Sold]]-Table2[[#This Row],[Medical Products Sold]])</f>
        <v>33953</v>
      </c>
      <c r="I75">
        <v>142653</v>
      </c>
      <c r="J75" s="8">
        <v>40.81</v>
      </c>
      <c r="K75" s="8">
        <v>36.26</v>
      </c>
      <c r="L75" s="8">
        <f>ABS(Table2[[#This Row],[Adult-Use Average Product Price]]-Table2[[#This Row],[Medical Average Product Price]])</f>
        <v>4.5500000000000043</v>
      </c>
      <c r="M75" s="14">
        <f t="shared" si="2"/>
        <v>0.59090909090909272</v>
      </c>
    </row>
    <row r="76" spans="1:13" x14ac:dyDescent="0.25">
      <c r="A76" s="1">
        <v>45367</v>
      </c>
      <c r="B76" s="8">
        <v>3546220.92</v>
      </c>
      <c r="C76" s="8">
        <v>1920535.39</v>
      </c>
      <c r="D76" s="8">
        <f>ABS(Table2[[#This Row],[Adult-Use Retail Sales]] - Table2[[#This Row],[Medical Marijuana Retail Sales]])</f>
        <v>1625685.53</v>
      </c>
      <c r="E76" s="8">
        <v>5466756.2199999997</v>
      </c>
      <c r="F76">
        <v>85823</v>
      </c>
      <c r="G76">
        <v>53257</v>
      </c>
      <c r="H76">
        <f>ABS(Table2[[#This Row],[Adult-Use Products Sold]]-Table2[[#This Row],[Medical Products Sold]])</f>
        <v>32566</v>
      </c>
      <c r="I76">
        <v>139080</v>
      </c>
      <c r="J76" s="8">
        <v>41.42</v>
      </c>
      <c r="K76" s="8">
        <v>36.200000000000003</v>
      </c>
      <c r="L76" s="8">
        <f>ABS(Table2[[#This Row],[Adult-Use Average Product Price]]-Table2[[#This Row],[Medical Average Product Price]])</f>
        <v>5.2199999999999989</v>
      </c>
      <c r="M76" s="14">
        <f t="shared" si="2"/>
        <v>0.14725274725274592</v>
      </c>
    </row>
    <row r="77" spans="1:13" x14ac:dyDescent="0.25">
      <c r="A77" s="1">
        <v>45374</v>
      </c>
      <c r="B77" s="8">
        <v>3631815.83</v>
      </c>
      <c r="C77" s="8">
        <v>1942175.01</v>
      </c>
      <c r="D77" s="8">
        <f>ABS(Table2[[#This Row],[Adult-Use Retail Sales]] - Table2[[#This Row],[Medical Marijuana Retail Sales]])</f>
        <v>1689640.82</v>
      </c>
      <c r="E77" s="8">
        <v>5573990.8399999999</v>
      </c>
      <c r="F77">
        <v>89045</v>
      </c>
      <c r="G77">
        <v>55165</v>
      </c>
      <c r="H77">
        <f>ABS(Table2[[#This Row],[Adult-Use Products Sold]]-Table2[[#This Row],[Medical Products Sold]])</f>
        <v>33880</v>
      </c>
      <c r="I77">
        <v>144210</v>
      </c>
      <c r="J77" s="8">
        <v>40.82</v>
      </c>
      <c r="K77" s="8">
        <v>35.33</v>
      </c>
      <c r="L77" s="8">
        <f>ABS(Table2[[#This Row],[Adult-Use Average Product Price]]-Table2[[#This Row],[Medical Average Product Price]])</f>
        <v>5.490000000000002</v>
      </c>
      <c r="M77" s="14">
        <f t="shared" si="2"/>
        <v>5.1724137931035093E-2</v>
      </c>
    </row>
    <row r="78" spans="1:13" x14ac:dyDescent="0.25">
      <c r="A78" s="1">
        <v>45381</v>
      </c>
      <c r="B78" s="8">
        <v>3800066.22</v>
      </c>
      <c r="C78" s="8">
        <v>2054265.02</v>
      </c>
      <c r="D78" s="8">
        <f>ABS(Table2[[#This Row],[Adult-Use Retail Sales]] - Table2[[#This Row],[Medical Marijuana Retail Sales]])</f>
        <v>1745801.2000000002</v>
      </c>
      <c r="E78" s="8">
        <v>5854331.2400000002</v>
      </c>
      <c r="F78">
        <v>94862</v>
      </c>
      <c r="G78">
        <v>58775</v>
      </c>
      <c r="H78">
        <f>ABS(Table2[[#This Row],[Adult-Use Products Sold]]-Table2[[#This Row],[Medical Products Sold]])</f>
        <v>36087</v>
      </c>
      <c r="I78">
        <v>153637</v>
      </c>
      <c r="J78" s="8">
        <v>40.07</v>
      </c>
      <c r="K78" s="8">
        <v>35.090000000000003</v>
      </c>
      <c r="L78" s="8">
        <f>ABS(Table2[[#This Row],[Adult-Use Average Product Price]]-Table2[[#This Row],[Medical Average Product Price]])</f>
        <v>4.9799999999999969</v>
      </c>
      <c r="M78" s="14">
        <f t="shared" si="2"/>
        <v>-9.2896174863388872E-2</v>
      </c>
    </row>
    <row r="79" spans="1:13" x14ac:dyDescent="0.25">
      <c r="A79" s="1">
        <v>45382</v>
      </c>
      <c r="B79" s="8">
        <v>163995.01</v>
      </c>
      <c r="C79" s="8">
        <v>62837.67</v>
      </c>
      <c r="D79" s="8">
        <f>ABS(Table2[[#This Row],[Adult-Use Retail Sales]] - Table2[[#This Row],[Medical Marijuana Retail Sales]])</f>
        <v>101157.34000000001</v>
      </c>
      <c r="E79" s="8">
        <v>226832.68</v>
      </c>
      <c r="F79">
        <v>4188</v>
      </c>
      <c r="G79">
        <v>1916</v>
      </c>
      <c r="H79">
        <f>ABS(Table2[[#This Row],[Adult-Use Products Sold]]-Table2[[#This Row],[Medical Products Sold]])</f>
        <v>2272</v>
      </c>
      <c r="I79">
        <v>6104</v>
      </c>
      <c r="J79" s="8">
        <v>39.159999999999997</v>
      </c>
      <c r="K79" s="8">
        <v>32.799999999999997</v>
      </c>
      <c r="L79" s="8">
        <f>ABS(Table2[[#This Row],[Adult-Use Average Product Price]]-Table2[[#This Row],[Medical Average Product Price]])</f>
        <v>6.3599999999999994</v>
      </c>
      <c r="M79" s="14">
        <f t="shared" si="2"/>
        <v>0.27710843373494043</v>
      </c>
    </row>
    <row r="80" spans="1:13" x14ac:dyDescent="0.25">
      <c r="A80" s="1">
        <v>45388</v>
      </c>
      <c r="B80" s="8">
        <v>3422556.1600000001</v>
      </c>
      <c r="C80" s="8">
        <v>1913167.54</v>
      </c>
      <c r="D80" s="8">
        <f>ABS(Table2[[#This Row],[Adult-Use Retail Sales]] - Table2[[#This Row],[Medical Marijuana Retail Sales]])</f>
        <v>1509388.62</v>
      </c>
      <c r="E80" s="8">
        <v>5335723.7</v>
      </c>
      <c r="F80">
        <v>84267</v>
      </c>
      <c r="G80">
        <v>53584</v>
      </c>
      <c r="H80">
        <f>ABS(Table2[[#This Row],[Adult-Use Products Sold]]-Table2[[#This Row],[Medical Products Sold]])</f>
        <v>30683</v>
      </c>
      <c r="I80">
        <v>137851</v>
      </c>
      <c r="J80" s="8">
        <v>40.630000000000003</v>
      </c>
      <c r="K80" s="8">
        <v>35.81</v>
      </c>
      <c r="L80" s="8">
        <f>ABS(Table2[[#This Row],[Adult-Use Average Product Price]]-Table2[[#This Row],[Medical Average Product Price]])</f>
        <v>4.82</v>
      </c>
      <c r="M80" s="14">
        <f t="shared" si="2"/>
        <v>-0.2421383647798741</v>
      </c>
    </row>
    <row r="81" spans="1:13" x14ac:dyDescent="0.25">
      <c r="A81" s="1">
        <v>45395</v>
      </c>
      <c r="B81" s="8">
        <v>3520051.33</v>
      </c>
      <c r="C81" s="8">
        <v>1887788.18</v>
      </c>
      <c r="D81" s="8">
        <f>ABS(Table2[[#This Row],[Adult-Use Retail Sales]] - Table2[[#This Row],[Medical Marijuana Retail Sales]])</f>
        <v>1632263.1500000001</v>
      </c>
      <c r="E81" s="8">
        <v>5407839.5099999998</v>
      </c>
      <c r="F81">
        <v>90734</v>
      </c>
      <c r="G81">
        <v>54034</v>
      </c>
      <c r="H81">
        <f>ABS(Table2[[#This Row],[Adult-Use Products Sold]]-Table2[[#This Row],[Medical Products Sold]])</f>
        <v>36700</v>
      </c>
      <c r="I81">
        <v>144768</v>
      </c>
      <c r="J81" s="8">
        <v>39.04</v>
      </c>
      <c r="K81" s="8">
        <v>35.020000000000003</v>
      </c>
      <c r="L81" s="8">
        <f>ABS(Table2[[#This Row],[Adult-Use Average Product Price]]-Table2[[#This Row],[Medical Average Product Price]])</f>
        <v>4.019999999999996</v>
      </c>
      <c r="M81" s="14">
        <f t="shared" si="2"/>
        <v>-0.16597510373444072</v>
      </c>
    </row>
    <row r="82" spans="1:13" x14ac:dyDescent="0.25">
      <c r="A82" s="1">
        <v>45402</v>
      </c>
      <c r="B82" s="8">
        <v>3951777.44</v>
      </c>
      <c r="C82" s="8">
        <v>2125125.29</v>
      </c>
      <c r="D82" s="8">
        <f>ABS(Table2[[#This Row],[Adult-Use Retail Sales]] - Table2[[#This Row],[Medical Marijuana Retail Sales]])</f>
        <v>1826652.15</v>
      </c>
      <c r="E82" s="8">
        <v>6076902.7300000004</v>
      </c>
      <c r="F82">
        <v>108100</v>
      </c>
      <c r="G82">
        <v>62499</v>
      </c>
      <c r="H82">
        <f>ABS(Table2[[#This Row],[Adult-Use Products Sold]]-Table2[[#This Row],[Medical Products Sold]])</f>
        <v>45601</v>
      </c>
      <c r="I82">
        <v>170599</v>
      </c>
      <c r="J82" s="8">
        <v>36.93</v>
      </c>
      <c r="K82" s="8">
        <v>34.200000000000003</v>
      </c>
      <c r="L82" s="8">
        <f>ABS(Table2[[#This Row],[Adult-Use Average Product Price]]-Table2[[#This Row],[Medical Average Product Price]])</f>
        <v>2.7299999999999969</v>
      </c>
      <c r="M82" s="14">
        <f t="shared" si="2"/>
        <v>-0.3208955223880598</v>
      </c>
    </row>
    <row r="83" spans="1:13" x14ac:dyDescent="0.25">
      <c r="A83" s="1">
        <v>45409</v>
      </c>
      <c r="B83" s="8">
        <v>3434168.67</v>
      </c>
      <c r="C83" s="8">
        <v>1683214.96</v>
      </c>
      <c r="D83" s="8">
        <f>ABS(Table2[[#This Row],[Adult-Use Retail Sales]] - Table2[[#This Row],[Medical Marijuana Retail Sales]])</f>
        <v>1750953.71</v>
      </c>
      <c r="E83" s="8">
        <v>5117383.63</v>
      </c>
      <c r="F83">
        <v>91124</v>
      </c>
      <c r="G83">
        <v>48817</v>
      </c>
      <c r="H83">
        <f>ABS(Table2[[#This Row],[Adult-Use Products Sold]]-Table2[[#This Row],[Medical Products Sold]])</f>
        <v>42307</v>
      </c>
      <c r="I83">
        <v>139941</v>
      </c>
      <c r="J83" s="8">
        <v>37.65</v>
      </c>
      <c r="K83" s="8">
        <v>34.43</v>
      </c>
      <c r="L83" s="8">
        <f>ABS(Table2[[#This Row],[Adult-Use Average Product Price]]-Table2[[#This Row],[Medical Average Product Price]])</f>
        <v>3.2199999999999989</v>
      </c>
      <c r="M83" s="14">
        <f t="shared" si="2"/>
        <v>0.17948717948718043</v>
      </c>
    </row>
    <row r="84" spans="1:13" x14ac:dyDescent="0.25">
      <c r="A84" s="1">
        <v>45412</v>
      </c>
      <c r="B84" s="8">
        <v>1291739.27</v>
      </c>
      <c r="C84" s="8">
        <v>733131.16</v>
      </c>
      <c r="D84" s="8">
        <f>ABS(Table2[[#This Row],[Adult-Use Retail Sales]] - Table2[[#This Row],[Medical Marijuana Retail Sales]])</f>
        <v>558608.11</v>
      </c>
      <c r="E84" s="8">
        <v>2024870.43</v>
      </c>
      <c r="F84">
        <v>32945</v>
      </c>
      <c r="G84">
        <v>21082</v>
      </c>
      <c r="H84">
        <f>ABS(Table2[[#This Row],[Adult-Use Products Sold]]-Table2[[#This Row],[Medical Products Sold]])</f>
        <v>11863</v>
      </c>
      <c r="I84">
        <v>54027</v>
      </c>
      <c r="J84" s="8">
        <v>39.14</v>
      </c>
      <c r="K84" s="8">
        <v>34.99</v>
      </c>
      <c r="L84" s="8">
        <f>ABS(Table2[[#This Row],[Adult-Use Average Product Price]]-Table2[[#This Row],[Medical Average Product Price]])</f>
        <v>4.1499999999999986</v>
      </c>
      <c r="M84" s="14">
        <f t="shared" si="2"/>
        <v>0.28881987577639751</v>
      </c>
    </row>
    <row r="85" spans="1:13" x14ac:dyDescent="0.25">
      <c r="A85" s="1">
        <v>45416</v>
      </c>
      <c r="B85" s="8">
        <v>2327225.46</v>
      </c>
      <c r="C85" s="8">
        <v>1135825.31</v>
      </c>
      <c r="D85" s="8">
        <f>ABS(Table2[[#This Row],[Adult-Use Retail Sales]] - Table2[[#This Row],[Medical Marijuana Retail Sales]])</f>
        <v>1191400.1499999999</v>
      </c>
      <c r="E85" s="8">
        <v>3463050.77</v>
      </c>
      <c r="F85">
        <v>58595</v>
      </c>
      <c r="G85">
        <v>31249</v>
      </c>
      <c r="H85">
        <f>ABS(Table2[[#This Row],[Adult-Use Products Sold]]-Table2[[#This Row],[Medical Products Sold]])</f>
        <v>27346</v>
      </c>
      <c r="I85">
        <v>89844</v>
      </c>
      <c r="J85" s="8">
        <v>39.74</v>
      </c>
      <c r="K85" s="8">
        <v>36.36</v>
      </c>
      <c r="L85" s="8">
        <f>ABS(Table2[[#This Row],[Adult-Use Average Product Price]]-Table2[[#This Row],[Medical Average Product Price]])</f>
        <v>3.3800000000000026</v>
      </c>
      <c r="M85" s="14">
        <f t="shared" si="2"/>
        <v>-0.18554216867469789</v>
      </c>
    </row>
    <row r="86" spans="1:13" x14ac:dyDescent="0.25">
      <c r="A86" s="1">
        <v>45423</v>
      </c>
      <c r="B86" s="8">
        <v>3660398.46</v>
      </c>
      <c r="C86" s="8">
        <v>1857724.71</v>
      </c>
      <c r="D86" s="8">
        <f>ABS(Table2[[#This Row],[Adult-Use Retail Sales]] - Table2[[#This Row],[Medical Marijuana Retail Sales]])</f>
        <v>1802673.75</v>
      </c>
      <c r="E86" s="8">
        <v>5518123.1699999999</v>
      </c>
      <c r="F86">
        <v>92870</v>
      </c>
      <c r="G86">
        <v>52621</v>
      </c>
      <c r="H86">
        <f>ABS(Table2[[#This Row],[Adult-Use Products Sold]]-Table2[[#This Row],[Medical Products Sold]])</f>
        <v>40249</v>
      </c>
      <c r="I86">
        <v>145491</v>
      </c>
      <c r="J86" s="8">
        <v>39.5</v>
      </c>
      <c r="K86" s="8">
        <v>35.47</v>
      </c>
      <c r="L86" s="8">
        <f>ABS(Table2[[#This Row],[Adult-Use Average Product Price]]-Table2[[#This Row],[Medical Average Product Price]])</f>
        <v>4.0300000000000011</v>
      </c>
      <c r="M86" s="14">
        <f t="shared" si="2"/>
        <v>0.19230769230769174</v>
      </c>
    </row>
    <row r="87" spans="1:13" x14ac:dyDescent="0.25">
      <c r="A87" s="1">
        <v>45430</v>
      </c>
      <c r="B87" s="8">
        <v>3673448.12</v>
      </c>
      <c r="C87" s="8">
        <v>1802897.66</v>
      </c>
      <c r="D87" s="8">
        <f>ABS(Table2[[#This Row],[Adult-Use Retail Sales]] - Table2[[#This Row],[Medical Marijuana Retail Sales]])</f>
        <v>1870550.4600000002</v>
      </c>
      <c r="E87" s="8">
        <v>5476345.7800000003</v>
      </c>
      <c r="F87">
        <v>93239</v>
      </c>
      <c r="G87">
        <v>50854</v>
      </c>
      <c r="H87">
        <f>ABS(Table2[[#This Row],[Adult-Use Products Sold]]-Table2[[#This Row],[Medical Products Sold]])</f>
        <v>42385</v>
      </c>
      <c r="I87">
        <v>144093</v>
      </c>
      <c r="J87" s="8">
        <v>39.369999999999997</v>
      </c>
      <c r="K87" s="8">
        <v>35.42</v>
      </c>
      <c r="L87" s="8">
        <f>ABS(Table2[[#This Row],[Adult-Use Average Product Price]]-Table2[[#This Row],[Medical Average Product Price]])</f>
        <v>3.9499999999999957</v>
      </c>
      <c r="M87" s="14">
        <f t="shared" si="2"/>
        <v>-1.9851116625311509E-2</v>
      </c>
    </row>
    <row r="88" spans="1:13" x14ac:dyDescent="0.25">
      <c r="A88" s="1">
        <v>45437</v>
      </c>
      <c r="B88" s="8">
        <v>3784114.39</v>
      </c>
      <c r="C88" s="8">
        <v>1962933.48</v>
      </c>
      <c r="D88" s="8">
        <f>ABS(Table2[[#This Row],[Adult-Use Retail Sales]] - Table2[[#This Row],[Medical Marijuana Retail Sales]])</f>
        <v>1821180.9100000001</v>
      </c>
      <c r="E88" s="8">
        <v>5747047.8700000001</v>
      </c>
      <c r="F88">
        <v>96509</v>
      </c>
      <c r="G88">
        <v>56792</v>
      </c>
      <c r="H88">
        <f>ABS(Table2[[#This Row],[Adult-Use Products Sold]]-Table2[[#This Row],[Medical Products Sold]])</f>
        <v>39717</v>
      </c>
      <c r="I88">
        <v>153301</v>
      </c>
      <c r="J88" s="8">
        <v>39.29</v>
      </c>
      <c r="K88" s="8">
        <v>34.72</v>
      </c>
      <c r="L88" s="8">
        <f>ABS(Table2[[#This Row],[Adult-Use Average Product Price]]-Table2[[#This Row],[Medical Average Product Price]])</f>
        <v>4.57</v>
      </c>
      <c r="M88" s="14">
        <f t="shared" si="2"/>
        <v>0.156962025316457</v>
      </c>
    </row>
    <row r="89" spans="1:13" x14ac:dyDescent="0.25">
      <c r="A89" s="1">
        <v>45443</v>
      </c>
      <c r="B89" s="8">
        <v>3071008.25</v>
      </c>
      <c r="C89" s="8">
        <v>1438312.36</v>
      </c>
      <c r="D89" s="8">
        <f>ABS(Table2[[#This Row],[Adult-Use Retail Sales]] - Table2[[#This Row],[Medical Marijuana Retail Sales]])</f>
        <v>1632695.89</v>
      </c>
      <c r="E89" s="8">
        <v>4509320.6100000003</v>
      </c>
      <c r="F89">
        <v>80549</v>
      </c>
      <c r="G89">
        <v>42190</v>
      </c>
      <c r="H89">
        <f>ABS(Table2[[#This Row],[Adult-Use Products Sold]]-Table2[[#This Row],[Medical Products Sold]])</f>
        <v>38359</v>
      </c>
      <c r="I89">
        <v>122739</v>
      </c>
      <c r="J89" s="8">
        <v>38.119999999999997</v>
      </c>
      <c r="K89" s="8">
        <v>34.020000000000003</v>
      </c>
      <c r="L89" s="8">
        <f>ABS(Table2[[#This Row],[Adult-Use Average Product Price]]-Table2[[#This Row],[Medical Average Product Price]])</f>
        <v>4.0999999999999943</v>
      </c>
      <c r="M89" s="14">
        <f t="shared" si="2"/>
        <v>-0.10284463894967308</v>
      </c>
    </row>
    <row r="90" spans="1:13" x14ac:dyDescent="0.25">
      <c r="A90" s="1">
        <v>45444</v>
      </c>
      <c r="B90" s="8">
        <v>585974.54</v>
      </c>
      <c r="C90" s="8">
        <v>255534.28</v>
      </c>
      <c r="D90" s="8">
        <f>ABS(Table2[[#This Row],[Adult-Use Retail Sales]] - Table2[[#This Row],[Medical Marijuana Retail Sales]])</f>
        <v>330440.26</v>
      </c>
      <c r="E90" s="8">
        <v>841508.82</v>
      </c>
      <c r="F90">
        <v>15288</v>
      </c>
      <c r="G90">
        <v>7223</v>
      </c>
      <c r="H90">
        <f>ABS(Table2[[#This Row],[Adult-Use Products Sold]]-Table2[[#This Row],[Medical Products Sold]])</f>
        <v>8065</v>
      </c>
      <c r="I90">
        <v>22511</v>
      </c>
      <c r="J90" s="8">
        <v>38.33</v>
      </c>
      <c r="K90" s="8">
        <v>35.380000000000003</v>
      </c>
      <c r="L90" s="8">
        <f>ABS(Table2[[#This Row],[Adult-Use Average Product Price]]-Table2[[#This Row],[Medical Average Product Price]])</f>
        <v>2.9499999999999957</v>
      </c>
      <c r="M90" s="14">
        <f t="shared" si="2"/>
        <v>-0.28048780487804881</v>
      </c>
    </row>
    <row r="91" spans="1:13" x14ac:dyDescent="0.25">
      <c r="A91" s="1">
        <v>45451</v>
      </c>
      <c r="B91" s="8">
        <v>3757426.07</v>
      </c>
      <c r="C91" s="8">
        <v>1791194.21</v>
      </c>
      <c r="D91" s="8">
        <f>ABS(Table2[[#This Row],[Adult-Use Retail Sales]] - Table2[[#This Row],[Medical Marijuana Retail Sales]])</f>
        <v>1966231.8599999999</v>
      </c>
      <c r="E91" s="8">
        <v>5548620.2800000003</v>
      </c>
      <c r="F91">
        <v>96544</v>
      </c>
      <c r="G91">
        <v>51021</v>
      </c>
      <c r="H91">
        <f>ABS(Table2[[#This Row],[Adult-Use Products Sold]]-Table2[[#This Row],[Medical Products Sold]])</f>
        <v>45523</v>
      </c>
      <c r="I91">
        <v>147565</v>
      </c>
      <c r="J91" s="8">
        <v>38.89</v>
      </c>
      <c r="K91" s="8">
        <v>35.130000000000003</v>
      </c>
      <c r="L91" s="8">
        <f>ABS(Table2[[#This Row],[Adult-Use Average Product Price]]-Table2[[#This Row],[Medical Average Product Price]])</f>
        <v>3.759999999999998</v>
      </c>
      <c r="M91" s="14">
        <f t="shared" si="2"/>
        <v>0.27457627118644184</v>
      </c>
    </row>
    <row r="92" spans="1:13" x14ac:dyDescent="0.25">
      <c r="A92" s="1">
        <v>45458</v>
      </c>
      <c r="B92" s="8">
        <v>3800144.33</v>
      </c>
      <c r="C92" s="8">
        <v>1792704.56</v>
      </c>
      <c r="D92" s="8">
        <f>ABS(Table2[[#This Row],[Adult-Use Retail Sales]] - Table2[[#This Row],[Medical Marijuana Retail Sales]])</f>
        <v>2007439.77</v>
      </c>
      <c r="E92" s="8">
        <v>5592848.8899999997</v>
      </c>
      <c r="F92">
        <v>96405</v>
      </c>
      <c r="G92">
        <v>51203</v>
      </c>
      <c r="H92">
        <f>ABS(Table2[[#This Row],[Adult-Use Products Sold]]-Table2[[#This Row],[Medical Products Sold]])</f>
        <v>45202</v>
      </c>
      <c r="I92">
        <v>147608</v>
      </c>
      <c r="J92" s="8">
        <v>39.36</v>
      </c>
      <c r="K92" s="8">
        <v>35.159999999999997</v>
      </c>
      <c r="L92" s="8">
        <f>ABS(Table2[[#This Row],[Adult-Use Average Product Price]]-Table2[[#This Row],[Medical Average Product Price]])</f>
        <v>4.2000000000000028</v>
      </c>
      <c r="M92" s="14">
        <f t="shared" si="2"/>
        <v>0.11702127659574603</v>
      </c>
    </row>
    <row r="93" spans="1:13" x14ac:dyDescent="0.25">
      <c r="A93" s="1">
        <v>45465</v>
      </c>
      <c r="B93" s="8">
        <v>3888303.98</v>
      </c>
      <c r="C93" s="8">
        <v>1839670.93</v>
      </c>
      <c r="D93" s="8">
        <f>ABS(Table2[[#This Row],[Adult-Use Retail Sales]] - Table2[[#This Row],[Medical Marijuana Retail Sales]])</f>
        <v>2048633.05</v>
      </c>
      <c r="E93" s="8">
        <v>5727974.9100000001</v>
      </c>
      <c r="F93">
        <v>99529</v>
      </c>
      <c r="G93">
        <v>51825</v>
      </c>
      <c r="H93">
        <f>ABS(Table2[[#This Row],[Adult-Use Products Sold]]-Table2[[#This Row],[Medical Products Sold]])</f>
        <v>47704</v>
      </c>
      <c r="I93">
        <v>151354</v>
      </c>
      <c r="J93" s="8">
        <v>39.11</v>
      </c>
      <c r="K93" s="8">
        <v>35.590000000000003</v>
      </c>
      <c r="L93" s="8">
        <f>ABS(Table2[[#This Row],[Adult-Use Average Product Price]]-Table2[[#This Row],[Medical Average Product Price]])</f>
        <v>3.519999999999996</v>
      </c>
      <c r="M93" s="14">
        <f t="shared" si="2"/>
        <v>-0.16190476190476341</v>
      </c>
    </row>
    <row r="94" spans="1:13" x14ac:dyDescent="0.25">
      <c r="A94" s="1">
        <v>45472</v>
      </c>
      <c r="B94" s="8">
        <v>3817472.57</v>
      </c>
      <c r="C94" s="8">
        <v>1836755.85</v>
      </c>
      <c r="D94" s="8">
        <f>ABS(Table2[[#This Row],[Adult-Use Retail Sales]] - Table2[[#This Row],[Medical Marijuana Retail Sales]])</f>
        <v>1980716.7199999997</v>
      </c>
      <c r="E94" s="8">
        <v>5654228.4199999999</v>
      </c>
      <c r="F94">
        <v>100016</v>
      </c>
      <c r="G94">
        <v>53216</v>
      </c>
      <c r="H94">
        <f>ABS(Table2[[#This Row],[Adult-Use Products Sold]]-Table2[[#This Row],[Medical Products Sold]])</f>
        <v>46800</v>
      </c>
      <c r="I94">
        <v>153232</v>
      </c>
      <c r="J94" s="8">
        <v>38.24</v>
      </c>
      <c r="K94" s="8">
        <v>34.75</v>
      </c>
      <c r="L94" s="8">
        <f>ABS(Table2[[#This Row],[Adult-Use Average Product Price]]-Table2[[#This Row],[Medical Average Product Price]])</f>
        <v>3.490000000000002</v>
      </c>
      <c r="M94" s="14">
        <f t="shared" si="2"/>
        <v>-8.5227272727255859E-3</v>
      </c>
    </row>
    <row r="98" spans="1:9" x14ac:dyDescent="0.25">
      <c r="A98" s="2" t="s">
        <v>9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5</v>
      </c>
      <c r="G98" s="2" t="s">
        <v>6</v>
      </c>
      <c r="H98" s="2" t="s">
        <v>7</v>
      </c>
      <c r="I98" s="2" t="s">
        <v>8</v>
      </c>
    </row>
    <row r="99" spans="1:9" x14ac:dyDescent="0.25">
      <c r="A99" s="3" t="s">
        <v>10</v>
      </c>
      <c r="B99" s="8">
        <f>AVERAGE(B2:B94)</f>
        <v>2573923.5744086015</v>
      </c>
      <c r="C99" s="8">
        <f>AVERAGE(C2:C94)</f>
        <v>1935136.9884946237</v>
      </c>
      <c r="D99" s="8">
        <f>AVERAGE(E2:E94)</f>
        <v>4509061.2167741917</v>
      </c>
      <c r="E99" s="4">
        <f>AVERAGE(F2:F94)</f>
        <v>65489.731182795702</v>
      </c>
      <c r="F99" s="4">
        <f>AVERAGE(G2:G94)</f>
        <v>52832.419354838712</v>
      </c>
      <c r="G99" s="4">
        <f>AVERAGE(I2:I94)</f>
        <v>118464.49462365592</v>
      </c>
      <c r="H99" s="8">
        <f>AVERAGE(J2:J94)</f>
        <v>39.609892473118258</v>
      </c>
      <c r="I99" s="8">
        <f>AVERAGE(K2:K94)</f>
        <v>36.581505376344083</v>
      </c>
    </row>
    <row r="100" spans="1:9" x14ac:dyDescent="0.25">
      <c r="A100" s="3" t="s">
        <v>11</v>
      </c>
      <c r="B100" s="8">
        <f>MEDIAN(B2:B94)</f>
        <v>2875410.83</v>
      </c>
      <c r="C100" s="8">
        <f>MEDIAN(C2:C94)</f>
        <v>2110002.7999999998</v>
      </c>
      <c r="D100" s="8">
        <f>MEDIAN(E2:E94)</f>
        <v>5202105.74</v>
      </c>
      <c r="E100" s="4">
        <f>MEDIAN(F2:F94)</f>
        <v>71879</v>
      </c>
      <c r="F100">
        <f>MEDIAN(G2:G94)</f>
        <v>57047</v>
      </c>
      <c r="G100" s="4">
        <f>MEDIAN(I2:I94)</f>
        <v>135557</v>
      </c>
      <c r="H100" s="8">
        <f>MEDIAN(J2:J94)</f>
        <v>39.520000000000003</v>
      </c>
      <c r="I100" s="8">
        <f>MEDIAN(K2:K94)</f>
        <v>36.299999999999997</v>
      </c>
    </row>
    <row r="101" spans="1:9" x14ac:dyDescent="0.25">
      <c r="A101" s="3" t="s">
        <v>12</v>
      </c>
      <c r="B101" s="9" t="e">
        <f>_xlfn.MODE.SNGL(B2:B94)</f>
        <v>#N/A</v>
      </c>
      <c r="C101" s="9" t="e">
        <f>_xlfn.MODE.SNGL(C2:C94)</f>
        <v>#N/A</v>
      </c>
      <c r="D101" s="9" t="e">
        <f>_xlfn.MODE.SNGL(E2:E94)</f>
        <v>#N/A</v>
      </c>
      <c r="E101" s="5" t="e">
        <f>_xlfn.MODE.SNGL(F2:F94)</f>
        <v>#N/A</v>
      </c>
      <c r="F101" s="5" t="e">
        <f>_xlfn.MODE.SNGL(G2:G94)</f>
        <v>#N/A</v>
      </c>
      <c r="G101" s="5" t="e">
        <f>_xlfn.MODE.SNGL(I2:I94)</f>
        <v>#N/A</v>
      </c>
      <c r="H101" s="8">
        <f>_xlfn.MODE.SNGL(J2:J94)</f>
        <v>44.56</v>
      </c>
      <c r="I101" s="8">
        <f>_xlfn.MODE.SNGL(K2:K94)</f>
        <v>35.93</v>
      </c>
    </row>
    <row r="102" spans="1:9" x14ac:dyDescent="0.25">
      <c r="A102" s="3" t="s">
        <v>13</v>
      </c>
      <c r="B102" s="8">
        <f>_xlfn.STDEV.P(B2:B94)</f>
        <v>1068994.9008029227</v>
      </c>
      <c r="C102" s="8">
        <f>_xlfn.STDEV.P(C2:C94)</f>
        <v>717832.57301042066</v>
      </c>
      <c r="D102" s="8">
        <f>_xlfn.STDEV.P(E2:E94)</f>
        <v>1603047.7353048271</v>
      </c>
      <c r="E102" s="4">
        <f>_xlfn.STDEV.P(F2:F94)</f>
        <v>28042.345001930691</v>
      </c>
      <c r="F102" s="4">
        <f>_xlfn.STDEV.P(G2:G94)</f>
        <v>19715.524649929837</v>
      </c>
      <c r="G102" s="4">
        <f>_xlfn.STDEV.P(I2:I94)</f>
        <v>42699.370239022392</v>
      </c>
      <c r="H102" s="8">
        <f>_xlfn.STDEV.P(J2:J94)</f>
        <v>1.637191730565335</v>
      </c>
      <c r="I102" s="8">
        <f>_xlfn.STDEV.P(K2:K94)</f>
        <v>1.6207166516775402</v>
      </c>
    </row>
    <row r="103" spans="1:9" x14ac:dyDescent="0.25">
      <c r="A103" s="3" t="s">
        <v>17</v>
      </c>
      <c r="B103" s="8">
        <f>_xlfn.VAR.P(B2:B94)</f>
        <v>1142750097942.6504</v>
      </c>
      <c r="C103" s="8">
        <f>_xlfn.VAR.P(C2:C94)</f>
        <v>515283602874.76099</v>
      </c>
      <c r="D103" s="8">
        <f>_xlfn.VAR.P(E2:E94)</f>
        <v>2569762041665.9351</v>
      </c>
      <c r="E103">
        <f>_xlfn.VAR.P(F2:F94)</f>
        <v>786373113.20730722</v>
      </c>
      <c r="F103">
        <f>_xlfn.VAR.P(G2:G94)</f>
        <v>388701912.221991</v>
      </c>
      <c r="G103">
        <f>_xlfn.VAR.P(I2:I94)</f>
        <v>1823236218.8091109</v>
      </c>
      <c r="H103" s="8">
        <f>_xlfn.VAR.P(J2:J94)</f>
        <v>2.6803967626315162</v>
      </c>
      <c r="I103" s="8">
        <f>_xlfn.VAR.P(K2:K94)</f>
        <v>2.6267224650248573</v>
      </c>
    </row>
  </sheetData>
  <conditionalFormatting sqref="A98:I103 A1:M94">
    <cfRule type="containsErrors" dxfId="1" priority="4">
      <formula>ISERROR(A1)</formula>
    </cfRule>
  </conditionalFormatting>
  <conditionalFormatting sqref="M3:M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48A1-2D83-49FE-89A0-319B2FAA303B}">
  <dimension ref="A1:O62"/>
  <sheetViews>
    <sheetView zoomScale="85" zoomScaleNormal="85" workbookViewId="0">
      <selection activeCell="U31" sqref="U31"/>
    </sheetView>
  </sheetViews>
  <sheetFormatPr defaultRowHeight="15" x14ac:dyDescent="0.25"/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315F-870A-434B-8656-A6C7CFED307F}">
  <dimension ref="A3:C15"/>
  <sheetViews>
    <sheetView workbookViewId="0">
      <selection activeCell="A9" sqref="A4:A15"/>
      <pivotSelection pane="bottomRight" showHeader="1" activeRow="8" click="1" r:id="rId1">
        <pivotArea dataOnly="0" labelOnly="1" fieldPosition="0">
          <references count="1">
            <reference field="11" count="0"/>
          </references>
        </pivotArea>
      </pivotSelection>
    </sheetView>
  </sheetViews>
  <sheetFormatPr defaultRowHeight="15" x14ac:dyDescent="0.25"/>
  <cols>
    <col min="1" max="1" width="13.42578125" bestFit="1" customWidth="1"/>
    <col min="2" max="2" width="37.42578125" bestFit="1" customWidth="1"/>
    <col min="3" max="3" width="35.5703125" bestFit="1" customWidth="1"/>
    <col min="4" max="5" width="31" bestFit="1" customWidth="1"/>
    <col min="6" max="6" width="28.140625" bestFit="1" customWidth="1"/>
    <col min="7" max="7" width="38.85546875" bestFit="1" customWidth="1"/>
  </cols>
  <sheetData>
    <row r="3" spans="1:3" x14ac:dyDescent="0.25">
      <c r="A3" s="6" t="s">
        <v>14</v>
      </c>
      <c r="B3" t="s">
        <v>15</v>
      </c>
      <c r="C3" t="s">
        <v>16</v>
      </c>
    </row>
    <row r="4" spans="1:3" x14ac:dyDescent="0.25">
      <c r="A4" s="7" t="s">
        <v>29</v>
      </c>
      <c r="B4">
        <v>373.39</v>
      </c>
      <c r="C4">
        <v>324.66999999999996</v>
      </c>
    </row>
    <row r="5" spans="1:3" x14ac:dyDescent="0.25">
      <c r="A5" s="7" t="s">
        <v>30</v>
      </c>
      <c r="B5">
        <v>411.05</v>
      </c>
      <c r="C5">
        <v>364.63999999999993</v>
      </c>
    </row>
    <row r="6" spans="1:3" x14ac:dyDescent="0.25">
      <c r="A6" s="7" t="s">
        <v>31</v>
      </c>
      <c r="B6">
        <v>445.73</v>
      </c>
      <c r="C6">
        <v>398.10999999999996</v>
      </c>
    </row>
    <row r="7" spans="1:3" x14ac:dyDescent="0.25">
      <c r="A7" s="7" t="s">
        <v>26</v>
      </c>
      <c r="B7">
        <v>430.88</v>
      </c>
      <c r="C7">
        <v>393.52</v>
      </c>
    </row>
    <row r="8" spans="1:3" x14ac:dyDescent="0.25">
      <c r="A8" s="7" t="s">
        <v>27</v>
      </c>
      <c r="B8">
        <v>393.35000000000008</v>
      </c>
      <c r="C8">
        <v>355.28999999999996</v>
      </c>
    </row>
    <row r="9" spans="1:3" x14ac:dyDescent="0.25">
      <c r="A9" s="7" t="s">
        <v>28</v>
      </c>
      <c r="B9">
        <v>393.94</v>
      </c>
      <c r="C9">
        <v>363.14</v>
      </c>
    </row>
    <row r="10" spans="1:3" x14ac:dyDescent="0.25">
      <c r="A10" s="7" t="s">
        <v>23</v>
      </c>
      <c r="B10">
        <v>239.51999999999998</v>
      </c>
      <c r="C10">
        <v>237.92999999999998</v>
      </c>
    </row>
    <row r="11" spans="1:3" x14ac:dyDescent="0.25">
      <c r="A11" s="7" t="s">
        <v>24</v>
      </c>
      <c r="B11">
        <v>197.43</v>
      </c>
      <c r="C11">
        <v>196.78000000000003</v>
      </c>
    </row>
    <row r="12" spans="1:3" x14ac:dyDescent="0.25">
      <c r="A12" s="7" t="s">
        <v>25</v>
      </c>
      <c r="B12">
        <v>191.82999999999998</v>
      </c>
      <c r="C12">
        <v>191.06000000000003</v>
      </c>
    </row>
    <row r="13" spans="1:3" x14ac:dyDescent="0.25">
      <c r="A13" s="7" t="s">
        <v>20</v>
      </c>
      <c r="B13">
        <v>187.76</v>
      </c>
      <c r="C13">
        <v>182.38</v>
      </c>
    </row>
    <row r="14" spans="1:3" x14ac:dyDescent="0.25">
      <c r="A14" s="7" t="s">
        <v>21</v>
      </c>
      <c r="B14">
        <v>192.22</v>
      </c>
      <c r="C14">
        <v>184.94</v>
      </c>
    </row>
    <row r="15" spans="1:3" x14ac:dyDescent="0.25">
      <c r="A15" s="7" t="s">
        <v>22</v>
      </c>
      <c r="B15">
        <v>226.62</v>
      </c>
      <c r="C15">
        <v>209.62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cannabis-retail-sales-workbook</vt:lpstr>
      <vt:lpstr>Time Series Charts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Hansel Soberao</dc:creator>
  <cp:lastModifiedBy>Hansel Soberao</cp:lastModifiedBy>
  <dcterms:created xsi:type="dcterms:W3CDTF">2024-08-02T15:41:47Z</dcterms:created>
  <dcterms:modified xsi:type="dcterms:W3CDTF">2024-08-07T22:27:36Z</dcterms:modified>
</cp:coreProperties>
</file>