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ayDW\Desktop\"/>
    </mc:Choice>
  </mc:AlternateContent>
  <xr:revisionPtr revIDLastSave="0" documentId="13_ncr:1_{2E24E979-C5FA-47E9-B82F-3CC72EBC15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6" i="1" l="1"/>
  <c r="R144" i="1"/>
  <c r="R135" i="1"/>
  <c r="R134" i="1"/>
  <c r="O140" i="1"/>
  <c r="L137" i="1"/>
  <c r="L136" i="1"/>
  <c r="L133" i="1"/>
  <c r="R110" i="1"/>
  <c r="R108" i="1"/>
  <c r="R99" i="1"/>
  <c r="R98" i="1"/>
  <c r="O104" i="1"/>
  <c r="L101" i="1"/>
  <c r="L100" i="1"/>
  <c r="L97" i="1"/>
  <c r="R74" i="1"/>
  <c r="R72" i="1"/>
  <c r="R63" i="1"/>
  <c r="R62" i="1"/>
  <c r="O68" i="1"/>
  <c r="L65" i="1"/>
  <c r="L64" i="1"/>
  <c r="L61" i="1"/>
  <c r="Q62" i="1"/>
  <c r="R36" i="1"/>
  <c r="R27" i="1"/>
  <c r="O38" i="1"/>
  <c r="O32" i="1"/>
  <c r="O26" i="1"/>
  <c r="L39" i="1"/>
  <c r="L37" i="1"/>
  <c r="L35" i="1"/>
  <c r="L34" i="1"/>
  <c r="L33" i="1"/>
  <c r="L31" i="1"/>
  <c r="L30" i="1"/>
  <c r="L29" i="1"/>
  <c r="L28" i="1"/>
  <c r="L25" i="1"/>
  <c r="P131" i="1"/>
  <c r="M131" i="1"/>
  <c r="J131" i="1"/>
  <c r="P95" i="1"/>
  <c r="M95" i="1"/>
  <c r="J95" i="1"/>
  <c r="P59" i="1"/>
  <c r="M59" i="1"/>
  <c r="J59" i="1"/>
  <c r="J8" i="1"/>
  <c r="M8" i="1"/>
  <c r="P8" i="1"/>
  <c r="M9" i="1"/>
  <c r="P9" i="1"/>
  <c r="M10" i="1"/>
  <c r="P10" i="1"/>
  <c r="M11" i="1"/>
  <c r="P11" i="1"/>
  <c r="M12" i="1"/>
  <c r="P12" i="1"/>
  <c r="M13" i="1"/>
  <c r="P13" i="1"/>
  <c r="M14" i="1"/>
  <c r="P14" i="1"/>
  <c r="M15" i="1"/>
  <c r="P15" i="1"/>
  <c r="M16" i="1"/>
  <c r="P16" i="1"/>
  <c r="M17" i="1"/>
  <c r="P17" i="1"/>
  <c r="M18" i="1"/>
  <c r="P18" i="1"/>
  <c r="M19" i="1"/>
  <c r="P19" i="1"/>
  <c r="M20" i="1"/>
  <c r="P20" i="1"/>
  <c r="M21" i="1"/>
  <c r="P21" i="1"/>
  <c r="M22" i="1"/>
  <c r="P22" i="1"/>
  <c r="J9" i="1"/>
  <c r="S9" i="1" s="1"/>
  <c r="J10" i="1"/>
  <c r="J11" i="1"/>
  <c r="S11" i="1" s="1"/>
  <c r="J12" i="1"/>
  <c r="J13" i="1"/>
  <c r="S13" i="1" s="1"/>
  <c r="J14" i="1"/>
  <c r="J15" i="1"/>
  <c r="J16" i="1"/>
  <c r="J17" i="1"/>
  <c r="J18" i="1"/>
  <c r="J19" i="1"/>
  <c r="J20" i="1"/>
  <c r="J21" i="1"/>
  <c r="S21" i="1" s="1"/>
  <c r="J22" i="1"/>
  <c r="S8" i="1" l="1"/>
  <c r="P25" i="1" s="1"/>
  <c r="S14" i="1"/>
  <c r="S20" i="1"/>
  <c r="S12" i="1"/>
  <c r="S19" i="1"/>
  <c r="S15" i="1"/>
  <c r="S18" i="1"/>
  <c r="S22" i="1"/>
  <c r="J39" i="1" s="1"/>
  <c r="S17" i="1"/>
  <c r="S16" i="1"/>
  <c r="S10" i="1"/>
  <c r="J27" i="1" s="1"/>
  <c r="M27" i="1" l="1"/>
  <c r="M25" i="1"/>
  <c r="P39" i="1"/>
  <c r="M39" i="1"/>
  <c r="K39" i="1"/>
  <c r="J25" i="1"/>
  <c r="P27" i="1"/>
  <c r="M35" i="1"/>
  <c r="J35" i="1"/>
  <c r="J28" i="1"/>
  <c r="M28" i="1"/>
  <c r="M37" i="1"/>
  <c r="J37" i="1"/>
  <c r="J38" i="1"/>
  <c r="M38" i="1"/>
  <c r="J31" i="1"/>
  <c r="M31" i="1"/>
  <c r="M36" i="1"/>
  <c r="J36" i="1"/>
  <c r="J26" i="1"/>
  <c r="M26" i="1"/>
  <c r="J32" i="1"/>
  <c r="M32" i="1"/>
  <c r="M34" i="1"/>
  <c r="J34" i="1"/>
  <c r="J30" i="1"/>
  <c r="M30" i="1"/>
  <c r="J29" i="1"/>
  <c r="M29" i="1"/>
  <c r="J33" i="1"/>
  <c r="M33" i="1"/>
  <c r="P36" i="1"/>
  <c r="P30" i="1"/>
  <c r="P26" i="1"/>
  <c r="P32" i="1"/>
  <c r="P34" i="1"/>
  <c r="P29" i="1"/>
  <c r="P33" i="1"/>
  <c r="P37" i="1"/>
  <c r="P38" i="1"/>
  <c r="P35" i="1"/>
  <c r="P28" i="1"/>
  <c r="P31" i="1"/>
  <c r="K25" i="1" l="1"/>
  <c r="Q27" i="1"/>
  <c r="N38" i="1"/>
  <c r="K37" i="1"/>
  <c r="K31" i="1"/>
  <c r="N32" i="1"/>
  <c r="N26" i="1"/>
  <c r="K34" i="1"/>
  <c r="R41" i="1"/>
  <c r="Q36" i="1"/>
  <c r="K28" i="1"/>
  <c r="K35" i="1"/>
  <c r="K33" i="1"/>
  <c r="K30" i="1"/>
  <c r="K29" i="1"/>
  <c r="Q41" i="1" l="1"/>
  <c r="L41" i="1"/>
  <c r="N41" i="1"/>
  <c r="K41" i="1"/>
  <c r="O41" i="1"/>
  <c r="J48" i="1" l="1"/>
  <c r="J55" i="1"/>
  <c r="J51" i="1"/>
  <c r="J47" i="1"/>
  <c r="J54" i="1"/>
  <c r="J58" i="1"/>
  <c r="J46" i="1"/>
  <c r="J53" i="1"/>
  <c r="J50" i="1"/>
  <c r="J57" i="1"/>
  <c r="J45" i="1"/>
  <c r="J44" i="1"/>
  <c r="J52" i="1"/>
  <c r="J49" i="1"/>
  <c r="J56" i="1"/>
  <c r="P57" i="1"/>
  <c r="P45" i="1"/>
  <c r="P56" i="1"/>
  <c r="P55" i="1"/>
  <c r="P53" i="1"/>
  <c r="P52" i="1"/>
  <c r="P49" i="1"/>
  <c r="P46" i="1"/>
  <c r="P54" i="1"/>
  <c r="P44" i="1"/>
  <c r="P51" i="1"/>
  <c r="P48" i="1"/>
  <c r="P50" i="1"/>
  <c r="P47" i="1"/>
  <c r="P58" i="1"/>
  <c r="M52" i="1"/>
  <c r="M51" i="1"/>
  <c r="M50" i="1"/>
  <c r="M49" i="1"/>
  <c r="M48" i="1"/>
  <c r="M58" i="1"/>
  <c r="M46" i="1"/>
  <c r="M53" i="1"/>
  <c r="M47" i="1"/>
  <c r="M57" i="1"/>
  <c r="M45" i="1"/>
  <c r="M56" i="1"/>
  <c r="M55" i="1"/>
  <c r="M54" i="1"/>
  <c r="M44" i="1"/>
  <c r="S44" i="1" l="1"/>
  <c r="P61" i="1" s="1"/>
  <c r="S56" i="1"/>
  <c r="P73" i="1" s="1"/>
  <c r="S45" i="1"/>
  <c r="M62" i="1" s="1"/>
  <c r="S57" i="1"/>
  <c r="M74" i="1" s="1"/>
  <c r="S50" i="1"/>
  <c r="M67" i="1" s="1"/>
  <c r="S51" i="1"/>
  <c r="J68" i="1" s="1"/>
  <c r="S49" i="1"/>
  <c r="P66" i="1" s="1"/>
  <c r="S55" i="1"/>
  <c r="M72" i="1" s="1"/>
  <c r="S53" i="1"/>
  <c r="S46" i="1"/>
  <c r="S58" i="1"/>
  <c r="S54" i="1"/>
  <c r="S47" i="1"/>
  <c r="S52" i="1"/>
  <c r="S48" i="1"/>
  <c r="M66" i="1" l="1"/>
  <c r="P74" i="1"/>
  <c r="Q74" i="1" s="1"/>
  <c r="J74" i="1"/>
  <c r="J72" i="1"/>
  <c r="P72" i="1"/>
  <c r="Q72" i="1" s="1"/>
  <c r="J61" i="1"/>
  <c r="K61" i="1" s="1"/>
  <c r="J66" i="1"/>
  <c r="M61" i="1"/>
  <c r="J73" i="1"/>
  <c r="P68" i="1"/>
  <c r="M73" i="1"/>
  <c r="M68" i="1"/>
  <c r="P67" i="1"/>
  <c r="J67" i="1"/>
  <c r="L67" i="1" s="1"/>
  <c r="P62" i="1"/>
  <c r="J62" i="1"/>
  <c r="P64" i="1"/>
  <c r="M64" i="1"/>
  <c r="J64" i="1"/>
  <c r="J65" i="1"/>
  <c r="P65" i="1"/>
  <c r="M65" i="1"/>
  <c r="P71" i="1"/>
  <c r="M71" i="1"/>
  <c r="J71" i="1"/>
  <c r="L71" i="1" s="1"/>
  <c r="P69" i="1"/>
  <c r="M69" i="1"/>
  <c r="J69" i="1"/>
  <c r="L69" i="1" s="1"/>
  <c r="P75" i="1"/>
  <c r="M75" i="1"/>
  <c r="J75" i="1"/>
  <c r="L75" i="1" s="1"/>
  <c r="P63" i="1"/>
  <c r="M63" i="1"/>
  <c r="J63" i="1"/>
  <c r="P70" i="1"/>
  <c r="J70" i="1"/>
  <c r="L70" i="1" s="1"/>
  <c r="M70" i="1"/>
  <c r="K73" i="1" l="1"/>
  <c r="L73" i="1"/>
  <c r="K66" i="1"/>
  <c r="L66" i="1"/>
  <c r="K67" i="1"/>
  <c r="N68" i="1"/>
  <c r="N77" i="1" s="1"/>
  <c r="K65" i="1"/>
  <c r="O77" i="1"/>
  <c r="Q63" i="1"/>
  <c r="Q77" i="1" s="1"/>
  <c r="K64" i="1"/>
  <c r="K70" i="1"/>
  <c r="K69" i="1"/>
  <c r="K75" i="1"/>
  <c r="K71" i="1"/>
  <c r="R77" i="1" l="1"/>
  <c r="P87" i="1" s="1"/>
  <c r="M91" i="1"/>
  <c r="L77" i="1"/>
  <c r="M85" i="1"/>
  <c r="M88" i="1"/>
  <c r="M87" i="1"/>
  <c r="M86" i="1"/>
  <c r="M89" i="1"/>
  <c r="M84" i="1"/>
  <c r="M80" i="1"/>
  <c r="M83" i="1"/>
  <c r="K77" i="1"/>
  <c r="M90" i="1"/>
  <c r="M93" i="1"/>
  <c r="M94" i="1"/>
  <c r="M81" i="1"/>
  <c r="M82" i="1"/>
  <c r="M92" i="1"/>
  <c r="P86" i="1" l="1"/>
  <c r="P85" i="1"/>
  <c r="P91" i="1"/>
  <c r="P80" i="1"/>
  <c r="P92" i="1"/>
  <c r="P90" i="1"/>
  <c r="P89" i="1"/>
  <c r="P83" i="1"/>
  <c r="P94" i="1"/>
  <c r="P82" i="1"/>
  <c r="P88" i="1"/>
  <c r="P93" i="1"/>
  <c r="P81" i="1"/>
  <c r="J84" i="1"/>
  <c r="P84" i="1"/>
  <c r="J85" i="1"/>
  <c r="J83" i="1"/>
  <c r="J86" i="1"/>
  <c r="J82" i="1"/>
  <c r="J94" i="1"/>
  <c r="J91" i="1"/>
  <c r="J90" i="1"/>
  <c r="S90" i="1" s="1"/>
  <c r="J88" i="1"/>
  <c r="J89" i="1"/>
  <c r="S89" i="1" s="1"/>
  <c r="J81" i="1"/>
  <c r="S81" i="1" s="1"/>
  <c r="J80" i="1"/>
  <c r="J93" i="1"/>
  <c r="J92" i="1"/>
  <c r="J87" i="1"/>
  <c r="S87" i="1" s="1"/>
  <c r="J104" i="1" s="1"/>
  <c r="S88" i="1" l="1"/>
  <c r="M105" i="1" s="1"/>
  <c r="S80" i="1"/>
  <c r="J97" i="1" s="1"/>
  <c r="S91" i="1"/>
  <c r="J108" i="1" s="1"/>
  <c r="S86" i="1"/>
  <c r="M103" i="1" s="1"/>
  <c r="S94" i="1"/>
  <c r="J111" i="1" s="1"/>
  <c r="L111" i="1" s="1"/>
  <c r="S82" i="1"/>
  <c r="M99" i="1" s="1"/>
  <c r="S83" i="1"/>
  <c r="P100" i="1" s="1"/>
  <c r="S85" i="1"/>
  <c r="P102" i="1" s="1"/>
  <c r="S92" i="1"/>
  <c r="P109" i="1" s="1"/>
  <c r="S93" i="1"/>
  <c r="P110" i="1" s="1"/>
  <c r="S84" i="1"/>
  <c r="M101" i="1" s="1"/>
  <c r="P104" i="1"/>
  <c r="M104" i="1"/>
  <c r="N104" i="1" s="1"/>
  <c r="N113" i="1" s="1"/>
  <c r="P107" i="1"/>
  <c r="J107" i="1"/>
  <c r="L107" i="1" s="1"/>
  <c r="M107" i="1"/>
  <c r="J98" i="1"/>
  <c r="P98" i="1"/>
  <c r="M98" i="1"/>
  <c r="P106" i="1"/>
  <c r="M106" i="1"/>
  <c r="J106" i="1"/>
  <c r="L106" i="1" s="1"/>
  <c r="P105" i="1" l="1"/>
  <c r="J105" i="1"/>
  <c r="L105" i="1" s="1"/>
  <c r="M102" i="1"/>
  <c r="M97" i="1"/>
  <c r="P108" i="1"/>
  <c r="Q108" i="1" s="1"/>
  <c r="J103" i="1"/>
  <c r="M100" i="1"/>
  <c r="P103" i="1"/>
  <c r="M108" i="1"/>
  <c r="P97" i="1"/>
  <c r="M109" i="1"/>
  <c r="J109" i="1"/>
  <c r="L109" i="1" s="1"/>
  <c r="J100" i="1"/>
  <c r="K100" i="1" s="1"/>
  <c r="P99" i="1"/>
  <c r="J99" i="1"/>
  <c r="M111" i="1"/>
  <c r="P111" i="1"/>
  <c r="J102" i="1"/>
  <c r="J110" i="1"/>
  <c r="P101" i="1"/>
  <c r="Q110" i="1"/>
  <c r="J101" i="1"/>
  <c r="K101" i="1" s="1"/>
  <c r="M110" i="1"/>
  <c r="O113" i="1"/>
  <c r="M130" i="1" s="1"/>
  <c r="Q98" i="1"/>
  <c r="K111" i="1"/>
  <c r="K97" i="1"/>
  <c r="K107" i="1"/>
  <c r="K105" i="1"/>
  <c r="K106" i="1"/>
  <c r="K103" i="1" l="1"/>
  <c r="L103" i="1"/>
  <c r="K102" i="1"/>
  <c r="L102" i="1"/>
  <c r="R113" i="1"/>
  <c r="K109" i="1"/>
  <c r="K113" i="1" s="1"/>
  <c r="Q99" i="1"/>
  <c r="M129" i="1"/>
  <c r="M128" i="1"/>
  <c r="M118" i="1"/>
  <c r="M124" i="1"/>
  <c r="M116" i="1"/>
  <c r="M119" i="1"/>
  <c r="M123" i="1"/>
  <c r="M122" i="1"/>
  <c r="M120" i="1"/>
  <c r="M121" i="1"/>
  <c r="M126" i="1"/>
  <c r="M125" i="1"/>
  <c r="M117" i="1"/>
  <c r="M127" i="1"/>
  <c r="Q113" i="1"/>
  <c r="L113" i="1" l="1"/>
  <c r="J129" i="1" s="1"/>
  <c r="P126" i="1"/>
  <c r="P124" i="1"/>
  <c r="P122" i="1"/>
  <c r="P121" i="1"/>
  <c r="P119" i="1"/>
  <c r="P127" i="1"/>
  <c r="P130" i="1"/>
  <c r="P118" i="1"/>
  <c r="P125" i="1"/>
  <c r="P116" i="1"/>
  <c r="P120" i="1"/>
  <c r="P123" i="1"/>
  <c r="P129" i="1"/>
  <c r="P128" i="1"/>
  <c r="P117" i="1"/>
  <c r="J116" i="1" l="1"/>
  <c r="S116" i="1" s="1"/>
  <c r="P133" i="1" s="1"/>
  <c r="J120" i="1"/>
  <c r="S120" i="1" s="1"/>
  <c r="J137" i="1" s="1"/>
  <c r="J118" i="1"/>
  <c r="J127" i="1"/>
  <c r="S127" i="1" s="1"/>
  <c r="J144" i="1" s="1"/>
  <c r="J124" i="1"/>
  <c r="S124" i="1" s="1"/>
  <c r="P141" i="1" s="1"/>
  <c r="J123" i="1"/>
  <c r="S123" i="1" s="1"/>
  <c r="J140" i="1" s="1"/>
  <c r="J128" i="1"/>
  <c r="S128" i="1" s="1"/>
  <c r="P145" i="1" s="1"/>
  <c r="J126" i="1"/>
  <c r="S126" i="1" s="1"/>
  <c r="P143" i="1" s="1"/>
  <c r="J121" i="1"/>
  <c r="S121" i="1" s="1"/>
  <c r="P138" i="1" s="1"/>
  <c r="J117" i="1"/>
  <c r="S117" i="1" s="1"/>
  <c r="J122" i="1"/>
  <c r="S122" i="1" s="1"/>
  <c r="J125" i="1"/>
  <c r="S125" i="1" s="1"/>
  <c r="M142" i="1" s="1"/>
  <c r="J119" i="1"/>
  <c r="S119" i="1" s="1"/>
  <c r="P136" i="1" s="1"/>
  <c r="J130" i="1"/>
  <c r="S130" i="1" s="1"/>
  <c r="M147" i="1" s="1"/>
  <c r="S118" i="1"/>
  <c r="P135" i="1" s="1"/>
  <c r="S129" i="1"/>
  <c r="P146" i="1" s="1"/>
  <c r="M134" i="1" l="1"/>
  <c r="P134" i="1"/>
  <c r="J134" i="1"/>
  <c r="J139" i="1"/>
  <c r="L139" i="1" s="1"/>
  <c r="M139" i="1"/>
  <c r="P139" i="1"/>
  <c r="M138" i="1"/>
  <c r="J138" i="1"/>
  <c r="P144" i="1"/>
  <c r="M144" i="1"/>
  <c r="J133" i="1"/>
  <c r="K133" i="1" s="1"/>
  <c r="M133" i="1"/>
  <c r="J147" i="1"/>
  <c r="L147" i="1" s="1"/>
  <c r="P147" i="1"/>
  <c r="J135" i="1"/>
  <c r="J141" i="1"/>
  <c r="L141" i="1" s="1"/>
  <c r="J146" i="1"/>
  <c r="J143" i="1"/>
  <c r="M135" i="1"/>
  <c r="M143" i="1"/>
  <c r="M146" i="1"/>
  <c r="J142" i="1"/>
  <c r="L142" i="1" s="1"/>
  <c r="M140" i="1"/>
  <c r="M141" i="1"/>
  <c r="J145" i="1"/>
  <c r="L145" i="1" s="1"/>
  <c r="M145" i="1"/>
  <c r="P137" i="1"/>
  <c r="P142" i="1"/>
  <c r="J136" i="1"/>
  <c r="M136" i="1"/>
  <c r="P140" i="1"/>
  <c r="M137" i="1"/>
  <c r="K137" i="1"/>
  <c r="Q135" i="1"/>
  <c r="Q146" i="1"/>
  <c r="K138" i="1" l="1"/>
  <c r="L138" i="1"/>
  <c r="K143" i="1"/>
  <c r="L143" i="1"/>
  <c r="K147" i="1"/>
  <c r="K139" i="1"/>
  <c r="Q134" i="1"/>
  <c r="Q144" i="1"/>
  <c r="K141" i="1"/>
  <c r="N140" i="1"/>
  <c r="K142" i="1"/>
  <c r="K145" i="1"/>
  <c r="K136" i="1"/>
</calcChain>
</file>

<file path=xl/sharedStrings.xml><?xml version="1.0" encoding="utf-8"?>
<sst xmlns="http://schemas.openxmlformats.org/spreadsheetml/2006/main" count="179" uniqueCount="47">
  <si>
    <t>白</t>
    <phoneticPr fontId="1" type="noConversion"/>
  </si>
  <si>
    <t>黑</t>
    <phoneticPr fontId="1" type="noConversion"/>
  </si>
  <si>
    <t>一白一黑</t>
    <phoneticPr fontId="1" type="noConversion"/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</si>
  <si>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</si>
  <si>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</si>
  <si>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</si>
  <si>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</si>
  <si>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</si>
  <si>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</si>
  <si>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</si>
  <si>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</si>
  <si>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</si>
  <si>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</si>
  <si>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</si>
  <si>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</si>
  <si>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</si>
  <si>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</si>
  <si>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</si>
  <si>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距离</t>
    <phoneticPr fontId="1" type="noConversion"/>
  </si>
  <si>
    <t>最近点</t>
    <phoneticPr fontId="1" type="noConversion"/>
  </si>
  <si>
    <t>第1轮
聚类结果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</si>
  <si>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</si>
  <si>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</si>
  <si>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</si>
  <si>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第1轮质心</t>
    <phoneticPr fontId="1" type="noConversion"/>
  </si>
  <si>
    <t>第2轮质心</t>
    <phoneticPr fontId="1" type="noConversion"/>
  </si>
  <si>
    <t>辅助列</t>
    <phoneticPr fontId="1" type="noConversion"/>
  </si>
  <si>
    <t>第2轮
聚类结果</t>
    <phoneticPr fontId="1" type="noConversion"/>
  </si>
  <si>
    <t>第3轮质心</t>
    <phoneticPr fontId="1" type="noConversion"/>
  </si>
  <si>
    <t>第4轮质心</t>
    <phoneticPr fontId="1" type="noConversion"/>
  </si>
  <si>
    <t>第3轮
聚类结果</t>
    <phoneticPr fontId="1" type="noConversion"/>
  </si>
  <si>
    <t>第4轮
聚类结果</t>
    <phoneticPr fontId="1" type="noConversion"/>
  </si>
  <si>
    <t>第4轮聚类与第3轮聚类结果一致，停止聚类。
可见聚类结果将“次品”和“坏品”聚为一类，良品大多在一类中，少数分到另一类。
但这仍可以实现在允许“过杀”的条件下，进行良品的筛选要求。</t>
    <phoneticPr fontId="1" type="noConversion"/>
  </si>
  <si>
    <t>数据代号</t>
    <phoneticPr fontId="1" type="noConversion"/>
  </si>
  <si>
    <t>代号</t>
    <phoneticPr fontId="1" type="noConversion"/>
  </si>
  <si>
    <t>X</t>
    <phoneticPr fontId="1" type="noConversion"/>
  </si>
  <si>
    <t>Y</t>
    <phoneticPr fontId="1" type="noConversion"/>
  </si>
  <si>
    <t>Xi</t>
    <phoneticPr fontId="1" type="noConversion"/>
  </si>
  <si>
    <t>Yi</t>
    <phoneticPr fontId="1" type="noConversion"/>
  </si>
  <si>
    <t>数据重组</t>
    <phoneticPr fontId="1" type="noConversion"/>
  </si>
  <si>
    <t>辅助行</t>
    <phoneticPr fontId="1" type="noConversion"/>
  </si>
  <si>
    <t>下面数据是对一批电池产品两种条件测试结果
“黑”良品，“一白一黑”次品，“白”坏品</t>
    <phoneticPr fontId="1" type="noConversion"/>
  </si>
  <si>
    <r>
      <t xml:space="preserve">Kmeans聚类过程实例推导(附必要公式)     </t>
    </r>
    <r>
      <rPr>
        <b/>
        <sz val="11"/>
        <color theme="1"/>
        <rFont val="微软雅黑"/>
        <family val="2"/>
        <charset val="134"/>
      </rPr>
      <t>【选取K=3】</t>
    </r>
    <phoneticPr fontId="1" type="noConversion"/>
  </si>
  <si>
    <r>
      <rPr>
        <sz val="11"/>
        <color rgb="FF7030A0"/>
        <rFont val="微软雅黑"/>
        <family val="2"/>
        <charset val="134"/>
      </rPr>
      <t>分别对X,Y求平均值，得到新的质心坐标</t>
    </r>
    <r>
      <rPr>
        <sz val="11"/>
        <color rgb="FFFF0000"/>
        <rFont val="微软雅黑"/>
        <family val="2"/>
        <charset val="134"/>
      </rPr>
      <t>(有可能为虚拟坐标)</t>
    </r>
    <phoneticPr fontId="1" type="noConversion"/>
  </si>
  <si>
    <t>Cluster 1</t>
    <phoneticPr fontId="1" type="noConversion"/>
  </si>
  <si>
    <t>Cluster 2</t>
  </si>
  <si>
    <t>Cluster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</si>
</sst>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7030A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39">
    <border>
      <left/>
      <right/>
      <top/>
      <bottom/>
      <diagonal/>
    </border>
    <border>
      <left style="mediumDashDot">
        <color rgb="FFFF66FF"/>
      </left>
      <right/>
      <top style="mediumDashDot">
        <color rgb="FFFF66FF"/>
      </top>
      <bottom/>
      <diagonal/>
    </border>
    <border>
      <left/>
      <right/>
      <top style="mediumDashDot">
        <color rgb="FFFF66FF"/>
      </top>
      <bottom/>
      <diagonal/>
    </border>
    <border>
      <left/>
      <right style="mediumDashDot">
        <color rgb="FFFF66FF"/>
      </right>
      <top style="mediumDashDot">
        <color rgb="FFFF66FF"/>
      </top>
      <bottom/>
      <diagonal/>
    </border>
    <border>
      <left style="mediumDashDot">
        <color rgb="FFFF66FF"/>
      </left>
      <right/>
      <top/>
      <bottom/>
      <diagonal/>
    </border>
    <border>
      <left/>
      <right style="mediumDashDot">
        <color rgb="FFFF66FF"/>
      </right>
      <top/>
      <bottom/>
      <diagonal/>
    </border>
    <border>
      <left style="mediumDashDot">
        <color rgb="FFFF66FF"/>
      </left>
      <right/>
      <top/>
      <bottom style="mediumDashDot">
        <color rgb="FFFF66FF"/>
      </bottom>
      <diagonal/>
    </border>
    <border>
      <left/>
      <right/>
      <top/>
      <bottom style="mediumDashDot">
        <color rgb="FFFF66FF"/>
      </bottom>
      <diagonal/>
    </border>
    <border>
      <left/>
      <right style="mediumDashDot">
        <color rgb="FFFF66FF"/>
      </right>
      <top/>
      <bottom style="mediumDashDot">
        <color rgb="FFFF66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B050"/>
      </left>
      <right/>
      <top style="double">
        <color rgb="FF00B050"/>
      </top>
      <bottom/>
      <diagonal/>
    </border>
    <border>
      <left/>
      <right/>
      <top style="double">
        <color rgb="FF00B050"/>
      </top>
      <bottom/>
      <diagonal/>
    </border>
    <border>
      <left/>
      <right style="double">
        <color rgb="FF00B050"/>
      </right>
      <top style="double">
        <color rgb="FF00B050"/>
      </top>
      <bottom/>
      <diagonal/>
    </border>
    <border>
      <left style="double">
        <color rgb="FF00B050"/>
      </left>
      <right/>
      <top/>
      <bottom/>
      <diagonal/>
    </border>
    <border>
      <left/>
      <right style="double">
        <color rgb="FF00B050"/>
      </right>
      <top/>
      <bottom/>
      <diagonal/>
    </border>
    <border>
      <left style="double">
        <color rgb="FF00B050"/>
      </left>
      <right/>
      <top/>
      <bottom style="double">
        <color rgb="FF00B050"/>
      </bottom>
      <diagonal/>
    </border>
    <border>
      <left/>
      <right/>
      <top/>
      <bottom style="double">
        <color rgb="FF00B050"/>
      </bottom>
      <diagonal/>
    </border>
    <border>
      <left/>
      <right style="double">
        <color rgb="FF00B050"/>
      </right>
      <top/>
      <bottom style="double">
        <color rgb="FF00B050"/>
      </bottom>
      <diagonal/>
    </border>
    <border>
      <left/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0" borderId="2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微软雅黑" panose="020B0503020204020204" pitchFamily="34" charset="-122"/>
                <a:cs typeface="+mn-cs"/>
              </a:defRPr>
            </a:pPr>
            <a:r>
              <a:rPr lang="zh-CN" altLang="en-US" b="1" i="0" baseline="0">
                <a:latin typeface="Times New Roman" panose="02020603050405020304" pitchFamily="18" charset="0"/>
                <a:ea typeface="微软雅黑" panose="020B0503020204020204" pitchFamily="34" charset="-122"/>
              </a:rPr>
              <a:t>电池测试数据的</a:t>
            </a:r>
            <a:r>
              <a:rPr lang="en-US" altLang="zh-CN" b="1" i="0" baseline="0">
                <a:latin typeface="Times New Roman" panose="02020603050405020304" pitchFamily="18" charset="0"/>
                <a:ea typeface="微软雅黑" panose="020B0503020204020204" pitchFamily="34" charset="-122"/>
              </a:rPr>
              <a:t>Kmeans</a:t>
            </a:r>
            <a:r>
              <a:rPr lang="zh-CN" altLang="en-US" b="1" i="0" baseline="0">
                <a:latin typeface="Times New Roman" panose="02020603050405020304" pitchFamily="18" charset="0"/>
                <a:ea typeface="微软雅黑" panose="020B0503020204020204" pitchFamily="34" charset="-122"/>
              </a:rPr>
              <a:t>聚类结果</a:t>
            </a:r>
            <a:r>
              <a:rPr lang="en-US" altLang="zh-CN" b="1" i="0" baseline="0">
                <a:latin typeface="Times New Roman" panose="02020603050405020304" pitchFamily="18" charset="0"/>
                <a:ea typeface="微软雅黑" panose="020B0503020204020204" pitchFamily="34" charset="-122"/>
              </a:rPr>
              <a:t>(K=3)</a:t>
            </a:r>
            <a:endParaRPr lang="zh-CN" altLang="en-US" b="1" i="0" baseline="0">
              <a:latin typeface="Times New Roman" panose="02020603050405020304" pitchFamily="18" charset="0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177513779527559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798629337999417"/>
          <c:w val="0.87119685039370076"/>
          <c:h val="0.74461431904345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Sheet1!$W$134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Sheet1!$W$135:$AF$135</c:f>
              <c:numCache>
                <c:formatCode>General</c:formatCode>
                <c:ptCount val="10"/>
                <c:pt idx="0">
                  <c:v>421.95121951219511</c:v>
                </c:pt>
                <c:pt idx="1">
                  <c:v>431.70731707317071</c:v>
                </c:pt>
                <c:pt idx="2">
                  <c:v>448.78048780487808</c:v>
                </c:pt>
                <c:pt idx="3">
                  <c:v>424.39024390243901</c:v>
                </c:pt>
                <c:pt idx="4">
                  <c:v>424.39024390243901</c:v>
                </c:pt>
                <c:pt idx="5">
                  <c:v>419.51219512195121</c:v>
                </c:pt>
                <c:pt idx="6">
                  <c:v>480.48780487804879</c:v>
                </c:pt>
                <c:pt idx="7">
                  <c:v>431.70731707317071</c:v>
                </c:pt>
                <c:pt idx="8">
                  <c:v>431.70731707317071</c:v>
                </c:pt>
                <c:pt idx="9">
                  <c:v>419.51219512195121</c:v>
                </c:pt>
              </c:numCache>
            </c:numRef>
          </c:xVal>
          <c:yVal>
            <c:numRef>
              <c:f>Sheet1!$W$136:$AF$136</c:f>
              <c:numCache>
                <c:formatCode>General</c:formatCode>
                <c:ptCount val="10"/>
                <c:pt idx="0">
                  <c:v>446.34146341463418</c:v>
                </c:pt>
                <c:pt idx="1">
                  <c:v>443.90243902439028</c:v>
                </c:pt>
                <c:pt idx="2">
                  <c:v>470.73170731707313</c:v>
                </c:pt>
                <c:pt idx="3">
                  <c:v>435.36585365853659</c:v>
                </c:pt>
                <c:pt idx="4">
                  <c:v>437.80487804878049</c:v>
                </c:pt>
                <c:pt idx="5">
                  <c:v>434.14634146341461</c:v>
                </c:pt>
                <c:pt idx="6">
                  <c:v>503.65853658536588</c:v>
                </c:pt>
                <c:pt idx="7">
                  <c:v>442.6829268292683</c:v>
                </c:pt>
                <c:pt idx="8">
                  <c:v>446.34146341463418</c:v>
                </c:pt>
                <c:pt idx="9">
                  <c:v>426.82926829268291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9-4681-8BC7-E62C893E6DE2}"/>
            </c:ext>
          </c:extLst>
        </c:ser>
        <c:ser>
          <c:idx val="1"/>
          <c:order val="1"/>
          <c:tx>
            <c:strRef>
              <c:f>Sheet1!$AG$134</c:f>
              <c:strCache>
                <c:ptCount val="1"/>
                <c:pt idx="0">
                  <c:v>Cluster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839-4681-8BC7-E62C893E6DE2}"/>
              </c:ext>
            </c:extLst>
          </c:dPt>
          <c:xVal>
            <c:numRef>
              <c:f>Sheet1!$AG$135</c:f>
              <c:numCache>
                <c:formatCode>General</c:formatCode>
                <c:ptCount val="1"/>
                <c:pt idx="0">
                  <c:v>339.02439024390247</c:v>
                </c:pt>
              </c:numCache>
            </c:numRef>
          </c:xVal>
          <c:yVal>
            <c:numRef>
              <c:f>Sheet1!$AG$136</c:f>
              <c:numCache>
                <c:formatCode>General</c:formatCode>
                <c:ptCount val="1"/>
                <c:pt idx="0">
                  <c:v>339.02439024390247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39-4681-8BC7-E62C893E6DE2}"/>
            </c:ext>
          </c:extLst>
        </c:ser>
        <c:ser>
          <c:idx val="2"/>
          <c:order val="2"/>
          <c:tx>
            <c:strRef>
              <c:f>Sheet1!$AH$134</c:f>
              <c:strCache>
                <c:ptCount val="1"/>
                <c:pt idx="0">
                  <c:v>Cluster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Sheet1!$AH$135:$AK$135</c:f>
              <c:numCache>
                <c:formatCode>General</c:formatCode>
                <c:ptCount val="4"/>
                <c:pt idx="0">
                  <c:v>348.78048780487802</c:v>
                </c:pt>
                <c:pt idx="1">
                  <c:v>348.78048780487802</c:v>
                </c:pt>
                <c:pt idx="2">
                  <c:v>351.21951219512192</c:v>
                </c:pt>
                <c:pt idx="3">
                  <c:v>356.09756097560972</c:v>
                </c:pt>
              </c:numCache>
            </c:numRef>
          </c:xVal>
          <c:yVal>
            <c:numRef>
              <c:f>Sheet1!$AH$136:$AK$136</c:f>
              <c:numCache>
                <c:formatCode>General</c:formatCode>
                <c:ptCount val="4"/>
                <c:pt idx="0">
                  <c:v>348.78048780487802</c:v>
                </c:pt>
                <c:pt idx="1">
                  <c:v>351.21951219512192</c:v>
                </c:pt>
                <c:pt idx="2">
                  <c:v>351.21951219512192</c:v>
                </c:pt>
                <c:pt idx="3">
                  <c:v>347.5609756097561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39-4681-8BC7-E62C893E6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35903"/>
        <c:axId val="312036319"/>
      </c:scatterChart>
      <c:valAx>
        <c:axId val="312035903"/>
        <c:scaling>
          <c:orientation val="minMax"/>
          <c:min val="300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12036319"/>
        <c:crosses val="autoZero"/>
        <c:crossBetween val="midCat"/>
      </c:valAx>
      <c:valAx>
        <c:axId val="312036319"/>
        <c:scaling>
          <c:orientation val="minMax"/>
          <c:min val="300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1203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991207349081366"/>
          <c:y val="0.19291593759113443"/>
          <c:w val="0.47564348206474188"/>
          <c:h val="0.1047470107903178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60960</xdr:colOff>
      <xdr:row>5</xdr:row>
      <xdr:rowOff>144780</xdr:rowOff>
    </xdr:from>
    <xdr:ext cx="1893147" cy="212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DC76EE0-52A7-42BC-AFB1-907CEB43F437}"/>
                </a:ext>
              </a:extLst>
            </xdr:cNvPr>
            <xdr:cNvSpPr txBox="1"/>
          </xdr:nvSpPr>
          <xdr:spPr>
            <a:xfrm>
              <a:off x="7223760" y="998220"/>
              <a:ext cx="1893147" cy="212494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DC76EE0-52A7-42BC-AFB1-907CEB43F437}"/>
                </a:ext>
              </a:extLst>
            </xdr:cNvPr>
            <xdr:cNvSpPr txBox="1"/>
          </xdr:nvSpPr>
          <xdr:spPr>
            <a:xfrm>
              <a:off x="7223760" y="998220"/>
              <a:ext cx="1893147" cy="212494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𝑑_𝑖=√(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(𝑥_𝑖−𝑥_𝐶 )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2+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_𝑖−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_𝐶 )^2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8</xdr:col>
      <xdr:colOff>716280</xdr:colOff>
      <xdr:row>153</xdr:row>
      <xdr:rowOff>0</xdr:rowOff>
    </xdr:from>
    <xdr:to>
      <xdr:col>16</xdr:col>
      <xdr:colOff>297180</xdr:colOff>
      <xdr:row>166</xdr:row>
      <xdr:rowOff>167640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973E40D-8119-4499-A3E7-B80AFCB16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K153"/>
  <sheetViews>
    <sheetView showGridLines="0" tabSelected="1" zoomScaleNormal="100" workbookViewId="0">
      <selection activeCell="V156" sqref="V156"/>
    </sheetView>
  </sheetViews>
  <sheetFormatPr defaultRowHeight="15.6" x14ac:dyDescent="0.25"/>
  <cols>
    <col min="1" max="1" width="1.33203125" style="1" customWidth="1"/>
    <col min="2" max="2" width="1.6640625" style="1" customWidth="1"/>
    <col min="3" max="4" width="8.88671875" style="1"/>
    <col min="5" max="5" width="6.21875" style="1" customWidth="1"/>
    <col min="6" max="7" width="8.88671875" style="1"/>
    <col min="8" max="8" width="4.6640625" style="1" customWidth="1"/>
    <col min="9" max="9" width="10.5546875" style="1" bestFit="1" customWidth="1"/>
    <col min="10" max="19" width="8.88671875" style="1"/>
    <col min="20" max="20" width="8.88671875" style="2"/>
    <col min="21" max="16384" width="8.88671875" style="1"/>
  </cols>
  <sheetData>
    <row r="2" spans="3:20" x14ac:dyDescent="0.25">
      <c r="I2" s="59" t="s">
        <v>42</v>
      </c>
      <c r="J2" s="59"/>
      <c r="K2" s="59"/>
      <c r="L2" s="59"/>
      <c r="M2" s="59"/>
      <c r="N2" s="59"/>
      <c r="O2" s="59"/>
      <c r="P2" s="59"/>
      <c r="Q2" s="59"/>
      <c r="R2" s="59"/>
    </row>
    <row r="3" spans="3:20" x14ac:dyDescent="0.25">
      <c r="I3" s="59"/>
      <c r="J3" s="59"/>
      <c r="K3" s="59"/>
      <c r="L3" s="59"/>
      <c r="M3" s="59"/>
      <c r="N3" s="59"/>
      <c r="O3" s="59"/>
      <c r="P3" s="59"/>
      <c r="Q3" s="59"/>
      <c r="R3" s="59"/>
    </row>
    <row r="4" spans="3:20" ht="6.6" customHeight="1" x14ac:dyDescent="0.25"/>
    <row r="5" spans="3:20" ht="13.8" customHeight="1" x14ac:dyDescent="0.25">
      <c r="C5" s="60" t="s">
        <v>41</v>
      </c>
      <c r="D5" s="61"/>
      <c r="E5" s="61"/>
      <c r="F5" s="61"/>
      <c r="G5" s="61"/>
      <c r="I5" s="3" t="s">
        <v>24</v>
      </c>
      <c r="J5" s="4" t="s">
        <v>3</v>
      </c>
      <c r="K5" s="5">
        <v>421.95121951219511</v>
      </c>
      <c r="L5" s="5">
        <v>446.34146341463418</v>
      </c>
      <c r="M5" s="4" t="s">
        <v>4</v>
      </c>
      <c r="N5" s="5">
        <v>348.78048780487802</v>
      </c>
      <c r="O5" s="5">
        <v>348.78048780487802</v>
      </c>
      <c r="P5" s="4" t="s">
        <v>5</v>
      </c>
      <c r="Q5" s="5">
        <v>348.78048780487802</v>
      </c>
      <c r="R5" s="6">
        <v>351.21951219512192</v>
      </c>
    </row>
    <row r="6" spans="3:20" ht="13.8" customHeight="1" thickBot="1" x14ac:dyDescent="0.3">
      <c r="C6" s="61"/>
      <c r="D6" s="61"/>
      <c r="E6" s="61"/>
      <c r="F6" s="61"/>
      <c r="G6" s="61"/>
      <c r="I6" s="7"/>
      <c r="J6" s="8"/>
      <c r="K6" s="9"/>
      <c r="L6" s="9"/>
      <c r="M6" s="8"/>
      <c r="N6" s="9"/>
      <c r="O6" s="9"/>
      <c r="P6" s="8"/>
      <c r="Q6" s="9"/>
      <c r="R6" s="9"/>
    </row>
    <row r="7" spans="3:20" ht="16.2" thickTop="1" x14ac:dyDescent="0.25">
      <c r="C7" s="61"/>
      <c r="D7" s="61"/>
      <c r="E7" s="61"/>
      <c r="F7" s="61"/>
      <c r="G7" s="61"/>
      <c r="I7" s="10" t="s">
        <v>33</v>
      </c>
      <c r="J7" s="57" t="s">
        <v>18</v>
      </c>
      <c r="K7" s="57"/>
      <c r="L7" s="57"/>
      <c r="M7" s="57"/>
      <c r="N7" s="57"/>
      <c r="O7" s="57"/>
      <c r="P7" s="57"/>
      <c r="Q7" s="57"/>
      <c r="R7" s="57"/>
      <c r="S7" s="11" t="s">
        <v>19</v>
      </c>
      <c r="T7" s="12" t="s">
        <v>26</v>
      </c>
    </row>
    <row r="8" spans="3:20" ht="16.2" thickBot="1" x14ac:dyDescent="0.3">
      <c r="C8" s="59" t="s">
        <v>0</v>
      </c>
      <c r="D8" s="59"/>
      <c r="E8" s="2"/>
      <c r="F8" s="2"/>
      <c r="G8" s="2"/>
      <c r="I8" s="13" t="s">
        <v>3</v>
      </c>
      <c r="J8" s="8">
        <f t="shared" ref="J8:J22" si="0">SQRT(($F11-K$5)^2+($G11-L$5)^2)</f>
        <v>0</v>
      </c>
      <c r="K8" s="8"/>
      <c r="L8" s="8"/>
      <c r="M8" s="8">
        <f t="shared" ref="M8:M22" si="1">SQRT(($F11-N$5)^2+($G11-O$5)^2)</f>
        <v>121.95121951219517</v>
      </c>
      <c r="N8" s="8"/>
      <c r="O8" s="8"/>
      <c r="P8" s="8">
        <f t="shared" ref="P8:P22" si="2">SQRT(($F11-Q$5)^2+($G11-R$5)^2)</f>
        <v>120.00892292821999</v>
      </c>
      <c r="Q8" s="8"/>
      <c r="R8" s="14"/>
      <c r="S8" s="15" t="str">
        <f>HLOOKUP(MIN(J8:P8),$J8:$P$23,(16-T8),0)</f>
        <v>C1</v>
      </c>
      <c r="T8" s="12">
        <v>0</v>
      </c>
    </row>
    <row r="9" spans="3:20" x14ac:dyDescent="0.25">
      <c r="C9" s="16">
        <v>421.95121951219511</v>
      </c>
      <c r="D9" s="16">
        <v>446.34146341463418</v>
      </c>
      <c r="E9" s="71" t="s">
        <v>39</v>
      </c>
      <c r="F9" s="72"/>
      <c r="G9" s="73"/>
      <c r="I9" s="13" t="s">
        <v>4</v>
      </c>
      <c r="J9" s="8">
        <f t="shared" si="0"/>
        <v>121.95121951219517</v>
      </c>
      <c r="K9" s="8"/>
      <c r="L9" s="8"/>
      <c r="M9" s="8">
        <f t="shared" si="1"/>
        <v>0</v>
      </c>
      <c r="N9" s="8"/>
      <c r="O9" s="8"/>
      <c r="P9" s="8">
        <f t="shared" si="2"/>
        <v>2.4390243902439011</v>
      </c>
      <c r="Q9" s="8"/>
      <c r="R9" s="14"/>
      <c r="S9" s="15" t="str">
        <f>HLOOKUP(MIN(J9:P9),$J9:$P$23,(16-T9),0)</f>
        <v>C2</v>
      </c>
      <c r="T9" s="12">
        <v>1</v>
      </c>
    </row>
    <row r="10" spans="3:20" x14ac:dyDescent="0.25">
      <c r="C10" s="16">
        <v>448.78048780487808</v>
      </c>
      <c r="D10" s="16">
        <v>470.73170731707313</v>
      </c>
      <c r="E10" s="17" t="s">
        <v>34</v>
      </c>
      <c r="F10" s="8" t="s">
        <v>37</v>
      </c>
      <c r="G10" s="18" t="s">
        <v>38</v>
      </c>
      <c r="I10" s="13" t="s">
        <v>5</v>
      </c>
      <c r="J10" s="8">
        <f t="shared" si="0"/>
        <v>120.00892292821999</v>
      </c>
      <c r="K10" s="8"/>
      <c r="L10" s="8"/>
      <c r="M10" s="8">
        <f t="shared" si="1"/>
        <v>2.4390243902439011</v>
      </c>
      <c r="N10" s="8"/>
      <c r="O10" s="8"/>
      <c r="P10" s="8">
        <f t="shared" si="2"/>
        <v>0</v>
      </c>
      <c r="Q10" s="8"/>
      <c r="R10" s="14"/>
      <c r="S10" s="15" t="str">
        <f>HLOOKUP(MIN(J10:P10),$J10:$P$23,(16-T10),0)</f>
        <v>C3</v>
      </c>
      <c r="T10" s="12">
        <v>2</v>
      </c>
    </row>
    <row r="11" spans="3:20" x14ac:dyDescent="0.25">
      <c r="C11" s="16">
        <v>419.51219512195121</v>
      </c>
      <c r="D11" s="16">
        <v>434.14634146341461</v>
      </c>
      <c r="E11" s="17" t="s">
        <v>3</v>
      </c>
      <c r="F11" s="19">
        <v>421.95121951219511</v>
      </c>
      <c r="G11" s="20">
        <v>446.34146341463418</v>
      </c>
      <c r="I11" s="13" t="s">
        <v>6</v>
      </c>
      <c r="J11" s="8">
        <f t="shared" si="0"/>
        <v>10.056355184433313</v>
      </c>
      <c r="K11" s="8"/>
      <c r="L11" s="8"/>
      <c r="M11" s="8">
        <f t="shared" si="1"/>
        <v>126.19447141733204</v>
      </c>
      <c r="N11" s="8"/>
      <c r="O11" s="8"/>
      <c r="P11" s="8">
        <f t="shared" si="2"/>
        <v>124.36632959982407</v>
      </c>
      <c r="Q11" s="8"/>
      <c r="R11" s="14"/>
      <c r="S11" s="15" t="str">
        <f>HLOOKUP(MIN(J11:P11),$J11:$P$23,(16-T11),0)</f>
        <v>C1</v>
      </c>
      <c r="T11" s="12">
        <v>3</v>
      </c>
    </row>
    <row r="12" spans="3:20" x14ac:dyDescent="0.25">
      <c r="C12" s="16">
        <v>480.48780487804879</v>
      </c>
      <c r="D12" s="16">
        <v>503.65853658536588</v>
      </c>
      <c r="E12" s="17" t="s">
        <v>4</v>
      </c>
      <c r="F12" s="21">
        <v>348.78048780487802</v>
      </c>
      <c r="G12" s="22">
        <v>348.78048780487802</v>
      </c>
      <c r="I12" s="13" t="s">
        <v>7</v>
      </c>
      <c r="J12" s="8">
        <f t="shared" si="0"/>
        <v>36.258704261752435</v>
      </c>
      <c r="K12" s="8"/>
      <c r="L12" s="8"/>
      <c r="M12" s="8">
        <f t="shared" si="1"/>
        <v>157.70890888124111</v>
      </c>
      <c r="N12" s="8"/>
      <c r="O12" s="8"/>
      <c r="P12" s="8">
        <f t="shared" si="2"/>
        <v>155.83056434110526</v>
      </c>
      <c r="Q12" s="8"/>
      <c r="R12" s="14"/>
      <c r="S12" s="15" t="str">
        <f>HLOOKUP(MIN(J12:P12),$J12:$P$23,(16-T12),0)</f>
        <v>C1</v>
      </c>
      <c r="T12" s="12">
        <v>4</v>
      </c>
    </row>
    <row r="13" spans="3:20" x14ac:dyDescent="0.25">
      <c r="C13" s="16">
        <v>431.70731707317071</v>
      </c>
      <c r="D13" s="16">
        <v>446.34146341463418</v>
      </c>
      <c r="E13" s="17" t="s">
        <v>5</v>
      </c>
      <c r="F13" s="21">
        <v>348.78048780487802</v>
      </c>
      <c r="G13" s="22">
        <v>351.21951219512192</v>
      </c>
      <c r="I13" s="13" t="s">
        <v>8</v>
      </c>
      <c r="J13" s="8">
        <f t="shared" si="0"/>
        <v>11.243346899137689</v>
      </c>
      <c r="K13" s="8"/>
      <c r="L13" s="8"/>
      <c r="M13" s="8">
        <f t="shared" si="1"/>
        <v>114.95155848071207</v>
      </c>
      <c r="N13" s="8"/>
      <c r="O13" s="8"/>
      <c r="P13" s="8">
        <f t="shared" si="2"/>
        <v>113.1257795500665</v>
      </c>
      <c r="Q13" s="8"/>
      <c r="R13" s="14"/>
      <c r="S13" s="15" t="str">
        <f>HLOOKUP(MIN(J13:P13),$J13:$P$23,(16-T13),0)</f>
        <v>C1</v>
      </c>
      <c r="T13" s="12">
        <v>5</v>
      </c>
    </row>
    <row r="14" spans="3:20" x14ac:dyDescent="0.25">
      <c r="C14" s="59" t="s">
        <v>2</v>
      </c>
      <c r="D14" s="59"/>
      <c r="E14" s="17" t="s">
        <v>6</v>
      </c>
      <c r="F14" s="23">
        <v>431.70731707317071</v>
      </c>
      <c r="G14" s="24">
        <v>443.90243902439028</v>
      </c>
      <c r="I14" s="13" t="s">
        <v>9</v>
      </c>
      <c r="J14" s="8">
        <f t="shared" si="0"/>
        <v>8.878182791805532</v>
      </c>
      <c r="K14" s="8"/>
      <c r="L14" s="8"/>
      <c r="M14" s="8">
        <f t="shared" si="1"/>
        <v>116.79973148698288</v>
      </c>
      <c r="N14" s="8"/>
      <c r="O14" s="8"/>
      <c r="P14" s="8">
        <f t="shared" si="2"/>
        <v>114.95155848071207</v>
      </c>
      <c r="Q14" s="8"/>
      <c r="R14" s="14"/>
      <c r="S14" s="15" t="str">
        <f>HLOOKUP(MIN(J14:P14),$J14:$P$23,(16-T14),0)</f>
        <v>C1</v>
      </c>
      <c r="T14" s="12">
        <v>6</v>
      </c>
    </row>
    <row r="15" spans="3:20" x14ac:dyDescent="0.25">
      <c r="C15" s="25">
        <v>431.70731707317071</v>
      </c>
      <c r="D15" s="25">
        <v>443.90243902439028</v>
      </c>
      <c r="E15" s="17" t="s">
        <v>7</v>
      </c>
      <c r="F15" s="19">
        <v>448.78048780487808</v>
      </c>
      <c r="G15" s="20">
        <v>470.73170731707313</v>
      </c>
      <c r="I15" s="13" t="s">
        <v>10</v>
      </c>
      <c r="J15" s="8">
        <f t="shared" si="0"/>
        <v>135.62379292153992</v>
      </c>
      <c r="K15" s="8"/>
      <c r="L15" s="8"/>
      <c r="M15" s="8">
        <f t="shared" si="1"/>
        <v>13.797205486566693</v>
      </c>
      <c r="N15" s="8"/>
      <c r="O15" s="8"/>
      <c r="P15" s="8">
        <f t="shared" si="2"/>
        <v>15.617376188860517</v>
      </c>
      <c r="Q15" s="8"/>
      <c r="R15" s="14"/>
      <c r="S15" s="15" t="str">
        <f>HLOOKUP(MIN(J15:P15),$J15:$P$23,(16-T15),0)</f>
        <v>C2</v>
      </c>
      <c r="T15" s="12">
        <v>7</v>
      </c>
    </row>
    <row r="16" spans="3:20" x14ac:dyDescent="0.25">
      <c r="C16" s="25">
        <v>424.39024390243901</v>
      </c>
      <c r="D16" s="25">
        <v>435.36585365853659</v>
      </c>
      <c r="E16" s="17" t="s">
        <v>8</v>
      </c>
      <c r="F16" s="23">
        <v>424.39024390243901</v>
      </c>
      <c r="G16" s="24">
        <v>435.36585365853659</v>
      </c>
      <c r="I16" s="13" t="s">
        <v>11</v>
      </c>
      <c r="J16" s="8">
        <f t="shared" si="0"/>
        <v>12.43663295998245</v>
      </c>
      <c r="K16" s="8"/>
      <c r="L16" s="8"/>
      <c r="M16" s="8">
        <f t="shared" si="1"/>
        <v>110.86164075476599</v>
      </c>
      <c r="N16" s="8"/>
      <c r="O16" s="8"/>
      <c r="P16" s="8">
        <f t="shared" si="2"/>
        <v>108.99464864148456</v>
      </c>
      <c r="Q16" s="8"/>
      <c r="R16" s="14"/>
      <c r="S16" s="15" t="str">
        <f>HLOOKUP(MIN(J16:P16),$J16:$P$23,(16-T16),0)</f>
        <v>C1</v>
      </c>
      <c r="T16" s="12">
        <v>8</v>
      </c>
    </row>
    <row r="17" spans="3:20" x14ac:dyDescent="0.25">
      <c r="C17" s="25">
        <v>424.39024390243901</v>
      </c>
      <c r="D17" s="25">
        <v>437.80487804878049</v>
      </c>
      <c r="E17" s="17" t="s">
        <v>9</v>
      </c>
      <c r="F17" s="23">
        <v>424.39024390243901</v>
      </c>
      <c r="G17" s="24">
        <v>437.80487804878049</v>
      </c>
      <c r="I17" s="13" t="s">
        <v>12</v>
      </c>
      <c r="J17" s="8">
        <f t="shared" si="0"/>
        <v>81.925446005211882</v>
      </c>
      <c r="K17" s="8"/>
      <c r="L17" s="8"/>
      <c r="M17" s="8">
        <f t="shared" si="1"/>
        <v>203.30771594965086</v>
      </c>
      <c r="N17" s="8"/>
      <c r="O17" s="8"/>
      <c r="P17" s="8">
        <f t="shared" si="2"/>
        <v>201.45588481764969</v>
      </c>
      <c r="Q17" s="8"/>
      <c r="R17" s="14"/>
      <c r="S17" s="15" t="str">
        <f>HLOOKUP(MIN(J17:P17),$J17:$P$23,(16-T17),0)</f>
        <v>C1</v>
      </c>
      <c r="T17" s="12">
        <v>9</v>
      </c>
    </row>
    <row r="18" spans="3:20" x14ac:dyDescent="0.25">
      <c r="C18" s="25">
        <v>431.70731707317071</v>
      </c>
      <c r="D18" s="25">
        <v>442.6829268292683</v>
      </c>
      <c r="E18" s="17" t="s">
        <v>10</v>
      </c>
      <c r="F18" s="21">
        <v>339.02439024390247</v>
      </c>
      <c r="G18" s="22">
        <v>339.02439024390247</v>
      </c>
      <c r="I18" s="13" t="s">
        <v>13</v>
      </c>
      <c r="J18" s="8">
        <f t="shared" si="0"/>
        <v>10.41951676258236</v>
      </c>
      <c r="K18" s="8"/>
      <c r="L18" s="8"/>
      <c r="M18" s="8">
        <f t="shared" si="1"/>
        <v>125.27779957846442</v>
      </c>
      <c r="N18" s="8"/>
      <c r="O18" s="8"/>
      <c r="P18" s="8">
        <f t="shared" si="2"/>
        <v>123.46017669285244</v>
      </c>
      <c r="Q18" s="8"/>
      <c r="R18" s="14"/>
      <c r="S18" s="15" t="str">
        <f>HLOOKUP(MIN(J18:P18),$J18:$P$23,(16-T18),0)</f>
        <v>C1</v>
      </c>
      <c r="T18" s="12">
        <v>10</v>
      </c>
    </row>
    <row r="19" spans="3:20" x14ac:dyDescent="0.25">
      <c r="C19" s="25">
        <v>419.51219512195121</v>
      </c>
      <c r="D19" s="25">
        <v>426.82926829268291</v>
      </c>
      <c r="E19" s="17" t="s">
        <v>11</v>
      </c>
      <c r="F19" s="19">
        <v>419.51219512195121</v>
      </c>
      <c r="G19" s="20">
        <v>434.14634146341461</v>
      </c>
      <c r="I19" s="13" t="s">
        <v>14</v>
      </c>
      <c r="J19" s="8">
        <f t="shared" si="0"/>
        <v>118.5375890753451</v>
      </c>
      <c r="K19" s="8"/>
      <c r="L19" s="8"/>
      <c r="M19" s="8">
        <f t="shared" si="1"/>
        <v>3.4493013716416931</v>
      </c>
      <c r="N19" s="8"/>
      <c r="O19" s="8"/>
      <c r="P19" s="8">
        <f t="shared" si="2"/>
        <v>2.4390243902439011</v>
      </c>
      <c r="Q19" s="8"/>
      <c r="R19" s="14"/>
      <c r="S19" s="15" t="str">
        <f>HLOOKUP(MIN(J19:P19),$J19:$P$23,(16-T19),0)</f>
        <v>C3</v>
      </c>
      <c r="T19" s="12">
        <v>11</v>
      </c>
    </row>
    <row r="20" spans="3:20" x14ac:dyDescent="0.25">
      <c r="C20" s="59" t="s">
        <v>1</v>
      </c>
      <c r="D20" s="59"/>
      <c r="E20" s="17" t="s">
        <v>12</v>
      </c>
      <c r="F20" s="19">
        <v>480.48780487804879</v>
      </c>
      <c r="G20" s="20">
        <v>503.65853658536588</v>
      </c>
      <c r="I20" s="13" t="s">
        <v>15</v>
      </c>
      <c r="J20" s="8">
        <f t="shared" si="0"/>
        <v>9.7560975609756042</v>
      </c>
      <c r="K20" s="8"/>
      <c r="L20" s="8"/>
      <c r="M20" s="8">
        <f t="shared" si="1"/>
        <v>128.04297315518724</v>
      </c>
      <c r="N20" s="8"/>
      <c r="O20" s="8"/>
      <c r="P20" s="8">
        <f t="shared" si="2"/>
        <v>126.19447141733204</v>
      </c>
      <c r="Q20" s="8"/>
      <c r="R20" s="14"/>
      <c r="S20" s="15" t="str">
        <f>HLOOKUP(MIN(J20:P20),$J20:$P$23,(16-T20),0)</f>
        <v>C1</v>
      </c>
      <c r="T20" s="12">
        <v>12</v>
      </c>
    </row>
    <row r="21" spans="3:20" x14ac:dyDescent="0.25">
      <c r="C21" s="26">
        <v>348.78048780487802</v>
      </c>
      <c r="D21" s="26">
        <v>348.78048780487802</v>
      </c>
      <c r="E21" s="17" t="s">
        <v>13</v>
      </c>
      <c r="F21" s="23">
        <v>431.70731707317071</v>
      </c>
      <c r="G21" s="24">
        <v>442.6829268292683</v>
      </c>
      <c r="I21" s="13" t="s">
        <v>16</v>
      </c>
      <c r="J21" s="8">
        <f t="shared" si="0"/>
        <v>118.71937126527773</v>
      </c>
      <c r="K21" s="8"/>
      <c r="L21" s="8"/>
      <c r="M21" s="8">
        <f t="shared" si="1"/>
        <v>7.418003085729528</v>
      </c>
      <c r="N21" s="8"/>
      <c r="O21" s="8"/>
      <c r="P21" s="8">
        <f t="shared" si="2"/>
        <v>8.1807365030479939</v>
      </c>
      <c r="Q21" s="8"/>
      <c r="R21" s="14"/>
      <c r="S21" s="15" t="str">
        <f>HLOOKUP(MIN(J21:P21),$J21:$P$23,(16-T21),0)</f>
        <v>C2</v>
      </c>
      <c r="T21" s="12">
        <v>13</v>
      </c>
    </row>
    <row r="22" spans="3:20" x14ac:dyDescent="0.25">
      <c r="C22" s="26">
        <v>348.78048780487802</v>
      </c>
      <c r="D22" s="26">
        <v>351.21951219512192</v>
      </c>
      <c r="E22" s="17" t="s">
        <v>14</v>
      </c>
      <c r="F22" s="21">
        <v>351.21951219512192</v>
      </c>
      <c r="G22" s="22">
        <v>351.21951219512192</v>
      </c>
      <c r="I22" s="13" t="s">
        <v>17</v>
      </c>
      <c r="J22" s="8">
        <f t="shared" si="0"/>
        <v>19.664043288533094</v>
      </c>
      <c r="K22" s="8"/>
      <c r="L22" s="8"/>
      <c r="M22" s="8">
        <f t="shared" si="1"/>
        <v>105.33084332531311</v>
      </c>
      <c r="N22" s="8"/>
      <c r="O22" s="8"/>
      <c r="P22" s="8">
        <f t="shared" si="2"/>
        <v>103.53651354532258</v>
      </c>
      <c r="Q22" s="8"/>
      <c r="R22" s="14"/>
      <c r="S22" s="15" t="str">
        <f>HLOOKUP(MIN(J22:P22),$J22:$P$23,(16-T22),0)</f>
        <v>C1</v>
      </c>
      <c r="T22" s="12">
        <v>14</v>
      </c>
    </row>
    <row r="23" spans="3:20" ht="16.2" thickBot="1" x14ac:dyDescent="0.3">
      <c r="C23" s="26">
        <v>339.02439024390247</v>
      </c>
      <c r="D23" s="26">
        <v>339.02439024390247</v>
      </c>
      <c r="E23" s="17" t="s">
        <v>15</v>
      </c>
      <c r="F23" s="19">
        <v>431.70731707317071</v>
      </c>
      <c r="G23" s="20">
        <v>446.34146341463418</v>
      </c>
      <c r="I23" s="27" t="s">
        <v>40</v>
      </c>
      <c r="J23" s="28" t="s">
        <v>3</v>
      </c>
      <c r="K23" s="28"/>
      <c r="L23" s="28"/>
      <c r="M23" s="28" t="s">
        <v>4</v>
      </c>
      <c r="N23" s="28"/>
      <c r="O23" s="28"/>
      <c r="P23" s="28" t="s">
        <v>5</v>
      </c>
      <c r="Q23" s="28"/>
      <c r="R23" s="28"/>
      <c r="S23" s="29"/>
    </row>
    <row r="24" spans="3:20" ht="16.8" thickTop="1" thickBot="1" x14ac:dyDescent="0.3">
      <c r="C24" s="26">
        <v>351.21951219512192</v>
      </c>
      <c r="D24" s="26">
        <v>351.21951219512192</v>
      </c>
      <c r="E24" s="17" t="s">
        <v>16</v>
      </c>
      <c r="F24" s="21">
        <v>356.09756097560972</v>
      </c>
      <c r="G24" s="22">
        <v>347.5609756097561</v>
      </c>
    </row>
    <row r="25" spans="3:20" ht="16.2" thickBot="1" x14ac:dyDescent="0.3">
      <c r="C25" s="26">
        <v>356.09756097560972</v>
      </c>
      <c r="D25" s="26">
        <v>347.5609756097561</v>
      </c>
      <c r="E25" s="30" t="s">
        <v>17</v>
      </c>
      <c r="F25" s="31">
        <v>419.51219512195121</v>
      </c>
      <c r="G25" s="32">
        <v>426.82926829268291</v>
      </c>
      <c r="I25" s="58" t="s">
        <v>20</v>
      </c>
      <c r="J25" s="33" t="str">
        <f>IF($S8=J$23,$I8,"")</f>
        <v>C1</v>
      </c>
      <c r="K25" s="34">
        <f>VLOOKUP($J25,$E$11:$F$25,2,0)</f>
        <v>421.95121951219511</v>
      </c>
      <c r="L25" s="34">
        <f>VLOOKUP($J25,$E$11:$G$25,3,0)</f>
        <v>446.34146341463418</v>
      </c>
      <c r="M25" s="34" t="str">
        <f t="shared" ref="M25:P25" si="3">IF($S8=M$23,$I8,"")</f>
        <v/>
      </c>
      <c r="N25" s="34"/>
      <c r="O25" s="34"/>
      <c r="P25" s="34" t="str">
        <f t="shared" si="3"/>
        <v/>
      </c>
      <c r="Q25" s="34"/>
      <c r="R25" s="35"/>
    </row>
    <row r="26" spans="3:20" x14ac:dyDescent="0.25">
      <c r="I26" s="59"/>
      <c r="J26" s="36" t="str">
        <f t="shared" ref="J26:P39" si="4">IF($S9=J$23,$I9,"")</f>
        <v/>
      </c>
      <c r="K26" s="8"/>
      <c r="L26" s="8"/>
      <c r="M26" s="8" t="str">
        <f t="shared" si="4"/>
        <v>C2</v>
      </c>
      <c r="N26" s="8">
        <f>VLOOKUP($M26,$E$11:$F$25,2,0)</f>
        <v>348.78048780487802</v>
      </c>
      <c r="O26" s="8">
        <f>VLOOKUP($M26,$E$11:$G$25,3,0)</f>
        <v>348.78048780487802</v>
      </c>
      <c r="P26" s="8" t="str">
        <f t="shared" si="4"/>
        <v/>
      </c>
      <c r="Q26" s="8"/>
      <c r="R26" s="37"/>
    </row>
    <row r="27" spans="3:20" x14ac:dyDescent="0.25">
      <c r="I27" s="59"/>
      <c r="J27" s="36" t="str">
        <f t="shared" si="4"/>
        <v/>
      </c>
      <c r="K27" s="8"/>
      <c r="L27" s="8"/>
      <c r="M27" s="8" t="str">
        <f t="shared" si="4"/>
        <v/>
      </c>
      <c r="N27" s="8"/>
      <c r="O27" s="8"/>
      <c r="P27" s="8" t="str">
        <f t="shared" si="4"/>
        <v>C3</v>
      </c>
      <c r="Q27" s="8">
        <f>VLOOKUP($P27,$E$11:$F$25,2,0)</f>
        <v>348.78048780487802</v>
      </c>
      <c r="R27" s="37">
        <f>VLOOKUP($P27,$E$11:$G$25,3,0)</f>
        <v>351.21951219512192</v>
      </c>
    </row>
    <row r="28" spans="3:20" x14ac:dyDescent="0.25">
      <c r="I28" s="59"/>
      <c r="J28" s="36" t="str">
        <f t="shared" si="4"/>
        <v>C4</v>
      </c>
      <c r="K28" s="8">
        <f>VLOOKUP($J28,$E$11:$F$25,2,0)</f>
        <v>431.70731707317071</v>
      </c>
      <c r="L28" s="8">
        <f t="shared" ref="L28:L39" si="5">VLOOKUP($J28,$E$11:$G$25,3,0)</f>
        <v>443.90243902439028</v>
      </c>
      <c r="M28" s="8" t="str">
        <f t="shared" si="4"/>
        <v/>
      </c>
      <c r="N28" s="8"/>
      <c r="O28" s="8"/>
      <c r="P28" s="8" t="str">
        <f t="shared" si="4"/>
        <v/>
      </c>
      <c r="Q28" s="8"/>
      <c r="R28" s="37"/>
    </row>
    <row r="29" spans="3:20" x14ac:dyDescent="0.25">
      <c r="I29" s="59"/>
      <c r="J29" s="36" t="str">
        <f t="shared" si="4"/>
        <v>C5</v>
      </c>
      <c r="K29" s="8">
        <f>VLOOKUP($J29,$E$11:$F$25,2,0)</f>
        <v>448.78048780487808</v>
      </c>
      <c r="L29" s="8">
        <f t="shared" si="5"/>
        <v>470.73170731707313</v>
      </c>
      <c r="M29" s="8" t="str">
        <f t="shared" si="4"/>
        <v/>
      </c>
      <c r="N29" s="8"/>
      <c r="O29" s="8"/>
      <c r="P29" s="8" t="str">
        <f t="shared" si="4"/>
        <v/>
      </c>
      <c r="Q29" s="8"/>
      <c r="R29" s="37"/>
    </row>
    <row r="30" spans="3:20" x14ac:dyDescent="0.25">
      <c r="I30" s="59"/>
      <c r="J30" s="36" t="str">
        <f t="shared" si="4"/>
        <v>C6</v>
      </c>
      <c r="K30" s="8">
        <f>VLOOKUP($J30,$E$11:$F$25,2,0)</f>
        <v>424.39024390243901</v>
      </c>
      <c r="L30" s="8">
        <f t="shared" si="5"/>
        <v>435.36585365853659</v>
      </c>
      <c r="M30" s="8" t="str">
        <f t="shared" si="4"/>
        <v/>
      </c>
      <c r="N30" s="8"/>
      <c r="O30" s="8"/>
      <c r="P30" s="8" t="str">
        <f t="shared" si="4"/>
        <v/>
      </c>
      <c r="Q30" s="8"/>
      <c r="R30" s="37"/>
    </row>
    <row r="31" spans="3:20" x14ac:dyDescent="0.25">
      <c r="I31" s="59"/>
      <c r="J31" s="36" t="str">
        <f t="shared" si="4"/>
        <v>C7</v>
      </c>
      <c r="K31" s="8">
        <f>VLOOKUP($J31,$E$11:$F$25,2,0)</f>
        <v>424.39024390243901</v>
      </c>
      <c r="L31" s="8">
        <f t="shared" si="5"/>
        <v>437.80487804878049</v>
      </c>
      <c r="M31" s="8" t="str">
        <f t="shared" si="4"/>
        <v/>
      </c>
      <c r="N31" s="8"/>
      <c r="O31" s="8"/>
      <c r="P31" s="8" t="str">
        <f t="shared" si="4"/>
        <v/>
      </c>
      <c r="Q31" s="8"/>
      <c r="R31" s="37"/>
    </row>
    <row r="32" spans="3:20" x14ac:dyDescent="0.25">
      <c r="I32" s="59"/>
      <c r="J32" s="36" t="str">
        <f t="shared" si="4"/>
        <v/>
      </c>
      <c r="K32" s="8"/>
      <c r="L32" s="8"/>
      <c r="M32" s="8" t="str">
        <f t="shared" si="4"/>
        <v>C8</v>
      </c>
      <c r="N32" s="8">
        <f>VLOOKUP($M32,$E$11:$F$25,2,0)</f>
        <v>339.02439024390247</v>
      </c>
      <c r="O32" s="8">
        <f>VLOOKUP($M32,$E$11:$G$25,3,0)</f>
        <v>339.02439024390247</v>
      </c>
      <c r="P32" s="8" t="str">
        <f t="shared" si="4"/>
        <v/>
      </c>
      <c r="Q32" s="8"/>
      <c r="R32" s="37"/>
    </row>
    <row r="33" spans="5:20" x14ac:dyDescent="0.25">
      <c r="I33" s="59"/>
      <c r="J33" s="36" t="str">
        <f t="shared" si="4"/>
        <v>C9</v>
      </c>
      <c r="K33" s="8">
        <f>VLOOKUP($J33,$E$11:$F$25,2,0)</f>
        <v>419.51219512195121</v>
      </c>
      <c r="L33" s="8">
        <f t="shared" si="5"/>
        <v>434.14634146341461</v>
      </c>
      <c r="M33" s="8" t="str">
        <f t="shared" si="4"/>
        <v/>
      </c>
      <c r="N33" s="8"/>
      <c r="O33" s="8"/>
      <c r="P33" s="8" t="str">
        <f t="shared" si="4"/>
        <v/>
      </c>
      <c r="Q33" s="8"/>
      <c r="R33" s="37"/>
    </row>
    <row r="34" spans="5:20" x14ac:dyDescent="0.25">
      <c r="I34" s="59"/>
      <c r="J34" s="36" t="str">
        <f t="shared" si="4"/>
        <v>C10</v>
      </c>
      <c r="K34" s="8">
        <f>VLOOKUP($J34,$E$11:$F$25,2,0)</f>
        <v>480.48780487804879</v>
      </c>
      <c r="L34" s="8">
        <f t="shared" si="5"/>
        <v>503.65853658536588</v>
      </c>
      <c r="M34" s="8" t="str">
        <f t="shared" si="4"/>
        <v/>
      </c>
      <c r="N34" s="8"/>
      <c r="O34" s="8"/>
      <c r="P34" s="8" t="str">
        <f t="shared" si="4"/>
        <v/>
      </c>
      <c r="Q34" s="8"/>
      <c r="R34" s="37"/>
    </row>
    <row r="35" spans="5:20" x14ac:dyDescent="0.25">
      <c r="I35" s="59"/>
      <c r="J35" s="36" t="str">
        <f t="shared" si="4"/>
        <v>C11</v>
      </c>
      <c r="K35" s="8">
        <f>VLOOKUP($J35,$E$11:$F$25,2,0)</f>
        <v>431.70731707317071</v>
      </c>
      <c r="L35" s="8">
        <f t="shared" si="5"/>
        <v>442.6829268292683</v>
      </c>
      <c r="M35" s="8" t="str">
        <f t="shared" si="4"/>
        <v/>
      </c>
      <c r="N35" s="8"/>
      <c r="O35" s="8"/>
      <c r="P35" s="8" t="str">
        <f t="shared" si="4"/>
        <v/>
      </c>
      <c r="Q35" s="8"/>
      <c r="R35" s="37"/>
    </row>
    <row r="36" spans="5:20" x14ac:dyDescent="0.25">
      <c r="I36" s="59"/>
      <c r="J36" s="36" t="str">
        <f t="shared" si="4"/>
        <v/>
      </c>
      <c r="K36" s="8"/>
      <c r="L36" s="8"/>
      <c r="M36" s="8" t="str">
        <f t="shared" si="4"/>
        <v/>
      </c>
      <c r="N36" s="8"/>
      <c r="O36" s="8"/>
      <c r="P36" s="8" t="str">
        <f t="shared" si="4"/>
        <v>C12</v>
      </c>
      <c r="Q36" s="8">
        <f>VLOOKUP($P36,$E$11:$F$25,2,0)</f>
        <v>351.21951219512192</v>
      </c>
      <c r="R36" s="37">
        <f>VLOOKUP($P36,$E$11:$G$25,3,0)</f>
        <v>351.21951219512192</v>
      </c>
    </row>
    <row r="37" spans="5:20" x14ac:dyDescent="0.25">
      <c r="I37" s="59"/>
      <c r="J37" s="36" t="str">
        <f t="shared" si="4"/>
        <v>C13</v>
      </c>
      <c r="K37" s="8">
        <f>VLOOKUP($J37,$E$11:$F$25,2,0)</f>
        <v>431.70731707317071</v>
      </c>
      <c r="L37" s="8">
        <f t="shared" si="5"/>
        <v>446.34146341463418</v>
      </c>
      <c r="M37" s="8" t="str">
        <f t="shared" si="4"/>
        <v/>
      </c>
      <c r="N37" s="8"/>
      <c r="O37" s="8"/>
      <c r="P37" s="8" t="str">
        <f t="shared" si="4"/>
        <v/>
      </c>
      <c r="Q37" s="8"/>
      <c r="R37" s="37"/>
    </row>
    <row r="38" spans="5:20" x14ac:dyDescent="0.25">
      <c r="I38" s="59"/>
      <c r="J38" s="36" t="str">
        <f t="shared" si="4"/>
        <v/>
      </c>
      <c r="K38" s="8"/>
      <c r="L38" s="8"/>
      <c r="M38" s="8" t="str">
        <f t="shared" si="4"/>
        <v>C14</v>
      </c>
      <c r="N38" s="8">
        <f>VLOOKUP($M38,$E$11:$F$25,2,0)</f>
        <v>356.09756097560972</v>
      </c>
      <c r="O38" s="8">
        <f>VLOOKUP($M38,$E$11:$G$25,3,0)</f>
        <v>347.5609756097561</v>
      </c>
      <c r="P38" s="8" t="str">
        <f t="shared" si="4"/>
        <v/>
      </c>
      <c r="Q38" s="8"/>
      <c r="R38" s="37"/>
    </row>
    <row r="39" spans="5:20" ht="16.2" thickBot="1" x14ac:dyDescent="0.3">
      <c r="I39" s="59"/>
      <c r="J39" s="38" t="str">
        <f t="shared" si="4"/>
        <v>C15</v>
      </c>
      <c r="K39" s="39">
        <f>VLOOKUP($J39,$E$11:$F$25,2,0)</f>
        <v>419.51219512195121</v>
      </c>
      <c r="L39" s="39">
        <f t="shared" si="5"/>
        <v>426.82926829268291</v>
      </c>
      <c r="M39" s="39" t="str">
        <f t="shared" si="4"/>
        <v/>
      </c>
      <c r="N39" s="39"/>
      <c r="O39" s="39"/>
      <c r="P39" s="39" t="str">
        <f t="shared" si="4"/>
        <v/>
      </c>
      <c r="Q39" s="39"/>
      <c r="R39" s="40"/>
    </row>
    <row r="40" spans="5:20" x14ac:dyDescent="0.25">
      <c r="I40" s="41"/>
      <c r="J40" s="74" t="s">
        <v>43</v>
      </c>
      <c r="K40" s="74"/>
      <c r="L40" s="74"/>
      <c r="M40" s="74"/>
      <c r="N40" s="74"/>
      <c r="O40" s="74"/>
      <c r="P40" s="74"/>
      <c r="Q40" s="74"/>
      <c r="R40" s="74"/>
    </row>
    <row r="41" spans="5:20" x14ac:dyDescent="0.25">
      <c r="I41" s="1" t="s">
        <v>25</v>
      </c>
      <c r="J41" s="1" t="s">
        <v>21</v>
      </c>
      <c r="K41" s="1">
        <f>AVERAGE(K25:K39)</f>
        <v>433.41463414634143</v>
      </c>
      <c r="L41" s="1">
        <f>AVERAGE(L25:L39)</f>
        <v>448.78048780487808</v>
      </c>
      <c r="M41" s="1" t="s">
        <v>22</v>
      </c>
      <c r="N41" s="1">
        <f>AVERAGE(N25:N39)</f>
        <v>347.96747967479672</v>
      </c>
      <c r="O41" s="1">
        <f>AVERAGE(O25:O39)</f>
        <v>345.12195121951214</v>
      </c>
      <c r="P41" s="1" t="s">
        <v>23</v>
      </c>
      <c r="Q41" s="1">
        <f>AVERAGE(Q25:Q39)</f>
        <v>350</v>
      </c>
      <c r="R41" s="1">
        <f>AVERAGE(R25:R39)</f>
        <v>351.21951219512192</v>
      </c>
    </row>
    <row r="42" spans="5:20" ht="16.2" thickBot="1" x14ac:dyDescent="0.3"/>
    <row r="43" spans="5:20" ht="16.2" thickTop="1" x14ac:dyDescent="0.25">
      <c r="I43" s="10" t="s">
        <v>33</v>
      </c>
      <c r="J43" s="57" t="s">
        <v>18</v>
      </c>
      <c r="K43" s="57"/>
      <c r="L43" s="57"/>
      <c r="M43" s="57"/>
      <c r="N43" s="57"/>
      <c r="O43" s="57"/>
      <c r="P43" s="57"/>
      <c r="Q43" s="57"/>
      <c r="R43" s="57"/>
      <c r="S43" s="11" t="s">
        <v>19</v>
      </c>
      <c r="T43" s="12" t="s">
        <v>26</v>
      </c>
    </row>
    <row r="44" spans="5:20" x14ac:dyDescent="0.25">
      <c r="I44" s="13" t="s">
        <v>3</v>
      </c>
      <c r="J44" s="8">
        <f t="shared" ref="J44:J58" si="6">SQRT(($F47-K$41)^2+($G47-L$41)^2)</f>
        <v>11.720013440716038</v>
      </c>
      <c r="K44" s="8"/>
      <c r="L44" s="8"/>
      <c r="M44" s="8">
        <f t="shared" ref="M44:M58" si="7">SQRT(($F47-N$41)^2+($G47-O$41)^2)</f>
        <v>125.37537002675728</v>
      </c>
      <c r="N44" s="8"/>
      <c r="O44" s="8"/>
      <c r="P44" s="8">
        <f t="shared" ref="P44:P58" si="8">SQRT(($F47-Q$41)^2+($G47-R$41)^2)</f>
        <v>119.26929023474297</v>
      </c>
      <c r="Q44" s="8"/>
      <c r="R44" s="14"/>
      <c r="S44" s="15" t="str">
        <f>HLOOKUP(MIN(J44:P44),$J44:$P59,16-T44,0)</f>
        <v>A1</v>
      </c>
      <c r="T44" s="12">
        <v>0</v>
      </c>
    </row>
    <row r="45" spans="5:20" x14ac:dyDescent="0.25">
      <c r="I45" s="13" t="s">
        <v>4</v>
      </c>
      <c r="J45" s="8">
        <f t="shared" si="6"/>
        <v>131.00739951219646</v>
      </c>
      <c r="K45" s="8"/>
      <c r="L45" s="8"/>
      <c r="M45" s="8">
        <f t="shared" si="7"/>
        <v>3.7477822997125814</v>
      </c>
      <c r="N45" s="8"/>
      <c r="O45" s="8"/>
      <c r="P45" s="8">
        <f t="shared" si="8"/>
        <v>2.7269121676826815</v>
      </c>
      <c r="Q45" s="8"/>
      <c r="R45" s="14"/>
      <c r="S45" s="15" t="str">
        <f t="shared" ref="S45:S58" si="9">HLOOKUP(MIN(J45:P45),$J45:$P60,16-T45,0)</f>
        <v>A3</v>
      </c>
      <c r="T45" s="12">
        <v>1</v>
      </c>
    </row>
    <row r="46" spans="5:20" x14ac:dyDescent="0.25">
      <c r="I46" s="13" t="s">
        <v>5</v>
      </c>
      <c r="J46" s="8">
        <f t="shared" si="6"/>
        <v>129.15526581938377</v>
      </c>
      <c r="K46" s="8"/>
      <c r="L46" s="8"/>
      <c r="M46" s="8">
        <f t="shared" si="7"/>
        <v>6.1515227440738283</v>
      </c>
      <c r="N46" s="8"/>
      <c r="O46" s="8"/>
      <c r="P46" s="8">
        <f t="shared" si="8"/>
        <v>1.2195121951219789</v>
      </c>
      <c r="Q46" s="8"/>
      <c r="R46" s="14"/>
      <c r="S46" s="15" t="str">
        <f t="shared" si="9"/>
        <v>A3</v>
      </c>
      <c r="T46" s="12">
        <v>2</v>
      </c>
    </row>
    <row r="47" spans="5:20" x14ac:dyDescent="0.25">
      <c r="E47" s="1" t="s">
        <v>3</v>
      </c>
      <c r="F47" s="16">
        <v>421.95121951219511</v>
      </c>
      <c r="G47" s="16">
        <v>446.34146341463418</v>
      </c>
      <c r="I47" s="13" t="s">
        <v>6</v>
      </c>
      <c r="J47" s="8">
        <f t="shared" si="6"/>
        <v>5.1682000244919646</v>
      </c>
      <c r="K47" s="8"/>
      <c r="L47" s="8"/>
      <c r="M47" s="8">
        <f t="shared" si="7"/>
        <v>129.4988229231285</v>
      </c>
      <c r="N47" s="8"/>
      <c r="O47" s="8"/>
      <c r="P47" s="8">
        <f t="shared" si="8"/>
        <v>123.55650767537567</v>
      </c>
      <c r="Q47" s="8"/>
      <c r="R47" s="14"/>
      <c r="S47" s="15" t="str">
        <f t="shared" si="9"/>
        <v>A1</v>
      </c>
      <c r="T47" s="12">
        <v>3</v>
      </c>
    </row>
    <row r="48" spans="5:20" x14ac:dyDescent="0.25">
      <c r="E48" s="1" t="s">
        <v>4</v>
      </c>
      <c r="F48" s="26">
        <v>348.78048780487802</v>
      </c>
      <c r="G48" s="26">
        <v>348.78048780487802</v>
      </c>
      <c r="I48" s="13" t="s">
        <v>7</v>
      </c>
      <c r="J48" s="8">
        <f t="shared" si="6"/>
        <v>26.79487818087884</v>
      </c>
      <c r="K48" s="8"/>
      <c r="L48" s="8"/>
      <c r="M48" s="8">
        <f t="shared" si="7"/>
        <v>161.06232779618148</v>
      </c>
      <c r="N48" s="8"/>
      <c r="O48" s="8"/>
      <c r="P48" s="8">
        <f t="shared" si="8"/>
        <v>155.05079668881746</v>
      </c>
      <c r="Q48" s="8"/>
      <c r="R48" s="14"/>
      <c r="S48" s="15" t="str">
        <f t="shared" si="9"/>
        <v>A1</v>
      </c>
      <c r="T48" s="12">
        <v>4</v>
      </c>
    </row>
    <row r="49" spans="5:20" x14ac:dyDescent="0.25">
      <c r="E49" s="1" t="s">
        <v>5</v>
      </c>
      <c r="F49" s="26">
        <v>348.78048780487802</v>
      </c>
      <c r="G49" s="26">
        <v>351.21951219512192</v>
      </c>
      <c r="I49" s="13" t="s">
        <v>8</v>
      </c>
      <c r="J49" s="8">
        <f t="shared" si="6"/>
        <v>16.167622847977128</v>
      </c>
      <c r="K49" s="8"/>
      <c r="L49" s="8"/>
      <c r="M49" s="8">
        <f t="shared" si="7"/>
        <v>118.25565872133969</v>
      </c>
      <c r="N49" s="8"/>
      <c r="O49" s="8"/>
      <c r="P49" s="8">
        <f t="shared" si="8"/>
        <v>112.31435869710491</v>
      </c>
      <c r="Q49" s="8"/>
      <c r="R49" s="14"/>
      <c r="S49" s="15" t="str">
        <f t="shared" si="9"/>
        <v>A1</v>
      </c>
      <c r="T49" s="12">
        <v>5</v>
      </c>
    </row>
    <row r="50" spans="5:20" x14ac:dyDescent="0.25">
      <c r="E50" s="1" t="s">
        <v>6</v>
      </c>
      <c r="F50" s="25">
        <v>431.70731707317071</v>
      </c>
      <c r="G50" s="25">
        <v>443.90243902439028</v>
      </c>
      <c r="I50" s="13" t="s">
        <v>9</v>
      </c>
      <c r="J50" s="8">
        <f t="shared" si="6"/>
        <v>14.20927967183367</v>
      </c>
      <c r="K50" s="8"/>
      <c r="L50" s="8"/>
      <c r="M50" s="8">
        <f t="shared" si="7"/>
        <v>120.1272817383017</v>
      </c>
      <c r="N50" s="8"/>
      <c r="O50" s="8"/>
      <c r="P50" s="8">
        <f t="shared" si="8"/>
        <v>114.15311633011281</v>
      </c>
      <c r="Q50" s="8"/>
      <c r="R50" s="14"/>
      <c r="S50" s="15" t="str">
        <f t="shared" si="9"/>
        <v>A1</v>
      </c>
      <c r="T50" s="12">
        <v>6</v>
      </c>
    </row>
    <row r="51" spans="5:20" x14ac:dyDescent="0.25">
      <c r="E51" s="1" t="s">
        <v>7</v>
      </c>
      <c r="F51" s="16">
        <v>448.78048780487808</v>
      </c>
      <c r="G51" s="16">
        <v>470.73170731707313</v>
      </c>
      <c r="I51" s="13" t="s">
        <v>10</v>
      </c>
      <c r="J51" s="8">
        <f t="shared" si="6"/>
        <v>144.76159399431987</v>
      </c>
      <c r="K51" s="8"/>
      <c r="L51" s="8"/>
      <c r="M51" s="8">
        <f t="shared" si="7"/>
        <v>10.824005655035954</v>
      </c>
      <c r="N51" s="8"/>
      <c r="O51" s="8"/>
      <c r="P51" s="8">
        <f t="shared" si="8"/>
        <v>16.406858593992261</v>
      </c>
      <c r="Q51" s="8"/>
      <c r="R51" s="14"/>
      <c r="S51" s="15" t="str">
        <f t="shared" si="9"/>
        <v>A2</v>
      </c>
      <c r="T51" s="12">
        <v>7</v>
      </c>
    </row>
    <row r="52" spans="5:20" x14ac:dyDescent="0.25">
      <c r="E52" s="1" t="s">
        <v>8</v>
      </c>
      <c r="F52" s="25">
        <v>424.39024390243901</v>
      </c>
      <c r="G52" s="25">
        <v>435.36585365853659</v>
      </c>
      <c r="I52" s="13" t="s">
        <v>11</v>
      </c>
      <c r="J52" s="8">
        <f t="shared" si="6"/>
        <v>20.185045206049367</v>
      </c>
      <c r="K52" s="8"/>
      <c r="L52" s="8"/>
      <c r="M52" s="8">
        <f t="shared" si="7"/>
        <v>114.21028135291911</v>
      </c>
      <c r="N52" s="8"/>
      <c r="O52" s="8"/>
      <c r="P52" s="8">
        <f t="shared" si="8"/>
        <v>108.20722842382011</v>
      </c>
      <c r="Q52" s="8"/>
      <c r="R52" s="14"/>
      <c r="S52" s="15" t="str">
        <f t="shared" si="9"/>
        <v>A1</v>
      </c>
      <c r="T52" s="12">
        <v>8</v>
      </c>
    </row>
    <row r="53" spans="5:20" x14ac:dyDescent="0.25">
      <c r="E53" s="1" t="s">
        <v>9</v>
      </c>
      <c r="F53" s="25">
        <v>424.39024390243901</v>
      </c>
      <c r="G53" s="25">
        <v>437.80487804878049</v>
      </c>
      <c r="I53" s="13" t="s">
        <v>12</v>
      </c>
      <c r="J53" s="8">
        <f t="shared" si="6"/>
        <v>72.30133913483256</v>
      </c>
      <c r="K53" s="8"/>
      <c r="L53" s="8"/>
      <c r="M53" s="8">
        <f t="shared" si="7"/>
        <v>206.62885928988794</v>
      </c>
      <c r="N53" s="8"/>
      <c r="O53" s="8"/>
      <c r="P53" s="8">
        <f t="shared" si="8"/>
        <v>200.66071707970428</v>
      </c>
      <c r="Q53" s="8"/>
      <c r="R53" s="14"/>
      <c r="S53" s="15" t="str">
        <f t="shared" si="9"/>
        <v>A1</v>
      </c>
      <c r="T53" s="12">
        <v>9</v>
      </c>
    </row>
    <row r="54" spans="5:20" x14ac:dyDescent="0.25">
      <c r="E54" s="1" t="s">
        <v>10</v>
      </c>
      <c r="F54" s="26">
        <v>339.02439024390247</v>
      </c>
      <c r="G54" s="26">
        <v>339.02439024390247</v>
      </c>
      <c r="I54" s="13" t="s">
        <v>13</v>
      </c>
      <c r="J54" s="8">
        <f t="shared" si="6"/>
        <v>6.3320756028035161</v>
      </c>
      <c r="K54" s="8"/>
      <c r="L54" s="8"/>
      <c r="M54" s="8">
        <f t="shared" si="7"/>
        <v>128.57100889949317</v>
      </c>
      <c r="N54" s="8"/>
      <c r="O54" s="8"/>
      <c r="P54" s="8">
        <f t="shared" si="8"/>
        <v>122.64437157828905</v>
      </c>
      <c r="Q54" s="8"/>
      <c r="R54" s="14"/>
      <c r="S54" s="15" t="str">
        <f t="shared" si="9"/>
        <v>A1</v>
      </c>
      <c r="T54" s="12">
        <v>10</v>
      </c>
    </row>
    <row r="55" spans="5:20" x14ac:dyDescent="0.25">
      <c r="E55" s="1" t="s">
        <v>11</v>
      </c>
      <c r="F55" s="16">
        <v>419.51219512195121</v>
      </c>
      <c r="G55" s="16">
        <v>434.14634146341461</v>
      </c>
      <c r="I55" s="13" t="s">
        <v>14</v>
      </c>
      <c r="J55" s="8">
        <f t="shared" si="6"/>
        <v>127.57030232190908</v>
      </c>
      <c r="K55" s="8"/>
      <c r="L55" s="8"/>
      <c r="M55" s="8">
        <f t="shared" si="7"/>
        <v>6.9105691056910779</v>
      </c>
      <c r="N55" s="8"/>
      <c r="O55" s="8"/>
      <c r="P55" s="8">
        <f t="shared" si="8"/>
        <v>1.2195121951219221</v>
      </c>
      <c r="Q55" s="8"/>
      <c r="R55" s="14"/>
      <c r="S55" s="15" t="str">
        <f t="shared" si="9"/>
        <v>A3</v>
      </c>
      <c r="T55" s="12">
        <v>11</v>
      </c>
    </row>
    <row r="56" spans="5:20" x14ac:dyDescent="0.25">
      <c r="E56" s="1" t="s">
        <v>12</v>
      </c>
      <c r="F56" s="16">
        <v>480.48780487804879</v>
      </c>
      <c r="G56" s="16">
        <v>503.65853658536588</v>
      </c>
      <c r="I56" s="13" t="s">
        <v>15</v>
      </c>
      <c r="J56" s="8">
        <f t="shared" si="6"/>
        <v>2.9772086867643059</v>
      </c>
      <c r="K56" s="8"/>
      <c r="L56" s="8"/>
      <c r="M56" s="8">
        <f t="shared" si="7"/>
        <v>131.36875586121906</v>
      </c>
      <c r="N56" s="8"/>
      <c r="O56" s="8"/>
      <c r="P56" s="8">
        <f t="shared" si="8"/>
        <v>125.39645635783702</v>
      </c>
      <c r="Q56" s="8"/>
      <c r="R56" s="14"/>
      <c r="S56" s="15" t="str">
        <f t="shared" si="9"/>
        <v>A1</v>
      </c>
      <c r="T56" s="12">
        <v>12</v>
      </c>
    </row>
    <row r="57" spans="5:20" x14ac:dyDescent="0.25">
      <c r="E57" s="1" t="s">
        <v>13</v>
      </c>
      <c r="F57" s="25">
        <v>431.70731707317071</v>
      </c>
      <c r="G57" s="25">
        <v>442.6829268292683</v>
      </c>
      <c r="I57" s="13" t="s">
        <v>16</v>
      </c>
      <c r="J57" s="8">
        <f t="shared" si="6"/>
        <v>127.37079513258418</v>
      </c>
      <c r="K57" s="8"/>
      <c r="L57" s="8"/>
      <c r="M57" s="8">
        <f t="shared" si="7"/>
        <v>8.4880540722850117</v>
      </c>
      <c r="N57" s="8"/>
      <c r="O57" s="8"/>
      <c r="P57" s="8">
        <f t="shared" si="8"/>
        <v>7.1109169449332494</v>
      </c>
      <c r="Q57" s="8"/>
      <c r="R57" s="14"/>
      <c r="S57" s="15" t="str">
        <f t="shared" si="9"/>
        <v>A3</v>
      </c>
      <c r="T57" s="12">
        <v>13</v>
      </c>
    </row>
    <row r="58" spans="5:20" x14ac:dyDescent="0.25">
      <c r="E58" s="1" t="s">
        <v>14</v>
      </c>
      <c r="F58" s="26">
        <v>351.21951219512192</v>
      </c>
      <c r="G58" s="26">
        <v>351.21951219512192</v>
      </c>
      <c r="I58" s="13" t="s">
        <v>17</v>
      </c>
      <c r="J58" s="8">
        <f t="shared" si="6"/>
        <v>25.983337909119104</v>
      </c>
      <c r="K58" s="8"/>
      <c r="L58" s="8"/>
      <c r="M58" s="8">
        <f t="shared" si="7"/>
        <v>108.60355413940177</v>
      </c>
      <c r="N58" s="8"/>
      <c r="O58" s="8"/>
      <c r="P58" s="8">
        <f t="shared" si="8"/>
        <v>102.70725625682384</v>
      </c>
      <c r="Q58" s="8"/>
      <c r="R58" s="14"/>
      <c r="S58" s="15" t="str">
        <f t="shared" si="9"/>
        <v>A1</v>
      </c>
      <c r="T58" s="12">
        <v>14</v>
      </c>
    </row>
    <row r="59" spans="5:20" ht="16.2" thickBot="1" x14ac:dyDescent="0.3">
      <c r="E59" s="1" t="s">
        <v>15</v>
      </c>
      <c r="F59" s="16">
        <v>431.70731707317071</v>
      </c>
      <c r="G59" s="16">
        <v>446.34146341463418</v>
      </c>
      <c r="I59" s="27" t="s">
        <v>40</v>
      </c>
      <c r="J59" s="28" t="str">
        <f>J41</f>
        <v>A1</v>
      </c>
      <c r="K59" s="28"/>
      <c r="L59" s="28"/>
      <c r="M59" s="28" t="str">
        <f>M41</f>
        <v>A2</v>
      </c>
      <c r="N59" s="28"/>
      <c r="O59" s="28"/>
      <c r="P59" s="28" t="str">
        <f>P41</f>
        <v>A3</v>
      </c>
      <c r="Q59" s="28"/>
      <c r="R59" s="28"/>
      <c r="S59" s="29"/>
    </row>
    <row r="60" spans="5:20" ht="16.8" thickTop="1" thickBot="1" x14ac:dyDescent="0.3">
      <c r="E60" s="1" t="s">
        <v>16</v>
      </c>
      <c r="F60" s="26">
        <v>356.09756097560972</v>
      </c>
      <c r="G60" s="26">
        <v>347.5609756097561</v>
      </c>
    </row>
    <row r="61" spans="5:20" x14ac:dyDescent="0.25">
      <c r="E61" s="1" t="s">
        <v>17</v>
      </c>
      <c r="F61" s="25">
        <v>419.51219512195121</v>
      </c>
      <c r="G61" s="25">
        <v>426.82926829268291</v>
      </c>
      <c r="I61" s="58" t="s">
        <v>27</v>
      </c>
      <c r="J61" s="33" t="str">
        <f>IF($S44=J$59,$I44,"")</f>
        <v>C1</v>
      </c>
      <c r="K61" s="34">
        <f>VLOOKUP($J61,$E$11:$F$25,2,0)</f>
        <v>421.95121951219511</v>
      </c>
      <c r="L61" s="34">
        <f>VLOOKUP($J61,$E$11:$G$25,3,0)</f>
        <v>446.34146341463418</v>
      </c>
      <c r="M61" s="34" t="str">
        <f>IF($S44=M$59,$I44,"")</f>
        <v/>
      </c>
      <c r="N61" s="34"/>
      <c r="O61" s="34"/>
      <c r="P61" s="34" t="str">
        <f>IF($S44=P$59,$I44,"")</f>
        <v/>
      </c>
      <c r="Q61" s="34"/>
      <c r="R61" s="35"/>
    </row>
    <row r="62" spans="5:20" x14ac:dyDescent="0.25">
      <c r="I62" s="59"/>
      <c r="J62" s="36" t="str">
        <f t="shared" ref="J62:J75" si="10">IF($S45=J$59,$I45,"")</f>
        <v/>
      </c>
      <c r="K62" s="8"/>
      <c r="L62" s="8"/>
      <c r="M62" s="8" t="str">
        <f t="shared" ref="M62:M75" si="11">IF($S45=M$59,$I45,"")</f>
        <v/>
      </c>
      <c r="N62" s="8"/>
      <c r="O62" s="8"/>
      <c r="P62" s="8" t="str">
        <f t="shared" ref="P62:P75" si="12">IF($S45=P$59,$I45,"")</f>
        <v>C2</v>
      </c>
      <c r="Q62" s="8">
        <f>VLOOKUP($P62,$E$11:$F$25,2,0)</f>
        <v>348.78048780487802</v>
      </c>
      <c r="R62" s="37">
        <f>VLOOKUP($P62,$E$11:$G$25,3,0)</f>
        <v>348.78048780487802</v>
      </c>
    </row>
    <row r="63" spans="5:20" x14ac:dyDescent="0.25">
      <c r="I63" s="59"/>
      <c r="J63" s="36" t="str">
        <f t="shared" si="10"/>
        <v/>
      </c>
      <c r="K63" s="8"/>
      <c r="L63" s="8"/>
      <c r="M63" s="8" t="str">
        <f t="shared" si="11"/>
        <v/>
      </c>
      <c r="N63" s="8"/>
      <c r="O63" s="8"/>
      <c r="P63" s="8" t="str">
        <f t="shared" si="12"/>
        <v>C3</v>
      </c>
      <c r="Q63" s="8">
        <f>VLOOKUP($P63,$E$11:$F$25,2,0)</f>
        <v>348.78048780487802</v>
      </c>
      <c r="R63" s="37">
        <f>VLOOKUP($P63,$E$11:$G$25,3,0)</f>
        <v>351.21951219512192</v>
      </c>
    </row>
    <row r="64" spans="5:20" x14ac:dyDescent="0.25">
      <c r="I64" s="59"/>
      <c r="J64" s="36" t="str">
        <f t="shared" si="10"/>
        <v>C4</v>
      </c>
      <c r="K64" s="8">
        <f>VLOOKUP($J64,$E$11:$F$25,2,0)</f>
        <v>431.70731707317071</v>
      </c>
      <c r="L64" s="8">
        <f t="shared" ref="L64:L67" si="13">VLOOKUP($J64,$E$11:$G$25,3,0)</f>
        <v>443.90243902439028</v>
      </c>
      <c r="M64" s="8" t="str">
        <f t="shared" si="11"/>
        <v/>
      </c>
      <c r="N64" s="8"/>
      <c r="O64" s="8"/>
      <c r="P64" s="8" t="str">
        <f t="shared" si="12"/>
        <v/>
      </c>
      <c r="Q64" s="8"/>
      <c r="R64" s="37"/>
    </row>
    <row r="65" spans="9:20" x14ac:dyDescent="0.25">
      <c r="I65" s="59"/>
      <c r="J65" s="36" t="str">
        <f t="shared" si="10"/>
        <v>C5</v>
      </c>
      <c r="K65" s="8">
        <f>VLOOKUP($J65,$E$11:$F$25,2,0)</f>
        <v>448.78048780487808</v>
      </c>
      <c r="L65" s="8">
        <f t="shared" si="13"/>
        <v>470.73170731707313</v>
      </c>
      <c r="M65" s="8" t="str">
        <f t="shared" si="11"/>
        <v/>
      </c>
      <c r="N65" s="8"/>
      <c r="O65" s="8"/>
      <c r="P65" s="8" t="str">
        <f t="shared" si="12"/>
        <v/>
      </c>
      <c r="Q65" s="8"/>
      <c r="R65" s="37"/>
    </row>
    <row r="66" spans="9:20" x14ac:dyDescent="0.25">
      <c r="I66" s="59"/>
      <c r="J66" s="36" t="str">
        <f t="shared" si="10"/>
        <v>C6</v>
      </c>
      <c r="K66" s="8">
        <f>VLOOKUP($J66,$E$11:$F$25,2,0)</f>
        <v>424.39024390243901</v>
      </c>
      <c r="L66" s="8">
        <f t="shared" si="13"/>
        <v>435.36585365853659</v>
      </c>
      <c r="M66" s="8" t="str">
        <f t="shared" si="11"/>
        <v/>
      </c>
      <c r="N66" s="8"/>
      <c r="O66" s="8"/>
      <c r="P66" s="8" t="str">
        <f t="shared" si="12"/>
        <v/>
      </c>
      <c r="Q66" s="8"/>
      <c r="R66" s="37"/>
    </row>
    <row r="67" spans="9:20" x14ac:dyDescent="0.25">
      <c r="I67" s="59"/>
      <c r="J67" s="36" t="str">
        <f t="shared" si="10"/>
        <v>C7</v>
      </c>
      <c r="K67" s="8">
        <f>VLOOKUP($J67,$E$11:$F$25,2,0)</f>
        <v>424.39024390243901</v>
      </c>
      <c r="L67" s="8">
        <f t="shared" si="13"/>
        <v>437.80487804878049</v>
      </c>
      <c r="M67" s="8" t="str">
        <f t="shared" si="11"/>
        <v/>
      </c>
      <c r="N67" s="8"/>
      <c r="O67" s="8"/>
      <c r="P67" s="8" t="str">
        <f t="shared" si="12"/>
        <v/>
      </c>
      <c r="Q67" s="8"/>
      <c r="R67" s="37"/>
    </row>
    <row r="68" spans="9:20" x14ac:dyDescent="0.25">
      <c r="I68" s="59"/>
      <c r="J68" s="36" t="str">
        <f t="shared" si="10"/>
        <v/>
      </c>
      <c r="K68" s="8"/>
      <c r="L68" s="8"/>
      <c r="M68" s="8" t="str">
        <f t="shared" si="11"/>
        <v>C8</v>
      </c>
      <c r="N68" s="8">
        <f>VLOOKUP($M68,$E$11:$F$25,2,0)</f>
        <v>339.02439024390247</v>
      </c>
      <c r="O68" s="8">
        <f>VLOOKUP($M68,$E$11:$G$25,3,0)</f>
        <v>339.02439024390247</v>
      </c>
      <c r="P68" s="8" t="str">
        <f t="shared" si="12"/>
        <v/>
      </c>
      <c r="Q68" s="8"/>
      <c r="R68" s="37"/>
    </row>
    <row r="69" spans="9:20" x14ac:dyDescent="0.25">
      <c r="I69" s="59"/>
      <c r="J69" s="36" t="str">
        <f t="shared" si="10"/>
        <v>C9</v>
      </c>
      <c r="K69" s="8">
        <f>VLOOKUP($J69,$E$11:$F$25,2,0)</f>
        <v>419.51219512195121</v>
      </c>
      <c r="L69" s="8">
        <f t="shared" ref="L69:L71" si="14">VLOOKUP($J69,$E$11:$G$25,3,0)</f>
        <v>434.14634146341461</v>
      </c>
      <c r="M69" s="8" t="str">
        <f t="shared" si="11"/>
        <v/>
      </c>
      <c r="N69" s="8"/>
      <c r="O69" s="8"/>
      <c r="P69" s="8" t="str">
        <f t="shared" si="12"/>
        <v/>
      </c>
      <c r="Q69" s="8"/>
      <c r="R69" s="37"/>
    </row>
    <row r="70" spans="9:20" x14ac:dyDescent="0.25">
      <c r="I70" s="59"/>
      <c r="J70" s="36" t="str">
        <f t="shared" si="10"/>
        <v>C10</v>
      </c>
      <c r="K70" s="8">
        <f>VLOOKUP($J70,$E$11:$F$25,2,0)</f>
        <v>480.48780487804879</v>
      </c>
      <c r="L70" s="8">
        <f t="shared" si="14"/>
        <v>503.65853658536588</v>
      </c>
      <c r="M70" s="8" t="str">
        <f t="shared" si="11"/>
        <v/>
      </c>
      <c r="N70" s="8"/>
      <c r="O70" s="8"/>
      <c r="P70" s="8" t="str">
        <f t="shared" si="12"/>
        <v/>
      </c>
      <c r="Q70" s="8"/>
      <c r="R70" s="37"/>
    </row>
    <row r="71" spans="9:20" x14ac:dyDescent="0.25">
      <c r="I71" s="59"/>
      <c r="J71" s="36" t="str">
        <f t="shared" si="10"/>
        <v>C11</v>
      </c>
      <c r="K71" s="8">
        <f>VLOOKUP($J71,$E$11:$F$25,2,0)</f>
        <v>431.70731707317071</v>
      </c>
      <c r="L71" s="8">
        <f t="shared" si="14"/>
        <v>442.6829268292683</v>
      </c>
      <c r="M71" s="8" t="str">
        <f t="shared" si="11"/>
        <v/>
      </c>
      <c r="N71" s="8"/>
      <c r="O71" s="8"/>
      <c r="P71" s="8" t="str">
        <f t="shared" si="12"/>
        <v/>
      </c>
      <c r="Q71" s="8"/>
      <c r="R71" s="37"/>
    </row>
    <row r="72" spans="9:20" x14ac:dyDescent="0.25">
      <c r="I72" s="59"/>
      <c r="J72" s="36" t="str">
        <f t="shared" si="10"/>
        <v/>
      </c>
      <c r="K72" s="8"/>
      <c r="L72" s="8"/>
      <c r="M72" s="8" t="str">
        <f t="shared" si="11"/>
        <v/>
      </c>
      <c r="N72" s="8"/>
      <c r="O72" s="8"/>
      <c r="P72" s="8" t="str">
        <f t="shared" si="12"/>
        <v>C12</v>
      </c>
      <c r="Q72" s="8">
        <f>VLOOKUP($P72,$E$11:$F$25,2,0)</f>
        <v>351.21951219512192</v>
      </c>
      <c r="R72" s="37">
        <f>VLOOKUP($P72,$E$11:$G$25,3,0)</f>
        <v>351.21951219512192</v>
      </c>
    </row>
    <row r="73" spans="9:20" x14ac:dyDescent="0.25">
      <c r="I73" s="59"/>
      <c r="J73" s="36" t="str">
        <f t="shared" si="10"/>
        <v>C13</v>
      </c>
      <c r="K73" s="8">
        <f>VLOOKUP($J73,$E$11:$F$25,2,0)</f>
        <v>431.70731707317071</v>
      </c>
      <c r="L73" s="8">
        <f>VLOOKUP($J73,$E$11:$G$25,3,0)</f>
        <v>446.34146341463418</v>
      </c>
      <c r="M73" s="8" t="str">
        <f t="shared" si="11"/>
        <v/>
      </c>
      <c r="N73" s="8"/>
      <c r="O73" s="8"/>
      <c r="P73" s="8" t="str">
        <f t="shared" si="12"/>
        <v/>
      </c>
      <c r="Q73" s="8"/>
      <c r="R73" s="37"/>
    </row>
    <row r="74" spans="9:20" x14ac:dyDescent="0.25">
      <c r="I74" s="59"/>
      <c r="J74" s="36" t="str">
        <f t="shared" si="10"/>
        <v/>
      </c>
      <c r="K74" s="8"/>
      <c r="L74" s="8"/>
      <c r="M74" s="8" t="str">
        <f t="shared" si="11"/>
        <v/>
      </c>
      <c r="N74" s="8"/>
      <c r="O74" s="8"/>
      <c r="P74" s="8" t="str">
        <f t="shared" si="12"/>
        <v>C14</v>
      </c>
      <c r="Q74" s="8">
        <f>VLOOKUP($P74,$E$11:$F$25,2,0)</f>
        <v>356.09756097560972</v>
      </c>
      <c r="R74" s="37">
        <f>VLOOKUP($P74,$E$11:$G$25,3,0)</f>
        <v>347.5609756097561</v>
      </c>
    </row>
    <row r="75" spans="9:20" ht="16.2" thickBot="1" x14ac:dyDescent="0.3">
      <c r="I75" s="59"/>
      <c r="J75" s="38" t="str">
        <f t="shared" si="10"/>
        <v>C15</v>
      </c>
      <c r="K75" s="39">
        <f>VLOOKUP($J75,$E$11:$F$25,2,0)</f>
        <v>419.51219512195121</v>
      </c>
      <c r="L75" s="39">
        <f>VLOOKUP($J75,$E$11:$G$25,3,0)</f>
        <v>426.82926829268291</v>
      </c>
      <c r="M75" s="39" t="str">
        <f t="shared" si="11"/>
        <v/>
      </c>
      <c r="N75" s="39"/>
      <c r="O75" s="39"/>
      <c r="P75" s="39" t="str">
        <f t="shared" si="12"/>
        <v/>
      </c>
      <c r="Q75" s="39"/>
      <c r="R75" s="40"/>
    </row>
    <row r="76" spans="9:20" x14ac:dyDescent="0.25">
      <c r="I76" s="41"/>
    </row>
    <row r="77" spans="9:20" x14ac:dyDescent="0.25">
      <c r="I77" s="1" t="s">
        <v>28</v>
      </c>
      <c r="J77" s="1" t="s">
        <v>21</v>
      </c>
      <c r="K77" s="1">
        <f>AVERAGE(K61:K75)</f>
        <v>433.41463414634143</v>
      </c>
      <c r="L77" s="1">
        <f>AVERAGE(L61:L75)</f>
        <v>448.78048780487808</v>
      </c>
      <c r="M77" s="1" t="s">
        <v>22</v>
      </c>
      <c r="N77" s="1">
        <f>AVERAGE(N61:N75)</f>
        <v>339.02439024390247</v>
      </c>
      <c r="O77" s="1">
        <f>AVERAGE(O61:O75)</f>
        <v>339.02439024390247</v>
      </c>
      <c r="P77" s="1" t="s">
        <v>23</v>
      </c>
      <c r="Q77" s="1">
        <f>AVERAGE(Q61:Q75)</f>
        <v>351.21951219512192</v>
      </c>
      <c r="R77" s="1">
        <f>AVERAGE(R61:R75)</f>
        <v>349.69512195121951</v>
      </c>
    </row>
    <row r="78" spans="9:20" ht="16.2" thickBot="1" x14ac:dyDescent="0.3"/>
    <row r="79" spans="9:20" ht="16.2" thickTop="1" x14ac:dyDescent="0.25">
      <c r="I79" s="10" t="s">
        <v>33</v>
      </c>
      <c r="J79" s="57" t="s">
        <v>18</v>
      </c>
      <c r="K79" s="57"/>
      <c r="L79" s="57"/>
      <c r="M79" s="57"/>
      <c r="N79" s="57"/>
      <c r="O79" s="57"/>
      <c r="P79" s="57"/>
      <c r="Q79" s="57"/>
      <c r="R79" s="57"/>
      <c r="S79" s="11" t="s">
        <v>19</v>
      </c>
      <c r="T79" s="12" t="s">
        <v>26</v>
      </c>
    </row>
    <row r="80" spans="9:20" x14ac:dyDescent="0.25">
      <c r="I80" s="13" t="s">
        <v>3</v>
      </c>
      <c r="J80" s="8">
        <f t="shared" ref="J80:J94" si="15">SQRT(($F83-K$77)^2+($G83-L$77)^2)</f>
        <v>11.720013440716038</v>
      </c>
      <c r="K80" s="8"/>
      <c r="L80" s="8"/>
      <c r="M80" s="8">
        <f t="shared" ref="M80:M94" si="16">SQRT(($F83-N$77)^2+($G83-O$77)^2)</f>
        <v>135.62379292153992</v>
      </c>
      <c r="N80" s="8"/>
      <c r="O80" s="8"/>
      <c r="P80" s="8">
        <f t="shared" ref="P80:P94" si="17">SQRT(($F83-Q$77)^2+($G83-R$77)^2)</f>
        <v>119.76430911691116</v>
      </c>
      <c r="Q80" s="8"/>
      <c r="R80" s="14"/>
      <c r="S80" s="15" t="str">
        <f>HLOOKUP(MIN(J80:P80),$J80:$P95,16-T80,0)</f>
        <v>A1</v>
      </c>
      <c r="T80" s="12">
        <v>0</v>
      </c>
    </row>
    <row r="81" spans="5:20" x14ac:dyDescent="0.25">
      <c r="I81" s="13" t="s">
        <v>4</v>
      </c>
      <c r="J81" s="8">
        <f t="shared" si="15"/>
        <v>131.00739951219646</v>
      </c>
      <c r="K81" s="8"/>
      <c r="L81" s="8"/>
      <c r="M81" s="8">
        <f t="shared" si="16"/>
        <v>13.797205486566693</v>
      </c>
      <c r="N81" s="8"/>
      <c r="O81" s="8"/>
      <c r="P81" s="8">
        <f t="shared" si="17"/>
        <v>2.6048791906455948</v>
      </c>
      <c r="Q81" s="8"/>
      <c r="R81" s="14"/>
      <c r="S81" s="15" t="str">
        <f t="shared" ref="S81:S94" si="18">HLOOKUP(MIN(J81:P81),$J81:$P96,16-T81,0)</f>
        <v>A3</v>
      </c>
      <c r="T81" s="12">
        <v>1</v>
      </c>
    </row>
    <row r="82" spans="5:20" x14ac:dyDescent="0.25">
      <c r="I82" s="13" t="s">
        <v>5</v>
      </c>
      <c r="J82" s="8">
        <f t="shared" si="15"/>
        <v>129.15526581938377</v>
      </c>
      <c r="K82" s="8"/>
      <c r="L82" s="8"/>
      <c r="M82" s="8">
        <f t="shared" si="16"/>
        <v>15.617376188860517</v>
      </c>
      <c r="N82" s="8"/>
      <c r="O82" s="8"/>
      <c r="P82" s="8">
        <f t="shared" si="17"/>
        <v>2.8762137597733419</v>
      </c>
      <c r="Q82" s="8"/>
      <c r="R82" s="14"/>
      <c r="S82" s="15" t="str">
        <f t="shared" si="18"/>
        <v>A3</v>
      </c>
      <c r="T82" s="12">
        <v>2</v>
      </c>
    </row>
    <row r="83" spans="5:20" x14ac:dyDescent="0.25">
      <c r="E83" s="1" t="s">
        <v>3</v>
      </c>
      <c r="F83" s="16">
        <v>421.95121951219511</v>
      </c>
      <c r="G83" s="16">
        <v>446.34146341463418</v>
      </c>
      <c r="I83" s="13" t="s">
        <v>6</v>
      </c>
      <c r="J83" s="8">
        <f t="shared" si="15"/>
        <v>5.1682000244919646</v>
      </c>
      <c r="K83" s="8"/>
      <c r="L83" s="8"/>
      <c r="M83" s="8">
        <f t="shared" si="16"/>
        <v>139.96260229662019</v>
      </c>
      <c r="N83" s="8"/>
      <c r="O83" s="8"/>
      <c r="P83" s="8">
        <f t="shared" si="17"/>
        <v>123.90845541855403</v>
      </c>
      <c r="Q83" s="8"/>
      <c r="R83" s="14"/>
      <c r="S83" s="15" t="str">
        <f t="shared" si="18"/>
        <v>A1</v>
      </c>
      <c r="T83" s="12">
        <v>3</v>
      </c>
    </row>
    <row r="84" spans="5:20" x14ac:dyDescent="0.25">
      <c r="E84" s="1" t="s">
        <v>4</v>
      </c>
      <c r="F84" s="26">
        <v>348.78048780487802</v>
      </c>
      <c r="G84" s="26">
        <v>348.78048780487802</v>
      </c>
      <c r="I84" s="13" t="s">
        <v>7</v>
      </c>
      <c r="J84" s="8">
        <f t="shared" si="15"/>
        <v>26.79487818087884</v>
      </c>
      <c r="K84" s="8"/>
      <c r="L84" s="8"/>
      <c r="M84" s="8">
        <f t="shared" si="16"/>
        <v>171.44450508087772</v>
      </c>
      <c r="N84" s="8"/>
      <c r="O84" s="8"/>
      <c r="P84" s="8">
        <f t="shared" si="17"/>
        <v>155.46060259420395</v>
      </c>
      <c r="Q84" s="8"/>
      <c r="R84" s="14"/>
      <c r="S84" s="15" t="str">
        <f t="shared" si="18"/>
        <v>A1</v>
      </c>
      <c r="T84" s="12">
        <v>4</v>
      </c>
    </row>
    <row r="85" spans="5:20" x14ac:dyDescent="0.25">
      <c r="E85" s="1" t="s">
        <v>5</v>
      </c>
      <c r="F85" s="26">
        <v>348.78048780487802</v>
      </c>
      <c r="G85" s="26">
        <v>351.21951219512192</v>
      </c>
      <c r="I85" s="13" t="s">
        <v>8</v>
      </c>
      <c r="J85" s="8">
        <f t="shared" si="15"/>
        <v>16.167622847977128</v>
      </c>
      <c r="K85" s="8"/>
      <c r="L85" s="8"/>
      <c r="M85" s="8">
        <f t="shared" si="16"/>
        <v>128.72065313586612</v>
      </c>
      <c r="N85" s="8"/>
      <c r="O85" s="8"/>
      <c r="P85" s="8">
        <f t="shared" si="17"/>
        <v>112.66512437241298</v>
      </c>
      <c r="Q85" s="8"/>
      <c r="R85" s="14"/>
      <c r="S85" s="15" t="str">
        <f t="shared" si="18"/>
        <v>A1</v>
      </c>
      <c r="T85" s="12">
        <v>5</v>
      </c>
    </row>
    <row r="86" spans="5:20" x14ac:dyDescent="0.25">
      <c r="E86" s="1" t="s">
        <v>6</v>
      </c>
      <c r="F86" s="25">
        <v>431.70731707317071</v>
      </c>
      <c r="G86" s="25">
        <v>443.90243902439028</v>
      </c>
      <c r="I86" s="13" t="s">
        <v>9</v>
      </c>
      <c r="J86" s="8">
        <f t="shared" si="15"/>
        <v>14.20927967183367</v>
      </c>
      <c r="K86" s="8"/>
      <c r="L86" s="8"/>
      <c r="M86" s="8">
        <f t="shared" si="16"/>
        <v>130.55617083010796</v>
      </c>
      <c r="N86" s="8"/>
      <c r="O86" s="8"/>
      <c r="P86" s="8">
        <f t="shared" si="17"/>
        <v>114.53071683245444</v>
      </c>
      <c r="Q86" s="8"/>
      <c r="R86" s="14"/>
      <c r="S86" s="15" t="str">
        <f t="shared" si="18"/>
        <v>A1</v>
      </c>
      <c r="T86" s="12">
        <v>6</v>
      </c>
    </row>
    <row r="87" spans="5:20" x14ac:dyDescent="0.25">
      <c r="E87" s="1" t="s">
        <v>7</v>
      </c>
      <c r="F87" s="16">
        <v>448.78048780487808</v>
      </c>
      <c r="G87" s="16">
        <v>470.73170731707313</v>
      </c>
      <c r="I87" s="13" t="s">
        <v>10</v>
      </c>
      <c r="J87" s="8">
        <f t="shared" si="15"/>
        <v>144.76159399431987</v>
      </c>
      <c r="K87" s="8"/>
      <c r="L87" s="8"/>
      <c r="M87" s="8">
        <f t="shared" si="16"/>
        <v>0</v>
      </c>
      <c r="N87" s="8"/>
      <c r="O87" s="8"/>
      <c r="P87" s="8">
        <f t="shared" si="17"/>
        <v>16.204490568192988</v>
      </c>
      <c r="Q87" s="8"/>
      <c r="R87" s="14"/>
      <c r="S87" s="15" t="str">
        <f t="shared" si="18"/>
        <v>A2</v>
      </c>
      <c r="T87" s="12">
        <v>7</v>
      </c>
    </row>
    <row r="88" spans="5:20" x14ac:dyDescent="0.25">
      <c r="E88" s="1" t="s">
        <v>8</v>
      </c>
      <c r="F88" s="25">
        <v>424.39024390243901</v>
      </c>
      <c r="G88" s="25">
        <v>435.36585365853659</v>
      </c>
      <c r="I88" s="13" t="s">
        <v>11</v>
      </c>
      <c r="J88" s="8">
        <f t="shared" si="15"/>
        <v>20.185045206049367</v>
      </c>
      <c r="K88" s="8"/>
      <c r="L88" s="8"/>
      <c r="M88" s="8">
        <f t="shared" si="16"/>
        <v>124.60526609214433</v>
      </c>
      <c r="N88" s="8"/>
      <c r="O88" s="8"/>
      <c r="P88" s="8">
        <f t="shared" si="17"/>
        <v>108.60892697398958</v>
      </c>
      <c r="Q88" s="8"/>
      <c r="R88" s="14"/>
      <c r="S88" s="15" t="str">
        <f t="shared" si="18"/>
        <v>A1</v>
      </c>
      <c r="T88" s="12">
        <v>8</v>
      </c>
    </row>
    <row r="89" spans="5:20" x14ac:dyDescent="0.25">
      <c r="E89" s="1" t="s">
        <v>9</v>
      </c>
      <c r="F89" s="25">
        <v>424.39024390243901</v>
      </c>
      <c r="G89" s="25">
        <v>437.80487804878049</v>
      </c>
      <c r="I89" s="13" t="s">
        <v>12</v>
      </c>
      <c r="J89" s="8">
        <f t="shared" si="15"/>
        <v>72.30133913483256</v>
      </c>
      <c r="K89" s="8"/>
      <c r="L89" s="8"/>
      <c r="M89" s="8">
        <f t="shared" si="16"/>
        <v>217.06289370027017</v>
      </c>
      <c r="N89" s="8"/>
      <c r="O89" s="8"/>
      <c r="P89" s="8">
        <f t="shared" si="17"/>
        <v>201.03488388576974</v>
      </c>
      <c r="Q89" s="8"/>
      <c r="R89" s="14"/>
      <c r="S89" s="15" t="str">
        <f t="shared" si="18"/>
        <v>A1</v>
      </c>
      <c r="T89" s="12">
        <v>9</v>
      </c>
    </row>
    <row r="90" spans="5:20" x14ac:dyDescent="0.25">
      <c r="E90" s="1" t="s">
        <v>10</v>
      </c>
      <c r="F90" s="26">
        <v>339.02439024390247</v>
      </c>
      <c r="G90" s="26">
        <v>339.02439024390247</v>
      </c>
      <c r="I90" s="13" t="s">
        <v>13</v>
      </c>
      <c r="J90" s="8">
        <f t="shared" si="15"/>
        <v>6.3320756028035161</v>
      </c>
      <c r="K90" s="8"/>
      <c r="L90" s="8"/>
      <c r="M90" s="8">
        <f t="shared" si="16"/>
        <v>139.05113136058662</v>
      </c>
      <c r="N90" s="8"/>
      <c r="O90" s="8"/>
      <c r="P90" s="8">
        <f t="shared" si="17"/>
        <v>122.98381434207077</v>
      </c>
      <c r="Q90" s="8"/>
      <c r="R90" s="14"/>
      <c r="S90" s="15" t="str">
        <f t="shared" si="18"/>
        <v>A1</v>
      </c>
      <c r="T90" s="12">
        <v>10</v>
      </c>
    </row>
    <row r="91" spans="5:20" x14ac:dyDescent="0.25">
      <c r="E91" s="1" t="s">
        <v>11</v>
      </c>
      <c r="F91" s="16">
        <v>419.51219512195121</v>
      </c>
      <c r="G91" s="16">
        <v>434.14634146341461</v>
      </c>
      <c r="I91" s="13" t="s">
        <v>14</v>
      </c>
      <c r="J91" s="8">
        <f t="shared" si="15"/>
        <v>127.57030232190908</v>
      </c>
      <c r="K91" s="8"/>
      <c r="L91" s="8"/>
      <c r="M91" s="8">
        <f t="shared" si="16"/>
        <v>17.246506858208384</v>
      </c>
      <c r="N91" s="8"/>
      <c r="O91" s="8"/>
      <c r="P91" s="8">
        <f t="shared" si="17"/>
        <v>1.5243902439024168</v>
      </c>
      <c r="Q91" s="8"/>
      <c r="R91" s="14"/>
      <c r="S91" s="15" t="str">
        <f t="shared" si="18"/>
        <v>A3</v>
      </c>
      <c r="T91" s="12">
        <v>11</v>
      </c>
    </row>
    <row r="92" spans="5:20" x14ac:dyDescent="0.25">
      <c r="E92" s="1" t="s">
        <v>12</v>
      </c>
      <c r="F92" s="16">
        <v>480.48780487804879</v>
      </c>
      <c r="G92" s="16">
        <v>503.65853658536588</v>
      </c>
      <c r="I92" s="13" t="s">
        <v>15</v>
      </c>
      <c r="J92" s="8">
        <f t="shared" si="15"/>
        <v>2.9772086867643059</v>
      </c>
      <c r="K92" s="8"/>
      <c r="L92" s="8"/>
      <c r="M92" s="8">
        <f t="shared" si="16"/>
        <v>141.79943271949884</v>
      </c>
      <c r="N92" s="8"/>
      <c r="O92" s="8"/>
      <c r="P92" s="8">
        <f t="shared" si="17"/>
        <v>125.772819211266</v>
      </c>
      <c r="Q92" s="8"/>
      <c r="R92" s="14"/>
      <c r="S92" s="15" t="str">
        <f t="shared" si="18"/>
        <v>A1</v>
      </c>
      <c r="T92" s="12">
        <v>12</v>
      </c>
    </row>
    <row r="93" spans="5:20" x14ac:dyDescent="0.25">
      <c r="E93" s="1" t="s">
        <v>13</v>
      </c>
      <c r="F93" s="25">
        <v>431.70731707317071</v>
      </c>
      <c r="G93" s="25">
        <v>442.6829268292683</v>
      </c>
      <c r="I93" s="13" t="s">
        <v>16</v>
      </c>
      <c r="J93" s="8">
        <f t="shared" si="15"/>
        <v>127.37079513258418</v>
      </c>
      <c r="K93" s="8"/>
      <c r="L93" s="8"/>
      <c r="M93" s="8">
        <f t="shared" si="16"/>
        <v>19.088385173778619</v>
      </c>
      <c r="N93" s="8"/>
      <c r="O93" s="8"/>
      <c r="P93" s="8">
        <f t="shared" si="17"/>
        <v>5.3244662184673661</v>
      </c>
      <c r="Q93" s="8"/>
      <c r="R93" s="14"/>
      <c r="S93" s="15" t="str">
        <f t="shared" si="18"/>
        <v>A3</v>
      </c>
      <c r="T93" s="12">
        <v>13</v>
      </c>
    </row>
    <row r="94" spans="5:20" x14ac:dyDescent="0.25">
      <c r="E94" s="1" t="s">
        <v>14</v>
      </c>
      <c r="F94" s="26">
        <v>351.21951219512192</v>
      </c>
      <c r="G94" s="26">
        <v>351.21951219512192</v>
      </c>
      <c r="I94" s="13" t="s">
        <v>17</v>
      </c>
      <c r="J94" s="8">
        <f t="shared" si="15"/>
        <v>25.983337909119104</v>
      </c>
      <c r="K94" s="8"/>
      <c r="L94" s="8"/>
      <c r="M94" s="8">
        <f t="shared" si="16"/>
        <v>119.11332143487584</v>
      </c>
      <c r="N94" s="8"/>
      <c r="O94" s="8"/>
      <c r="P94" s="8">
        <f t="shared" si="17"/>
        <v>103.02216787260271</v>
      </c>
      <c r="Q94" s="8"/>
      <c r="R94" s="14"/>
      <c r="S94" s="15" t="str">
        <f t="shared" si="18"/>
        <v>A1</v>
      </c>
      <c r="T94" s="12">
        <v>14</v>
      </c>
    </row>
    <row r="95" spans="5:20" ht="16.2" thickBot="1" x14ac:dyDescent="0.3">
      <c r="E95" s="1" t="s">
        <v>15</v>
      </c>
      <c r="F95" s="16">
        <v>431.70731707317071</v>
      </c>
      <c r="G95" s="16">
        <v>446.34146341463418</v>
      </c>
      <c r="I95" s="27" t="s">
        <v>40</v>
      </c>
      <c r="J95" s="28" t="str">
        <f>J77</f>
        <v>A1</v>
      </c>
      <c r="K95" s="28"/>
      <c r="L95" s="28"/>
      <c r="M95" s="28" t="str">
        <f>M77</f>
        <v>A2</v>
      </c>
      <c r="N95" s="28"/>
      <c r="O95" s="28"/>
      <c r="P95" s="28" t="str">
        <f>P77</f>
        <v>A3</v>
      </c>
      <c r="Q95" s="28"/>
      <c r="R95" s="28"/>
      <c r="S95" s="29"/>
    </row>
    <row r="96" spans="5:20" ht="16.8" thickTop="1" thickBot="1" x14ac:dyDescent="0.3">
      <c r="E96" s="1" t="s">
        <v>16</v>
      </c>
      <c r="F96" s="26">
        <v>356.09756097560972</v>
      </c>
      <c r="G96" s="26">
        <v>347.5609756097561</v>
      </c>
    </row>
    <row r="97" spans="5:18" x14ac:dyDescent="0.25">
      <c r="E97" s="1" t="s">
        <v>17</v>
      </c>
      <c r="F97" s="25">
        <v>419.51219512195121</v>
      </c>
      <c r="G97" s="25">
        <v>426.82926829268291</v>
      </c>
      <c r="I97" s="58" t="s">
        <v>30</v>
      </c>
      <c r="J97" s="33" t="str">
        <f>IF($S80=J$59,$I80,"")</f>
        <v>C1</v>
      </c>
      <c r="K97" s="34">
        <f>VLOOKUP($J97,$E$11:$F$25,2,0)</f>
        <v>421.95121951219511</v>
      </c>
      <c r="L97" s="34">
        <f>VLOOKUP($J97,$E$11:$G$25,3,0)</f>
        <v>446.34146341463418</v>
      </c>
      <c r="M97" s="34" t="str">
        <f>IF($S80=M$59,$I80,"")</f>
        <v/>
      </c>
      <c r="N97" s="34"/>
      <c r="O97" s="34"/>
      <c r="P97" s="34" t="str">
        <f>IF($S80=P$59,$I80,"")</f>
        <v/>
      </c>
      <c r="Q97" s="34"/>
      <c r="R97" s="35"/>
    </row>
    <row r="98" spans="5:18" x14ac:dyDescent="0.25">
      <c r="I98" s="59"/>
      <c r="J98" s="36" t="str">
        <f t="shared" ref="J98:J111" si="19">IF($S81=J$59,$I81,"")</f>
        <v/>
      </c>
      <c r="K98" s="8"/>
      <c r="L98" s="8"/>
      <c r="M98" s="8" t="str">
        <f t="shared" ref="M98:M111" si="20">IF($S81=M$59,$I81,"")</f>
        <v/>
      </c>
      <c r="N98" s="8"/>
      <c r="O98" s="8"/>
      <c r="P98" s="8" t="str">
        <f t="shared" ref="P98:P111" si="21">IF($S81=P$59,$I81,"")</f>
        <v>C2</v>
      </c>
      <c r="Q98" s="8">
        <f>VLOOKUP($P98,$E$11:$F$25,2,0)</f>
        <v>348.78048780487802</v>
      </c>
      <c r="R98" s="37">
        <f>VLOOKUP($P98,$E$11:$G$25,3,0)</f>
        <v>348.78048780487802</v>
      </c>
    </row>
    <row r="99" spans="5:18" x14ac:dyDescent="0.25">
      <c r="I99" s="59"/>
      <c r="J99" s="36" t="str">
        <f t="shared" si="19"/>
        <v/>
      </c>
      <c r="K99" s="8"/>
      <c r="L99" s="8"/>
      <c r="M99" s="8" t="str">
        <f t="shared" si="20"/>
        <v/>
      </c>
      <c r="N99" s="8"/>
      <c r="O99" s="8"/>
      <c r="P99" s="8" t="str">
        <f t="shared" si="21"/>
        <v>C3</v>
      </c>
      <c r="Q99" s="8">
        <f>VLOOKUP($P99,$E$11:$F$25,2,0)</f>
        <v>348.78048780487802</v>
      </c>
      <c r="R99" s="37">
        <f>VLOOKUP($P99,$E$11:$G$25,3,0)</f>
        <v>351.21951219512192</v>
      </c>
    </row>
    <row r="100" spans="5:18" x14ac:dyDescent="0.25">
      <c r="I100" s="59"/>
      <c r="J100" s="36" t="str">
        <f t="shared" si="19"/>
        <v>C4</v>
      </c>
      <c r="K100" s="8">
        <f>VLOOKUP($J100,$E$11:$F$25,2,0)</f>
        <v>431.70731707317071</v>
      </c>
      <c r="L100" s="8">
        <f t="shared" ref="L100:L103" si="22">VLOOKUP($J100,$E$11:$G$25,3,0)</f>
        <v>443.90243902439028</v>
      </c>
      <c r="M100" s="8" t="str">
        <f t="shared" si="20"/>
        <v/>
      </c>
      <c r="N100" s="8"/>
      <c r="O100" s="8"/>
      <c r="P100" s="8" t="str">
        <f t="shared" si="21"/>
        <v/>
      </c>
      <c r="Q100" s="8"/>
      <c r="R100" s="37"/>
    </row>
    <row r="101" spans="5:18" x14ac:dyDescent="0.25">
      <c r="I101" s="59"/>
      <c r="J101" s="36" t="str">
        <f t="shared" si="19"/>
        <v>C5</v>
      </c>
      <c r="K101" s="8">
        <f>VLOOKUP($J101,$E$11:$F$25,2,0)</f>
        <v>448.78048780487808</v>
      </c>
      <c r="L101" s="8">
        <f t="shared" si="22"/>
        <v>470.73170731707313</v>
      </c>
      <c r="M101" s="8" t="str">
        <f t="shared" si="20"/>
        <v/>
      </c>
      <c r="N101" s="8"/>
      <c r="O101" s="8"/>
      <c r="P101" s="8" t="str">
        <f t="shared" si="21"/>
        <v/>
      </c>
      <c r="Q101" s="8"/>
      <c r="R101" s="37"/>
    </row>
    <row r="102" spans="5:18" x14ac:dyDescent="0.25">
      <c r="I102" s="59"/>
      <c r="J102" s="36" t="str">
        <f t="shared" si="19"/>
        <v>C6</v>
      </c>
      <c r="K102" s="8">
        <f>VLOOKUP($J102,$E$11:$F$25,2,0)</f>
        <v>424.39024390243901</v>
      </c>
      <c r="L102" s="8">
        <f t="shared" si="22"/>
        <v>435.36585365853659</v>
      </c>
      <c r="M102" s="8" t="str">
        <f t="shared" si="20"/>
        <v/>
      </c>
      <c r="N102" s="8"/>
      <c r="O102" s="8"/>
      <c r="P102" s="8" t="str">
        <f t="shared" si="21"/>
        <v/>
      </c>
      <c r="Q102" s="8"/>
      <c r="R102" s="37"/>
    </row>
    <row r="103" spans="5:18" x14ac:dyDescent="0.25">
      <c r="I103" s="59"/>
      <c r="J103" s="36" t="str">
        <f t="shared" si="19"/>
        <v>C7</v>
      </c>
      <c r="K103" s="8">
        <f>VLOOKUP($J103,$E$11:$F$25,2,0)</f>
        <v>424.39024390243901</v>
      </c>
      <c r="L103" s="8">
        <f t="shared" si="22"/>
        <v>437.80487804878049</v>
      </c>
      <c r="M103" s="8" t="str">
        <f t="shared" si="20"/>
        <v/>
      </c>
      <c r="N103" s="8"/>
      <c r="O103" s="8"/>
      <c r="P103" s="8" t="str">
        <f t="shared" si="21"/>
        <v/>
      </c>
      <c r="Q103" s="8"/>
      <c r="R103" s="37"/>
    </row>
    <row r="104" spans="5:18" x14ac:dyDescent="0.25">
      <c r="I104" s="59"/>
      <c r="J104" s="36" t="str">
        <f t="shared" si="19"/>
        <v/>
      </c>
      <c r="K104" s="8"/>
      <c r="L104" s="8"/>
      <c r="M104" s="8" t="str">
        <f t="shared" si="20"/>
        <v>C8</v>
      </c>
      <c r="N104" s="8">
        <f>VLOOKUP($M104,$E$11:$F$25,2,0)</f>
        <v>339.02439024390247</v>
      </c>
      <c r="O104" s="8">
        <f>VLOOKUP($M104,$E$11:$G$25,3,0)</f>
        <v>339.02439024390247</v>
      </c>
      <c r="P104" s="8" t="str">
        <f t="shared" si="21"/>
        <v/>
      </c>
      <c r="Q104" s="8"/>
      <c r="R104" s="37"/>
    </row>
    <row r="105" spans="5:18" x14ac:dyDescent="0.25">
      <c r="I105" s="59"/>
      <c r="J105" s="36" t="str">
        <f t="shared" si="19"/>
        <v>C9</v>
      </c>
      <c r="K105" s="8">
        <f>VLOOKUP($J105,$E$11:$F$25,2,0)</f>
        <v>419.51219512195121</v>
      </c>
      <c r="L105" s="8">
        <f t="shared" ref="L105:L107" si="23">VLOOKUP($J105,$E$11:$G$25,3,0)</f>
        <v>434.14634146341461</v>
      </c>
      <c r="M105" s="8" t="str">
        <f t="shared" si="20"/>
        <v/>
      </c>
      <c r="N105" s="8"/>
      <c r="O105" s="8"/>
      <c r="P105" s="8" t="str">
        <f t="shared" si="21"/>
        <v/>
      </c>
      <c r="Q105" s="8"/>
      <c r="R105" s="37"/>
    </row>
    <row r="106" spans="5:18" x14ac:dyDescent="0.25">
      <c r="I106" s="59"/>
      <c r="J106" s="36" t="str">
        <f t="shared" si="19"/>
        <v>C10</v>
      </c>
      <c r="K106" s="8">
        <f>VLOOKUP($J106,$E$11:$F$25,2,0)</f>
        <v>480.48780487804879</v>
      </c>
      <c r="L106" s="8">
        <f t="shared" si="23"/>
        <v>503.65853658536588</v>
      </c>
      <c r="M106" s="8" t="str">
        <f t="shared" si="20"/>
        <v/>
      </c>
      <c r="N106" s="8"/>
      <c r="O106" s="8"/>
      <c r="P106" s="8" t="str">
        <f t="shared" si="21"/>
        <v/>
      </c>
      <c r="Q106" s="8"/>
      <c r="R106" s="37"/>
    </row>
    <row r="107" spans="5:18" x14ac:dyDescent="0.25">
      <c r="I107" s="59"/>
      <c r="J107" s="36" t="str">
        <f t="shared" si="19"/>
        <v>C11</v>
      </c>
      <c r="K107" s="8">
        <f>VLOOKUP($J107,$E$11:$F$25,2,0)</f>
        <v>431.70731707317071</v>
      </c>
      <c r="L107" s="8">
        <f t="shared" si="23"/>
        <v>442.6829268292683</v>
      </c>
      <c r="M107" s="8" t="str">
        <f t="shared" si="20"/>
        <v/>
      </c>
      <c r="N107" s="8"/>
      <c r="O107" s="8"/>
      <c r="P107" s="8" t="str">
        <f t="shared" si="21"/>
        <v/>
      </c>
      <c r="Q107" s="8"/>
      <c r="R107" s="37"/>
    </row>
    <row r="108" spans="5:18" x14ac:dyDescent="0.25">
      <c r="I108" s="59"/>
      <c r="J108" s="36" t="str">
        <f t="shared" si="19"/>
        <v/>
      </c>
      <c r="K108" s="8"/>
      <c r="L108" s="8"/>
      <c r="M108" s="8" t="str">
        <f t="shared" si="20"/>
        <v/>
      </c>
      <c r="N108" s="8"/>
      <c r="O108" s="8"/>
      <c r="P108" s="8" t="str">
        <f t="shared" si="21"/>
        <v>C12</v>
      </c>
      <c r="Q108" s="8">
        <f>VLOOKUP($P108,$E$11:$F$25,2,0)</f>
        <v>351.21951219512192</v>
      </c>
      <c r="R108" s="37">
        <f>VLOOKUP($P108,$E$11:$G$25,3,0)</f>
        <v>351.21951219512192</v>
      </c>
    </row>
    <row r="109" spans="5:18" x14ac:dyDescent="0.25">
      <c r="I109" s="59"/>
      <c r="J109" s="36" t="str">
        <f t="shared" si="19"/>
        <v>C13</v>
      </c>
      <c r="K109" s="8">
        <f>VLOOKUP($J109,$E$11:$F$25,2,0)</f>
        <v>431.70731707317071</v>
      </c>
      <c r="L109" s="8">
        <f>VLOOKUP($J109,$E$11:$G$25,3,0)</f>
        <v>446.34146341463418</v>
      </c>
      <c r="M109" s="8" t="str">
        <f t="shared" si="20"/>
        <v/>
      </c>
      <c r="N109" s="8"/>
      <c r="O109" s="8"/>
      <c r="P109" s="8" t="str">
        <f t="shared" si="21"/>
        <v/>
      </c>
      <c r="Q109" s="8"/>
      <c r="R109" s="37"/>
    </row>
    <row r="110" spans="5:18" x14ac:dyDescent="0.25">
      <c r="I110" s="59"/>
      <c r="J110" s="36" t="str">
        <f t="shared" si="19"/>
        <v/>
      </c>
      <c r="K110" s="8"/>
      <c r="L110" s="8"/>
      <c r="M110" s="8" t="str">
        <f t="shared" si="20"/>
        <v/>
      </c>
      <c r="N110" s="8"/>
      <c r="O110" s="8"/>
      <c r="P110" s="8" t="str">
        <f t="shared" si="21"/>
        <v>C14</v>
      </c>
      <c r="Q110" s="8">
        <f>VLOOKUP($P110,$E$11:$F$25,2,0)</f>
        <v>356.09756097560972</v>
      </c>
      <c r="R110" s="37">
        <f>VLOOKUP($P110,$E$11:$G$25,3,0)</f>
        <v>347.5609756097561</v>
      </c>
    </row>
    <row r="111" spans="5:18" ht="16.2" thickBot="1" x14ac:dyDescent="0.3">
      <c r="I111" s="59"/>
      <c r="J111" s="38" t="str">
        <f t="shared" si="19"/>
        <v>C15</v>
      </c>
      <c r="K111" s="39">
        <f>VLOOKUP($J111,$E$11:$F$25,2,0)</f>
        <v>419.51219512195121</v>
      </c>
      <c r="L111" s="39">
        <f>VLOOKUP($J111,$E$11:$G$25,3,0)</f>
        <v>426.82926829268291</v>
      </c>
      <c r="M111" s="39" t="str">
        <f t="shared" si="20"/>
        <v/>
      </c>
      <c r="N111" s="39"/>
      <c r="O111" s="39"/>
      <c r="P111" s="39" t="str">
        <f t="shared" si="21"/>
        <v/>
      </c>
      <c r="Q111" s="39"/>
      <c r="R111" s="40"/>
    </row>
    <row r="112" spans="5:18" x14ac:dyDescent="0.25">
      <c r="I112" s="41"/>
    </row>
    <row r="113" spans="5:20" x14ac:dyDescent="0.25">
      <c r="I113" s="1" t="s">
        <v>29</v>
      </c>
      <c r="J113" s="1" t="s">
        <v>21</v>
      </c>
      <c r="K113" s="1">
        <f>AVERAGE(K97:K111)</f>
        <v>433.41463414634143</v>
      </c>
      <c r="L113" s="1">
        <f>AVERAGE(L97:L111)</f>
        <v>448.78048780487808</v>
      </c>
      <c r="M113" s="1" t="s">
        <v>22</v>
      </c>
      <c r="N113" s="1">
        <f>AVERAGE(N97:N111)</f>
        <v>339.02439024390247</v>
      </c>
      <c r="O113" s="1">
        <f>AVERAGE(O97:O111)</f>
        <v>339.02439024390247</v>
      </c>
      <c r="P113" s="1" t="s">
        <v>23</v>
      </c>
      <c r="Q113" s="1">
        <f>AVERAGE(Q97:Q111)</f>
        <v>351.21951219512192</v>
      </c>
      <c r="R113" s="1">
        <f>AVERAGE(R97:R111)</f>
        <v>349.69512195121951</v>
      </c>
    </row>
    <row r="114" spans="5:20" ht="16.2" thickBot="1" x14ac:dyDescent="0.3"/>
    <row r="115" spans="5:20" ht="16.2" thickTop="1" x14ac:dyDescent="0.25">
      <c r="I115" s="10" t="s">
        <v>33</v>
      </c>
      <c r="J115" s="57" t="s">
        <v>18</v>
      </c>
      <c r="K115" s="57"/>
      <c r="L115" s="57"/>
      <c r="M115" s="57"/>
      <c r="N115" s="57"/>
      <c r="O115" s="57"/>
      <c r="P115" s="57"/>
      <c r="Q115" s="57"/>
      <c r="R115" s="57"/>
      <c r="S115" s="11" t="s">
        <v>19</v>
      </c>
      <c r="T115" s="12" t="s">
        <v>26</v>
      </c>
    </row>
    <row r="116" spans="5:20" x14ac:dyDescent="0.25">
      <c r="I116" s="13" t="s">
        <v>3</v>
      </c>
      <c r="J116" s="8">
        <f t="shared" ref="J116:J130" si="24">SQRT(($F119-K$113)^2+($G119-L$113)^2)</f>
        <v>11.720013440716038</v>
      </c>
      <c r="K116" s="8"/>
      <c r="L116" s="8"/>
      <c r="M116" s="8">
        <f t="shared" ref="M116:M130" si="25">SQRT(($F119-N$113)^2+($G119-O$113)^2)</f>
        <v>135.62379292153992</v>
      </c>
      <c r="N116" s="8"/>
      <c r="O116" s="8"/>
      <c r="P116" s="8">
        <f t="shared" ref="P116:P130" si="26">SQRT(($F119-Q$113)^2+($G119-R$113)^2)</f>
        <v>119.76430911691116</v>
      </c>
      <c r="Q116" s="8"/>
      <c r="R116" s="14"/>
      <c r="S116" s="15" t="str">
        <f>HLOOKUP(MIN(J116:P116),$J116:$P131,16-T116,0)</f>
        <v>A1</v>
      </c>
      <c r="T116" s="12">
        <v>0</v>
      </c>
    </row>
    <row r="117" spans="5:20" x14ac:dyDescent="0.25">
      <c r="I117" s="13" t="s">
        <v>4</v>
      </c>
      <c r="J117" s="8">
        <f t="shared" si="24"/>
        <v>131.00739951219646</v>
      </c>
      <c r="K117" s="8"/>
      <c r="L117" s="8"/>
      <c r="M117" s="8">
        <f t="shared" si="25"/>
        <v>13.797205486566693</v>
      </c>
      <c r="N117" s="8"/>
      <c r="O117" s="8"/>
      <c r="P117" s="8">
        <f t="shared" si="26"/>
        <v>2.6048791906455948</v>
      </c>
      <c r="Q117" s="8"/>
      <c r="R117" s="14"/>
      <c r="S117" s="15" t="str">
        <f t="shared" ref="S117:S130" si="27">HLOOKUP(MIN(J117:P117),$J117:$P132,16-T117,0)</f>
        <v>A3</v>
      </c>
      <c r="T117" s="12">
        <v>1</v>
      </c>
    </row>
    <row r="118" spans="5:20" x14ac:dyDescent="0.25">
      <c r="I118" s="13" t="s">
        <v>5</v>
      </c>
      <c r="J118" s="8">
        <f t="shared" si="24"/>
        <v>129.15526581938377</v>
      </c>
      <c r="K118" s="8"/>
      <c r="L118" s="8"/>
      <c r="M118" s="8">
        <f t="shared" si="25"/>
        <v>15.617376188860517</v>
      </c>
      <c r="N118" s="8"/>
      <c r="O118" s="8"/>
      <c r="P118" s="8">
        <f t="shared" si="26"/>
        <v>2.8762137597733419</v>
      </c>
      <c r="Q118" s="8"/>
      <c r="R118" s="14"/>
      <c r="S118" s="15" t="str">
        <f t="shared" si="27"/>
        <v>A3</v>
      </c>
      <c r="T118" s="12">
        <v>2</v>
      </c>
    </row>
    <row r="119" spans="5:20" x14ac:dyDescent="0.25">
      <c r="E119" s="1" t="s">
        <v>3</v>
      </c>
      <c r="F119" s="16">
        <v>421.95121951219511</v>
      </c>
      <c r="G119" s="16">
        <v>446.34146341463418</v>
      </c>
      <c r="I119" s="13" t="s">
        <v>6</v>
      </c>
      <c r="J119" s="8">
        <f t="shared" si="24"/>
        <v>5.1682000244919646</v>
      </c>
      <c r="K119" s="8"/>
      <c r="L119" s="8"/>
      <c r="M119" s="8">
        <f t="shared" si="25"/>
        <v>139.96260229662019</v>
      </c>
      <c r="N119" s="8"/>
      <c r="O119" s="8"/>
      <c r="P119" s="8">
        <f t="shared" si="26"/>
        <v>123.90845541855403</v>
      </c>
      <c r="Q119" s="8"/>
      <c r="R119" s="14"/>
      <c r="S119" s="15" t="str">
        <f t="shared" si="27"/>
        <v>A1</v>
      </c>
      <c r="T119" s="12">
        <v>3</v>
      </c>
    </row>
    <row r="120" spans="5:20" x14ac:dyDescent="0.25">
      <c r="E120" s="1" t="s">
        <v>4</v>
      </c>
      <c r="F120" s="26">
        <v>348.78048780487802</v>
      </c>
      <c r="G120" s="26">
        <v>348.78048780487802</v>
      </c>
      <c r="I120" s="13" t="s">
        <v>7</v>
      </c>
      <c r="J120" s="8">
        <f t="shared" si="24"/>
        <v>26.79487818087884</v>
      </c>
      <c r="K120" s="8"/>
      <c r="L120" s="8"/>
      <c r="M120" s="8">
        <f t="shared" si="25"/>
        <v>171.44450508087772</v>
      </c>
      <c r="N120" s="8"/>
      <c r="O120" s="8"/>
      <c r="P120" s="8">
        <f t="shared" si="26"/>
        <v>155.46060259420395</v>
      </c>
      <c r="Q120" s="8"/>
      <c r="R120" s="14"/>
      <c r="S120" s="15" t="str">
        <f t="shared" si="27"/>
        <v>A1</v>
      </c>
      <c r="T120" s="12">
        <v>4</v>
      </c>
    </row>
    <row r="121" spans="5:20" x14ac:dyDescent="0.25">
      <c r="E121" s="1" t="s">
        <v>5</v>
      </c>
      <c r="F121" s="26">
        <v>348.78048780487802</v>
      </c>
      <c r="G121" s="26">
        <v>351.21951219512192</v>
      </c>
      <c r="I121" s="13" t="s">
        <v>8</v>
      </c>
      <c r="J121" s="8">
        <f t="shared" si="24"/>
        <v>16.167622847977128</v>
      </c>
      <c r="K121" s="8"/>
      <c r="L121" s="8"/>
      <c r="M121" s="8">
        <f t="shared" si="25"/>
        <v>128.72065313586612</v>
      </c>
      <c r="N121" s="8"/>
      <c r="O121" s="8"/>
      <c r="P121" s="8">
        <f t="shared" si="26"/>
        <v>112.66512437241298</v>
      </c>
      <c r="Q121" s="8"/>
      <c r="R121" s="14"/>
      <c r="S121" s="15" t="str">
        <f t="shared" si="27"/>
        <v>A1</v>
      </c>
      <c r="T121" s="12">
        <v>5</v>
      </c>
    </row>
    <row r="122" spans="5:20" x14ac:dyDescent="0.25">
      <c r="E122" s="1" t="s">
        <v>6</v>
      </c>
      <c r="F122" s="25">
        <v>431.70731707317071</v>
      </c>
      <c r="G122" s="25">
        <v>443.90243902439028</v>
      </c>
      <c r="I122" s="13" t="s">
        <v>9</v>
      </c>
      <c r="J122" s="8">
        <f t="shared" si="24"/>
        <v>14.20927967183367</v>
      </c>
      <c r="K122" s="8"/>
      <c r="L122" s="8"/>
      <c r="M122" s="8">
        <f t="shared" si="25"/>
        <v>130.55617083010796</v>
      </c>
      <c r="N122" s="8"/>
      <c r="O122" s="8"/>
      <c r="P122" s="8">
        <f t="shared" si="26"/>
        <v>114.53071683245444</v>
      </c>
      <c r="Q122" s="8"/>
      <c r="R122" s="14"/>
      <c r="S122" s="15" t="str">
        <f t="shared" si="27"/>
        <v>A1</v>
      </c>
      <c r="T122" s="12">
        <v>6</v>
      </c>
    </row>
    <row r="123" spans="5:20" x14ac:dyDescent="0.25">
      <c r="E123" s="1" t="s">
        <v>7</v>
      </c>
      <c r="F123" s="16">
        <v>448.78048780487808</v>
      </c>
      <c r="G123" s="16">
        <v>470.73170731707313</v>
      </c>
      <c r="I123" s="13" t="s">
        <v>10</v>
      </c>
      <c r="J123" s="8">
        <f t="shared" si="24"/>
        <v>144.76159399431987</v>
      </c>
      <c r="K123" s="8"/>
      <c r="L123" s="8"/>
      <c r="M123" s="8">
        <f t="shared" si="25"/>
        <v>0</v>
      </c>
      <c r="N123" s="8"/>
      <c r="O123" s="8"/>
      <c r="P123" s="8">
        <f t="shared" si="26"/>
        <v>16.204490568192988</v>
      </c>
      <c r="Q123" s="8"/>
      <c r="R123" s="14"/>
      <c r="S123" s="15" t="str">
        <f t="shared" si="27"/>
        <v>A2</v>
      </c>
      <c r="T123" s="12">
        <v>7</v>
      </c>
    </row>
    <row r="124" spans="5:20" x14ac:dyDescent="0.25">
      <c r="E124" s="1" t="s">
        <v>8</v>
      </c>
      <c r="F124" s="25">
        <v>424.39024390243901</v>
      </c>
      <c r="G124" s="25">
        <v>435.36585365853659</v>
      </c>
      <c r="I124" s="13" t="s">
        <v>11</v>
      </c>
      <c r="J124" s="8">
        <f t="shared" si="24"/>
        <v>20.185045206049367</v>
      </c>
      <c r="K124" s="8"/>
      <c r="L124" s="8"/>
      <c r="M124" s="8">
        <f t="shared" si="25"/>
        <v>124.60526609214433</v>
      </c>
      <c r="N124" s="8"/>
      <c r="O124" s="8"/>
      <c r="P124" s="8">
        <f t="shared" si="26"/>
        <v>108.60892697398958</v>
      </c>
      <c r="Q124" s="8"/>
      <c r="R124" s="14"/>
      <c r="S124" s="15" t="str">
        <f t="shared" si="27"/>
        <v>A1</v>
      </c>
      <c r="T124" s="12">
        <v>8</v>
      </c>
    </row>
    <row r="125" spans="5:20" x14ac:dyDescent="0.25">
      <c r="E125" s="1" t="s">
        <v>9</v>
      </c>
      <c r="F125" s="25">
        <v>424.39024390243901</v>
      </c>
      <c r="G125" s="25">
        <v>437.80487804878049</v>
      </c>
      <c r="I125" s="13" t="s">
        <v>12</v>
      </c>
      <c r="J125" s="8">
        <f t="shared" si="24"/>
        <v>72.30133913483256</v>
      </c>
      <c r="K125" s="8"/>
      <c r="L125" s="8"/>
      <c r="M125" s="8">
        <f t="shared" si="25"/>
        <v>217.06289370027017</v>
      </c>
      <c r="N125" s="8"/>
      <c r="O125" s="8"/>
      <c r="P125" s="8">
        <f t="shared" si="26"/>
        <v>201.03488388576974</v>
      </c>
      <c r="Q125" s="8"/>
      <c r="R125" s="14"/>
      <c r="S125" s="15" t="str">
        <f t="shared" si="27"/>
        <v>A1</v>
      </c>
      <c r="T125" s="12">
        <v>9</v>
      </c>
    </row>
    <row r="126" spans="5:20" x14ac:dyDescent="0.25">
      <c r="E126" s="1" t="s">
        <v>10</v>
      </c>
      <c r="F126" s="26">
        <v>339.02439024390247</v>
      </c>
      <c r="G126" s="26">
        <v>339.02439024390247</v>
      </c>
      <c r="I126" s="13" t="s">
        <v>13</v>
      </c>
      <c r="J126" s="8">
        <f t="shared" si="24"/>
        <v>6.3320756028035161</v>
      </c>
      <c r="K126" s="8"/>
      <c r="L126" s="8"/>
      <c r="M126" s="8">
        <f t="shared" si="25"/>
        <v>139.05113136058662</v>
      </c>
      <c r="N126" s="8"/>
      <c r="O126" s="8"/>
      <c r="P126" s="8">
        <f t="shared" si="26"/>
        <v>122.98381434207077</v>
      </c>
      <c r="Q126" s="8"/>
      <c r="R126" s="14"/>
      <c r="S126" s="15" t="str">
        <f t="shared" si="27"/>
        <v>A1</v>
      </c>
      <c r="T126" s="12">
        <v>10</v>
      </c>
    </row>
    <row r="127" spans="5:20" x14ac:dyDescent="0.25">
      <c r="E127" s="1" t="s">
        <v>11</v>
      </c>
      <c r="F127" s="16">
        <v>419.51219512195121</v>
      </c>
      <c r="G127" s="16">
        <v>434.14634146341461</v>
      </c>
      <c r="I127" s="13" t="s">
        <v>14</v>
      </c>
      <c r="J127" s="8">
        <f t="shared" si="24"/>
        <v>127.57030232190908</v>
      </c>
      <c r="K127" s="8"/>
      <c r="L127" s="8"/>
      <c r="M127" s="8">
        <f t="shared" si="25"/>
        <v>17.246506858208384</v>
      </c>
      <c r="N127" s="8"/>
      <c r="O127" s="8"/>
      <c r="P127" s="8">
        <f t="shared" si="26"/>
        <v>1.5243902439024168</v>
      </c>
      <c r="Q127" s="8"/>
      <c r="R127" s="14"/>
      <c r="S127" s="15" t="str">
        <f t="shared" si="27"/>
        <v>A3</v>
      </c>
      <c r="T127" s="12">
        <v>11</v>
      </c>
    </row>
    <row r="128" spans="5:20" x14ac:dyDescent="0.25">
      <c r="E128" s="1" t="s">
        <v>12</v>
      </c>
      <c r="F128" s="16">
        <v>480.48780487804879</v>
      </c>
      <c r="G128" s="16">
        <v>503.65853658536588</v>
      </c>
      <c r="I128" s="13" t="s">
        <v>15</v>
      </c>
      <c r="J128" s="8">
        <f t="shared" si="24"/>
        <v>2.9772086867643059</v>
      </c>
      <c r="K128" s="8"/>
      <c r="L128" s="8"/>
      <c r="M128" s="8">
        <f t="shared" si="25"/>
        <v>141.79943271949884</v>
      </c>
      <c r="N128" s="8"/>
      <c r="O128" s="8"/>
      <c r="P128" s="8">
        <f t="shared" si="26"/>
        <v>125.772819211266</v>
      </c>
      <c r="Q128" s="8"/>
      <c r="R128" s="14"/>
      <c r="S128" s="15" t="str">
        <f t="shared" si="27"/>
        <v>A1</v>
      </c>
      <c r="T128" s="12">
        <v>12</v>
      </c>
    </row>
    <row r="129" spans="5:37" x14ac:dyDescent="0.25">
      <c r="E129" s="1" t="s">
        <v>13</v>
      </c>
      <c r="F129" s="25">
        <v>431.70731707317071</v>
      </c>
      <c r="G129" s="25">
        <v>442.6829268292683</v>
      </c>
      <c r="I129" s="13" t="s">
        <v>16</v>
      </c>
      <c r="J129" s="8">
        <f t="shared" si="24"/>
        <v>127.37079513258418</v>
      </c>
      <c r="K129" s="8"/>
      <c r="L129" s="8"/>
      <c r="M129" s="8">
        <f t="shared" si="25"/>
        <v>19.088385173778619</v>
      </c>
      <c r="N129" s="8"/>
      <c r="O129" s="8"/>
      <c r="P129" s="8">
        <f t="shared" si="26"/>
        <v>5.3244662184673661</v>
      </c>
      <c r="Q129" s="8"/>
      <c r="R129" s="14"/>
      <c r="S129" s="15" t="str">
        <f t="shared" si="27"/>
        <v>A3</v>
      </c>
      <c r="T129" s="12">
        <v>13</v>
      </c>
    </row>
    <row r="130" spans="5:37" x14ac:dyDescent="0.25">
      <c r="E130" s="1" t="s">
        <v>14</v>
      </c>
      <c r="F130" s="26">
        <v>351.21951219512192</v>
      </c>
      <c r="G130" s="26">
        <v>351.21951219512192</v>
      </c>
      <c r="I130" s="13" t="s">
        <v>17</v>
      </c>
      <c r="J130" s="8">
        <f t="shared" si="24"/>
        <v>25.983337909119104</v>
      </c>
      <c r="K130" s="8"/>
      <c r="L130" s="8"/>
      <c r="M130" s="8">
        <f t="shared" si="25"/>
        <v>119.11332143487584</v>
      </c>
      <c r="N130" s="8"/>
      <c r="O130" s="8"/>
      <c r="P130" s="8">
        <f t="shared" si="26"/>
        <v>103.02216787260271</v>
      </c>
      <c r="Q130" s="8"/>
      <c r="R130" s="14"/>
      <c r="S130" s="15" t="str">
        <f t="shared" si="27"/>
        <v>A1</v>
      </c>
      <c r="T130" s="12">
        <v>14</v>
      </c>
    </row>
    <row r="131" spans="5:37" ht="16.2" thickBot="1" x14ac:dyDescent="0.3">
      <c r="E131" s="1" t="s">
        <v>15</v>
      </c>
      <c r="F131" s="16">
        <v>431.70731707317071</v>
      </c>
      <c r="G131" s="16">
        <v>446.34146341463418</v>
      </c>
      <c r="I131" s="27" t="s">
        <v>40</v>
      </c>
      <c r="J131" s="28" t="str">
        <f>J113</f>
        <v>A1</v>
      </c>
      <c r="K131" s="28"/>
      <c r="L131" s="28"/>
      <c r="M131" s="28" t="str">
        <f>M113</f>
        <v>A2</v>
      </c>
      <c r="N131" s="28"/>
      <c r="O131" s="28"/>
      <c r="P131" s="28" t="str">
        <f>P113</f>
        <v>A3</v>
      </c>
      <c r="Q131" s="28"/>
      <c r="R131" s="28"/>
      <c r="S131" s="29"/>
    </row>
    <row r="132" spans="5:37" ht="16.8" thickTop="1" thickBot="1" x14ac:dyDescent="0.3">
      <c r="E132" s="1" t="s">
        <v>16</v>
      </c>
      <c r="F132" s="26">
        <v>356.09756097560972</v>
      </c>
      <c r="G132" s="26">
        <v>347.5609756097561</v>
      </c>
    </row>
    <row r="133" spans="5:37" x14ac:dyDescent="0.25">
      <c r="E133" s="1" t="s">
        <v>17</v>
      </c>
      <c r="F133" s="25">
        <v>419.51219512195121</v>
      </c>
      <c r="G133" s="25">
        <v>426.82926829268291</v>
      </c>
      <c r="I133" s="58" t="s">
        <v>31</v>
      </c>
      <c r="J133" s="42" t="str">
        <f>IF($S116=J$59,$I116,"")</f>
        <v>C1</v>
      </c>
      <c r="K133" s="43">
        <f>VLOOKUP($J133,$E$11:$F$25,2,0)</f>
        <v>421.95121951219511</v>
      </c>
      <c r="L133" s="43">
        <f>VLOOKUP($J133,$E$11:$G$25,3,0)</f>
        <v>446.34146341463418</v>
      </c>
      <c r="M133" s="34" t="str">
        <f>IF($S116=M$59,$I116,"")</f>
        <v/>
      </c>
      <c r="N133" s="34"/>
      <c r="O133" s="34"/>
      <c r="P133" s="34" t="str">
        <f>IF($S116=P$59,$I116,"")</f>
        <v/>
      </c>
      <c r="Q133" s="34"/>
      <c r="R133" s="35"/>
    </row>
    <row r="134" spans="5:37" x14ac:dyDescent="0.25">
      <c r="I134" s="59"/>
      <c r="J134" s="36" t="str">
        <f t="shared" ref="J134:J147" si="28">IF($S117=J$59,$I117,"")</f>
        <v/>
      </c>
      <c r="K134" s="8"/>
      <c r="L134" s="8"/>
      <c r="M134" s="8" t="str">
        <f t="shared" ref="M134:M147" si="29">IF($S117=M$59,$I117,"")</f>
        <v/>
      </c>
      <c r="N134" s="8"/>
      <c r="O134" s="8"/>
      <c r="P134" s="21" t="str">
        <f t="shared" ref="P134:P147" si="30">IF($S117=P$59,$I117,"")</f>
        <v>C2</v>
      </c>
      <c r="Q134" s="21">
        <f>VLOOKUP($P134,$E$11:$F$25,2,0)</f>
        <v>348.78048780487802</v>
      </c>
      <c r="R134" s="44">
        <f>VLOOKUP($P134,$E$11:$G$25,3,0)</f>
        <v>348.78048780487802</v>
      </c>
      <c r="T134" s="53"/>
      <c r="U134" s="53"/>
      <c r="W134" s="54" t="s">
        <v>44</v>
      </c>
      <c r="X134" s="54"/>
      <c r="Y134" s="54"/>
      <c r="Z134" s="54"/>
      <c r="AA134" s="54"/>
      <c r="AB134" s="54"/>
      <c r="AC134" s="54"/>
      <c r="AD134" s="54"/>
      <c r="AE134" s="54"/>
      <c r="AF134" s="55"/>
      <c r="AG134" s="49" t="s">
        <v>45</v>
      </c>
      <c r="AH134" s="56" t="s">
        <v>46</v>
      </c>
      <c r="AI134" s="54"/>
      <c r="AJ134" s="54"/>
      <c r="AK134" s="54"/>
    </row>
    <row r="135" spans="5:37" x14ac:dyDescent="0.25">
      <c r="I135" s="59"/>
      <c r="J135" s="36" t="str">
        <f t="shared" si="28"/>
        <v/>
      </c>
      <c r="K135" s="8"/>
      <c r="L135" s="8"/>
      <c r="M135" s="8" t="str">
        <f t="shared" si="29"/>
        <v/>
      </c>
      <c r="N135" s="8"/>
      <c r="O135" s="8"/>
      <c r="P135" s="21" t="str">
        <f t="shared" si="30"/>
        <v>C3</v>
      </c>
      <c r="Q135" s="21">
        <f>VLOOKUP($P135,$E$11:$F$25,2,0)</f>
        <v>348.78048780487802</v>
      </c>
      <c r="R135" s="44">
        <f>VLOOKUP($P135,$E$11:$G$25,3,0)</f>
        <v>351.21951219512192</v>
      </c>
      <c r="V135" s="1" t="s">
        <v>35</v>
      </c>
      <c r="W135" s="9">
        <v>421.95121951219511</v>
      </c>
      <c r="X135" s="9">
        <v>431.70731707317071</v>
      </c>
      <c r="Y135" s="9">
        <v>448.78048780487808</v>
      </c>
      <c r="Z135" s="9">
        <v>424.39024390243901</v>
      </c>
      <c r="AA135" s="9">
        <v>424.39024390243901</v>
      </c>
      <c r="AB135" s="9">
        <v>419.51219512195121</v>
      </c>
      <c r="AC135" s="9">
        <v>480.48780487804879</v>
      </c>
      <c r="AD135" s="9">
        <v>431.70731707317071</v>
      </c>
      <c r="AE135" s="9">
        <v>431.70731707317071</v>
      </c>
      <c r="AF135" s="50">
        <v>419.51219512195121</v>
      </c>
      <c r="AG135" s="9">
        <v>339.02439024390247</v>
      </c>
      <c r="AH135" s="52">
        <v>348.78048780487802</v>
      </c>
      <c r="AI135" s="9">
        <v>348.78048780487802</v>
      </c>
      <c r="AJ135" s="9">
        <v>351.21951219512192</v>
      </c>
      <c r="AK135" s="9">
        <v>356.09756097560972</v>
      </c>
    </row>
    <row r="136" spans="5:37" x14ac:dyDescent="0.25">
      <c r="I136" s="59"/>
      <c r="J136" s="45" t="str">
        <f t="shared" si="28"/>
        <v>C4</v>
      </c>
      <c r="K136" s="23">
        <f>VLOOKUP($J136,$E$11:$F$25,2,0)</f>
        <v>431.70731707317071</v>
      </c>
      <c r="L136" s="23">
        <f t="shared" ref="L136:L139" si="31">VLOOKUP($J136,$E$11:$G$25,3,0)</f>
        <v>443.90243902439028</v>
      </c>
      <c r="M136" s="8" t="str">
        <f t="shared" si="29"/>
        <v/>
      </c>
      <c r="N136" s="8"/>
      <c r="O136" s="8"/>
      <c r="P136" s="8" t="str">
        <f t="shared" si="30"/>
        <v/>
      </c>
      <c r="Q136" s="8"/>
      <c r="R136" s="37"/>
      <c r="V136" s="2" t="s">
        <v>36</v>
      </c>
      <c r="W136" s="8">
        <v>446.34146341463418</v>
      </c>
      <c r="X136" s="8">
        <v>443.90243902439028</v>
      </c>
      <c r="Y136" s="8">
        <v>470.73170731707313</v>
      </c>
      <c r="Z136" s="8">
        <v>435.36585365853659</v>
      </c>
      <c r="AA136" s="8">
        <v>437.80487804878049</v>
      </c>
      <c r="AB136" s="8">
        <v>434.14634146341461</v>
      </c>
      <c r="AC136" s="8">
        <v>503.65853658536588</v>
      </c>
      <c r="AD136" s="8">
        <v>442.6829268292683</v>
      </c>
      <c r="AE136" s="8">
        <v>446.34146341463418</v>
      </c>
      <c r="AF136" s="51">
        <v>426.82926829268291</v>
      </c>
      <c r="AG136" s="9">
        <v>339.02439024390247</v>
      </c>
      <c r="AH136" s="52">
        <v>348.78048780487802</v>
      </c>
      <c r="AI136" s="9">
        <v>351.21951219512192</v>
      </c>
      <c r="AJ136" s="9">
        <v>351.21951219512192</v>
      </c>
      <c r="AK136" s="9">
        <v>347.5609756097561</v>
      </c>
    </row>
    <row r="137" spans="5:37" x14ac:dyDescent="0.25">
      <c r="I137" s="59"/>
      <c r="J137" s="46" t="str">
        <f t="shared" si="28"/>
        <v>C5</v>
      </c>
      <c r="K137" s="19">
        <f>VLOOKUP($J137,$E$11:$F$25,2,0)</f>
        <v>448.78048780487808</v>
      </c>
      <c r="L137" s="19">
        <f t="shared" si="31"/>
        <v>470.73170731707313</v>
      </c>
      <c r="M137" s="8" t="str">
        <f t="shared" si="29"/>
        <v/>
      </c>
      <c r="N137" s="8"/>
      <c r="O137" s="8"/>
      <c r="P137" s="8" t="str">
        <f t="shared" si="30"/>
        <v/>
      </c>
      <c r="Q137" s="8"/>
      <c r="R137" s="37"/>
    </row>
    <row r="138" spans="5:37" x14ac:dyDescent="0.25">
      <c r="I138" s="59"/>
      <c r="J138" s="45" t="str">
        <f t="shared" si="28"/>
        <v>C6</v>
      </c>
      <c r="K138" s="23">
        <f>VLOOKUP($J138,$E$11:$F$25,2,0)</f>
        <v>424.39024390243901</v>
      </c>
      <c r="L138" s="23">
        <f t="shared" si="31"/>
        <v>435.36585365853659</v>
      </c>
      <c r="M138" s="8" t="str">
        <f t="shared" si="29"/>
        <v/>
      </c>
      <c r="N138" s="8"/>
      <c r="O138" s="8"/>
      <c r="P138" s="8" t="str">
        <f t="shared" si="30"/>
        <v/>
      </c>
      <c r="Q138" s="8"/>
      <c r="R138" s="37"/>
      <c r="X138" s="2"/>
    </row>
    <row r="139" spans="5:37" x14ac:dyDescent="0.25">
      <c r="I139" s="59"/>
      <c r="J139" s="45" t="str">
        <f t="shared" si="28"/>
        <v>C7</v>
      </c>
      <c r="K139" s="23">
        <f>VLOOKUP($J139,$E$11:$F$25,2,0)</f>
        <v>424.39024390243901</v>
      </c>
      <c r="L139" s="23">
        <f t="shared" si="31"/>
        <v>437.80487804878049</v>
      </c>
      <c r="M139" s="8" t="str">
        <f t="shared" si="29"/>
        <v/>
      </c>
      <c r="N139" s="8"/>
      <c r="O139" s="8"/>
      <c r="P139" s="8" t="str">
        <f t="shared" si="30"/>
        <v/>
      </c>
      <c r="Q139" s="8"/>
      <c r="R139" s="37"/>
      <c r="V139" s="53"/>
      <c r="W139" s="2"/>
    </row>
    <row r="140" spans="5:37" x14ac:dyDescent="0.25">
      <c r="I140" s="59"/>
      <c r="J140" s="36" t="str">
        <f t="shared" si="28"/>
        <v/>
      </c>
      <c r="K140" s="8"/>
      <c r="L140" s="8"/>
      <c r="M140" s="21" t="str">
        <f t="shared" si="29"/>
        <v>C8</v>
      </c>
      <c r="N140" s="21">
        <f>VLOOKUP($M140,$E$11:$F$25,2,0)</f>
        <v>339.02439024390247</v>
      </c>
      <c r="O140" s="21">
        <f>VLOOKUP($M140,$E$11:$G$25,3,0)</f>
        <v>339.02439024390247</v>
      </c>
      <c r="P140" s="8" t="str">
        <f t="shared" si="30"/>
        <v/>
      </c>
      <c r="Q140" s="8"/>
      <c r="R140" s="37"/>
      <c r="V140" s="53"/>
      <c r="W140" s="2"/>
    </row>
    <row r="141" spans="5:37" x14ac:dyDescent="0.25">
      <c r="I141" s="59"/>
      <c r="J141" s="46" t="str">
        <f t="shared" si="28"/>
        <v>C9</v>
      </c>
      <c r="K141" s="19">
        <f>VLOOKUP($J141,$E$11:$F$25,2,0)</f>
        <v>419.51219512195121</v>
      </c>
      <c r="L141" s="19">
        <f t="shared" ref="L141:L143" si="32">VLOOKUP($J141,$E$11:$G$25,3,0)</f>
        <v>434.14634146341461</v>
      </c>
      <c r="M141" s="8" t="str">
        <f t="shared" si="29"/>
        <v/>
      </c>
      <c r="N141" s="8"/>
      <c r="O141" s="8"/>
      <c r="P141" s="8" t="str">
        <f t="shared" si="30"/>
        <v/>
      </c>
      <c r="Q141" s="8"/>
      <c r="R141" s="37"/>
      <c r="V141" s="53"/>
      <c r="W141" s="2"/>
    </row>
    <row r="142" spans="5:37" x14ac:dyDescent="0.25">
      <c r="I142" s="59"/>
      <c r="J142" s="46" t="str">
        <f t="shared" si="28"/>
        <v>C10</v>
      </c>
      <c r="K142" s="19">
        <f>VLOOKUP($J142,$E$11:$F$25,2,0)</f>
        <v>480.48780487804879</v>
      </c>
      <c r="L142" s="19">
        <f t="shared" si="32"/>
        <v>503.65853658536588</v>
      </c>
      <c r="M142" s="8" t="str">
        <f t="shared" si="29"/>
        <v/>
      </c>
      <c r="N142" s="8"/>
      <c r="O142" s="8"/>
      <c r="P142" s="8" t="str">
        <f t="shared" si="30"/>
        <v/>
      </c>
      <c r="Q142" s="8"/>
      <c r="R142" s="37"/>
      <c r="V142" s="53"/>
      <c r="W142" s="2"/>
    </row>
    <row r="143" spans="5:37" x14ac:dyDescent="0.25">
      <c r="I143" s="59"/>
      <c r="J143" s="45" t="str">
        <f t="shared" si="28"/>
        <v>C11</v>
      </c>
      <c r="K143" s="23">
        <f>VLOOKUP($J143,$E$11:$F$25,2,0)</f>
        <v>431.70731707317071</v>
      </c>
      <c r="L143" s="23">
        <f t="shared" si="32"/>
        <v>442.6829268292683</v>
      </c>
      <c r="M143" s="8" t="str">
        <f t="shared" si="29"/>
        <v/>
      </c>
      <c r="N143" s="8"/>
      <c r="O143" s="8"/>
      <c r="P143" s="8" t="str">
        <f t="shared" si="30"/>
        <v/>
      </c>
      <c r="Q143" s="8"/>
      <c r="R143" s="37"/>
      <c r="V143" s="53"/>
      <c r="W143" s="2"/>
    </row>
    <row r="144" spans="5:37" x14ac:dyDescent="0.25">
      <c r="I144" s="59"/>
      <c r="J144" s="36" t="str">
        <f t="shared" si="28"/>
        <v/>
      </c>
      <c r="K144" s="8"/>
      <c r="L144" s="8"/>
      <c r="M144" s="8" t="str">
        <f t="shared" si="29"/>
        <v/>
      </c>
      <c r="N144" s="8"/>
      <c r="O144" s="8"/>
      <c r="P144" s="21" t="str">
        <f t="shared" si="30"/>
        <v>C12</v>
      </c>
      <c r="Q144" s="21">
        <f>VLOOKUP($P144,$E$11:$F$25,2,0)</f>
        <v>351.21951219512192</v>
      </c>
      <c r="R144" s="44">
        <f>VLOOKUP($P144,$E$11:$G$25,3,0)</f>
        <v>351.21951219512192</v>
      </c>
      <c r="V144" s="53"/>
      <c r="W144" s="2"/>
    </row>
    <row r="145" spans="9:24" x14ac:dyDescent="0.25">
      <c r="I145" s="59"/>
      <c r="J145" s="46" t="str">
        <f t="shared" si="28"/>
        <v>C13</v>
      </c>
      <c r="K145" s="19">
        <f>VLOOKUP($J145,$E$11:$F$25,2,0)</f>
        <v>431.70731707317071</v>
      </c>
      <c r="L145" s="19">
        <f>VLOOKUP($J145,$E$11:$G$25,3,0)</f>
        <v>446.34146341463418</v>
      </c>
      <c r="M145" s="8" t="str">
        <f t="shared" si="29"/>
        <v/>
      </c>
      <c r="N145" s="8"/>
      <c r="O145" s="8"/>
      <c r="P145" s="8" t="str">
        <f t="shared" si="30"/>
        <v/>
      </c>
      <c r="Q145" s="8"/>
      <c r="R145" s="37"/>
      <c r="V145" s="53"/>
      <c r="W145" s="2"/>
    </row>
    <row r="146" spans="9:24" x14ac:dyDescent="0.25">
      <c r="I146" s="59"/>
      <c r="J146" s="36" t="str">
        <f t="shared" si="28"/>
        <v/>
      </c>
      <c r="K146" s="8"/>
      <c r="L146" s="8"/>
      <c r="M146" s="8" t="str">
        <f t="shared" si="29"/>
        <v/>
      </c>
      <c r="N146" s="8"/>
      <c r="O146" s="8"/>
      <c r="P146" s="21" t="str">
        <f t="shared" si="30"/>
        <v>C14</v>
      </c>
      <c r="Q146" s="21">
        <f>VLOOKUP($P146,$E$11:$F$25,2,0)</f>
        <v>356.09756097560972</v>
      </c>
      <c r="R146" s="44">
        <f>VLOOKUP($P146,$E$11:$G$25,3,0)</f>
        <v>347.5609756097561</v>
      </c>
      <c r="V146" s="53"/>
      <c r="W146" s="2"/>
    </row>
    <row r="147" spans="9:24" ht="16.2" thickBot="1" x14ac:dyDescent="0.3">
      <c r="I147" s="59"/>
      <c r="J147" s="47" t="str">
        <f t="shared" si="28"/>
        <v>C15</v>
      </c>
      <c r="K147" s="48">
        <f>VLOOKUP($J147,$E$11:$F$25,2,0)</f>
        <v>419.51219512195121</v>
      </c>
      <c r="L147" s="48">
        <f>VLOOKUP($J147,$E$11:$G$25,3,0)</f>
        <v>426.82926829268291</v>
      </c>
      <c r="M147" s="39" t="str">
        <f t="shared" si="29"/>
        <v/>
      </c>
      <c r="N147" s="39"/>
      <c r="O147" s="39"/>
      <c r="P147" s="39" t="str">
        <f t="shared" si="30"/>
        <v/>
      </c>
      <c r="Q147" s="39"/>
      <c r="R147" s="40"/>
      <c r="V147" s="53"/>
      <c r="W147" s="2"/>
    </row>
    <row r="148" spans="9:24" ht="16.2" thickBot="1" x14ac:dyDescent="0.3">
      <c r="V148" s="53"/>
      <c r="W148" s="2"/>
    </row>
    <row r="149" spans="9:24" x14ac:dyDescent="0.25">
      <c r="J149" s="62" t="s">
        <v>32</v>
      </c>
      <c r="K149" s="63"/>
      <c r="L149" s="63"/>
      <c r="M149" s="63"/>
      <c r="N149" s="63"/>
      <c r="O149" s="63"/>
      <c r="P149" s="63"/>
      <c r="Q149" s="63"/>
      <c r="R149" s="64"/>
      <c r="V149" s="49"/>
      <c r="W149" s="9"/>
      <c r="X149" s="9"/>
    </row>
    <row r="150" spans="9:24" x14ac:dyDescent="0.25">
      <c r="J150" s="65"/>
      <c r="K150" s="66"/>
      <c r="L150" s="66"/>
      <c r="M150" s="66"/>
      <c r="N150" s="66"/>
      <c r="O150" s="66"/>
      <c r="P150" s="66"/>
      <c r="Q150" s="66"/>
      <c r="R150" s="67"/>
      <c r="V150" s="53"/>
      <c r="W150" s="9"/>
      <c r="X150" s="9"/>
    </row>
    <row r="151" spans="9:24" x14ac:dyDescent="0.25">
      <c r="J151" s="65"/>
      <c r="K151" s="66"/>
      <c r="L151" s="66"/>
      <c r="M151" s="66"/>
      <c r="N151" s="66"/>
      <c r="O151" s="66"/>
      <c r="P151" s="66"/>
      <c r="Q151" s="66"/>
      <c r="R151" s="67"/>
      <c r="V151" s="53"/>
      <c r="W151" s="9"/>
      <c r="X151" s="9"/>
    </row>
    <row r="152" spans="9:24" ht="16.2" thickBot="1" x14ac:dyDescent="0.3">
      <c r="J152" s="68"/>
      <c r="K152" s="69"/>
      <c r="L152" s="69"/>
      <c r="M152" s="69"/>
      <c r="N152" s="69"/>
      <c r="O152" s="69"/>
      <c r="P152" s="69"/>
      <c r="Q152" s="69"/>
      <c r="R152" s="70"/>
      <c r="V152" s="53"/>
      <c r="W152" s="9"/>
      <c r="X152" s="9"/>
    </row>
    <row r="153" spans="9:24" x14ac:dyDescent="0.25">
      <c r="V153" s="53"/>
      <c r="W153" s="9"/>
      <c r="X153" s="9"/>
    </row>
  </sheetData>
  <mergeCells count="21">
    <mergeCell ref="I2:R3"/>
    <mergeCell ref="J149:R152"/>
    <mergeCell ref="E9:G9"/>
    <mergeCell ref="J40:R40"/>
    <mergeCell ref="C20:D20"/>
    <mergeCell ref="I25:I39"/>
    <mergeCell ref="J43:R43"/>
    <mergeCell ref="I61:I75"/>
    <mergeCell ref="C14:D14"/>
    <mergeCell ref="J79:R79"/>
    <mergeCell ref="I97:I111"/>
    <mergeCell ref="J115:R115"/>
    <mergeCell ref="I133:I147"/>
    <mergeCell ref="C5:G7"/>
    <mergeCell ref="J7:R7"/>
    <mergeCell ref="C8:D8"/>
    <mergeCell ref="V139:V148"/>
    <mergeCell ref="V150:V153"/>
    <mergeCell ref="T134:U134"/>
    <mergeCell ref="W134:AF134"/>
    <mergeCell ref="AH134:AK13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姜巍</dc:creator>
  <cp:lastModifiedBy>JayDW</cp:lastModifiedBy>
  <cp:lastPrinted>2022-03-19T04:29:15Z</cp:lastPrinted>
  <dcterms:created xsi:type="dcterms:W3CDTF">2015-06-05T18:19:34Z</dcterms:created>
  <dcterms:modified xsi:type="dcterms:W3CDTF">2022-03-19T16:00:11Z</dcterms:modified>
</cp:coreProperties>
</file>