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8616"/>
  </bookViews>
  <sheets>
    <sheet name="By Semester" sheetId="3" r:id="rId1"/>
    <sheet name="By subjects" sheetId="1" r:id="rId2"/>
    <sheet name="Example"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1" l="1"/>
  <c r="H60" i="1" s="1"/>
  <c r="G83" i="1"/>
  <c r="H83" i="1" s="1"/>
  <c r="G71" i="1"/>
  <c r="H71" i="1" s="1"/>
  <c r="G48" i="1"/>
  <c r="H48" i="1" s="1"/>
  <c r="G36" i="1"/>
  <c r="H36" i="1" s="1"/>
  <c r="I38" i="1" l="1"/>
  <c r="I50" i="1"/>
  <c r="G47" i="1"/>
  <c r="H47" i="1" s="1"/>
  <c r="G35" i="1"/>
  <c r="H35" i="1" s="1"/>
  <c r="G17" i="1"/>
  <c r="H17" i="1" s="1"/>
  <c r="G18" i="1"/>
  <c r="H18" i="1" s="1"/>
  <c r="G22" i="3"/>
  <c r="P22" i="1" s="1"/>
  <c r="G15" i="3"/>
  <c r="P15" i="1" s="1"/>
  <c r="G16" i="3"/>
  <c r="P16" i="1" s="1"/>
  <c r="G17" i="3"/>
  <c r="P17" i="1" s="1"/>
  <c r="G18" i="3"/>
  <c r="P18" i="1" s="1"/>
  <c r="G19" i="3"/>
  <c r="P19" i="1" s="1"/>
  <c r="G20" i="3"/>
  <c r="P20" i="1" s="1"/>
  <c r="G21" i="3"/>
  <c r="P21" i="1" s="1"/>
  <c r="F17" i="3" l="1"/>
  <c r="I20" i="1" l="1"/>
  <c r="I28" i="1"/>
  <c r="I73" i="1"/>
  <c r="I62" i="1"/>
  <c r="G59" i="1"/>
  <c r="H59" i="1" s="1"/>
  <c r="G84" i="1"/>
  <c r="H84" i="1" s="1"/>
  <c r="G82" i="1"/>
  <c r="H82" i="1" s="1"/>
  <c r="G72" i="1"/>
  <c r="H72" i="1" s="1"/>
  <c r="G49" i="1"/>
  <c r="H49" i="1" s="1"/>
  <c r="G46" i="1"/>
  <c r="H46" i="1" s="1"/>
  <c r="E16" i="3" l="1"/>
  <c r="G79" i="1" l="1"/>
  <c r="G81" i="1" l="1"/>
  <c r="H81" i="1" s="1"/>
  <c r="G80" i="1"/>
  <c r="H80" i="1" s="1"/>
  <c r="H22" i="3" l="1"/>
  <c r="H21" i="3"/>
  <c r="H20" i="3"/>
  <c r="H19" i="3"/>
  <c r="H18" i="3"/>
  <c r="H17" i="3"/>
  <c r="H16" i="3"/>
  <c r="H15" i="3"/>
  <c r="F15" i="3"/>
  <c r="E15" i="3"/>
  <c r="E22" i="3"/>
  <c r="E21" i="3"/>
  <c r="D23" i="3"/>
  <c r="F22" i="3"/>
  <c r="F21" i="3"/>
  <c r="F20" i="3"/>
  <c r="E20" i="3"/>
  <c r="F19" i="3"/>
  <c r="E19" i="3"/>
  <c r="F18" i="3"/>
  <c r="E18" i="3"/>
  <c r="E17" i="3"/>
  <c r="F16" i="3"/>
  <c r="H23" i="3" l="1"/>
  <c r="F23" i="3"/>
  <c r="E23" i="3"/>
  <c r="I85" i="1"/>
  <c r="H79" i="1"/>
  <c r="G70" i="1"/>
  <c r="H70" i="1" s="1"/>
  <c r="H26" i="3" l="1"/>
  <c r="H27" i="3" s="1"/>
  <c r="I11" i="1"/>
  <c r="G85" i="1"/>
  <c r="H85" i="1" s="1"/>
  <c r="J85" i="1" s="1"/>
  <c r="Q22" i="1" s="1"/>
  <c r="G12" i="1"/>
  <c r="H12" i="1" s="1"/>
  <c r="G13" i="1"/>
  <c r="H13" i="1" s="1"/>
  <c r="G14" i="1"/>
  <c r="H14" i="1" s="1"/>
  <c r="G15" i="1"/>
  <c r="H15" i="1" s="1"/>
  <c r="G16" i="1"/>
  <c r="H16"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7" i="1"/>
  <c r="H37" i="1" s="1"/>
  <c r="G38" i="1"/>
  <c r="H38" i="1" s="1"/>
  <c r="G39" i="1"/>
  <c r="H39" i="1" s="1"/>
  <c r="G40" i="1"/>
  <c r="H40" i="1" s="1"/>
  <c r="G41" i="1"/>
  <c r="H41" i="1" s="1"/>
  <c r="G42" i="1"/>
  <c r="H42" i="1" s="1"/>
  <c r="G43" i="1"/>
  <c r="H43" i="1" s="1"/>
  <c r="G44" i="1"/>
  <c r="H44" i="1" s="1"/>
  <c r="G45" i="1"/>
  <c r="H45" i="1" s="1"/>
  <c r="G50" i="1"/>
  <c r="H50" i="1" s="1"/>
  <c r="G51" i="1"/>
  <c r="H51" i="1" s="1"/>
  <c r="G52" i="1"/>
  <c r="H52" i="1" s="1"/>
  <c r="G53" i="1"/>
  <c r="H53" i="1" s="1"/>
  <c r="G54" i="1"/>
  <c r="H54" i="1" s="1"/>
  <c r="G55" i="1"/>
  <c r="H55" i="1" s="1"/>
  <c r="G56" i="1"/>
  <c r="H56" i="1" s="1"/>
  <c r="G57" i="1"/>
  <c r="H57" i="1" s="1"/>
  <c r="G58" i="1"/>
  <c r="H58" i="1" s="1"/>
  <c r="G61" i="1"/>
  <c r="H61" i="1" s="1"/>
  <c r="G62" i="1"/>
  <c r="H62" i="1" s="1"/>
  <c r="G63" i="1"/>
  <c r="H63" i="1" s="1"/>
  <c r="G64" i="1"/>
  <c r="H64" i="1" s="1"/>
  <c r="G65" i="1"/>
  <c r="H65" i="1" s="1"/>
  <c r="G66" i="1"/>
  <c r="H66" i="1" s="1"/>
  <c r="G67" i="1"/>
  <c r="H67" i="1" s="1"/>
  <c r="G68" i="1"/>
  <c r="H68" i="1" s="1"/>
  <c r="G69" i="1"/>
  <c r="H69" i="1" s="1"/>
  <c r="G73" i="1"/>
  <c r="H73" i="1" s="1"/>
  <c r="G74" i="1"/>
  <c r="H74" i="1" s="1"/>
  <c r="G75" i="1"/>
  <c r="H75" i="1" s="1"/>
  <c r="G76" i="1"/>
  <c r="H76" i="1" s="1"/>
  <c r="G77" i="1"/>
  <c r="H77" i="1" s="1"/>
  <c r="G78" i="1"/>
  <c r="H78" i="1" s="1"/>
  <c r="G11" i="1"/>
  <c r="H11" i="1" s="1"/>
  <c r="J50" i="1" l="1"/>
  <c r="Q19" i="1" s="1"/>
  <c r="J38" i="1"/>
  <c r="Q18" i="1" s="1"/>
  <c r="J62" i="1"/>
  <c r="Q20" i="1" s="1"/>
  <c r="J73" i="1"/>
  <c r="Q21" i="1" s="1"/>
  <c r="H24" i="3"/>
  <c r="H25" i="3" s="1"/>
  <c r="E86" i="1"/>
  <c r="J20" i="1"/>
  <c r="Q16" i="1" s="1"/>
  <c r="J28" i="1"/>
  <c r="Q17" i="1" s="1"/>
  <c r="J11" i="1"/>
  <c r="Q15" i="1" s="1"/>
  <c r="Q23" i="1" l="1"/>
  <c r="J86" i="1"/>
  <c r="J87" i="1" l="1"/>
</calcChain>
</file>

<file path=xl/sharedStrings.xml><?xml version="1.0" encoding="utf-8"?>
<sst xmlns="http://schemas.openxmlformats.org/spreadsheetml/2006/main" count="238" uniqueCount="176">
  <si>
    <t>Semester</t>
  </si>
  <si>
    <t>Courses and Credit Hours</t>
  </si>
  <si>
    <t>Credits</t>
  </si>
  <si>
    <t>Total</t>
  </si>
  <si>
    <t>EB 2101</t>
  </si>
  <si>
    <t>EX 2201</t>
  </si>
  <si>
    <t>EX 2202</t>
  </si>
  <si>
    <t>CS 3102</t>
  </si>
  <si>
    <t>CS 3201</t>
  </si>
  <si>
    <t>EB 3201</t>
  </si>
  <si>
    <t>Research Project</t>
  </si>
  <si>
    <t>Grade</t>
  </si>
  <si>
    <t>Enter Your Data only to the cells with this colour.</t>
  </si>
  <si>
    <t>Series</t>
  </si>
  <si>
    <t>Your Semester 
GPA</t>
  </si>
  <si>
    <t>Contribution of semester GPA</t>
  </si>
  <si>
    <t>Relavant semester 
contributions</t>
  </si>
  <si>
    <t>Current GPA</t>
  </si>
  <si>
    <t>Your Current Class</t>
  </si>
  <si>
    <t>Final GPA</t>
  </si>
  <si>
    <t>Your Final Class</t>
  </si>
  <si>
    <t>Points</t>
  </si>
  <si>
    <t>Weights</t>
  </si>
  <si>
    <t>A</t>
  </si>
  <si>
    <t>Semester GPA</t>
  </si>
  <si>
    <t>B</t>
  </si>
  <si>
    <t>A-</t>
  </si>
  <si>
    <t>B+</t>
  </si>
  <si>
    <t>Total Credits</t>
  </si>
  <si>
    <t>Course Code</t>
  </si>
  <si>
    <t>If you haven't received results, either keep the cell empty or enter your expected GPA</t>
  </si>
  <si>
    <t>Only change the cells colored in "yellow"</t>
  </si>
  <si>
    <t>Calculate Your Current GPA &amp; Final GPA</t>
  </si>
  <si>
    <t>Prepared by Senal Weerasooriya</t>
  </si>
  <si>
    <t>senalw@agri.pdn.ac.lk</t>
  </si>
  <si>
    <t>Enter the grades as A+, A, A-, B+, B, B-, C+, C, C-, D+, D, and E. Do not enter any other letter</t>
  </si>
  <si>
    <t>B-</t>
  </si>
  <si>
    <t>A+</t>
  </si>
  <si>
    <t>If you have the results for all 8 semesters, the current GPA and the final GPA will be the same</t>
  </si>
  <si>
    <t xml:space="preserve">For example, if you are in 3200 and you want to see your comulative GPA, include the GPAs for 1100, 1200, 2100, 2200, and 3100, and keep the other GPA cells empty. Then you can get your current GPA. </t>
  </si>
  <si>
    <t>EB 3204</t>
  </si>
  <si>
    <t>Marketing Management (2:20/20/40)</t>
  </si>
  <si>
    <t>CS 4103</t>
  </si>
  <si>
    <t>Enter the semester GPAs and number of credits for semesters where optional courses are taken</t>
  </si>
  <si>
    <t xml:space="preserve">Enter your data only in the cells in "yellow" color </t>
  </si>
  <si>
    <t>For compulsory courses, only include the grade</t>
  </si>
  <si>
    <t>For optional courses, you may include the course code, course name, number of credits and the grade</t>
  </si>
  <si>
    <t>ASF 1101</t>
  </si>
  <si>
    <t>ASF 1102</t>
  </si>
  <si>
    <t>Anatomy &amp; Physiology of Farm Animals (2:25/10/15)</t>
  </si>
  <si>
    <t>ASF 1103</t>
  </si>
  <si>
    <t>ASF 1104</t>
  </si>
  <si>
    <t>Livestock Farm Practice (1:00/30/10)</t>
  </si>
  <si>
    <t>ASF 1105</t>
  </si>
  <si>
    <t>Industrial Training in Animal Production &amp; Fisheries (3:00/90/30)</t>
  </si>
  <si>
    <t>ASF 1106</t>
  </si>
  <si>
    <t>Immunology (1:13/04/10)</t>
  </si>
  <si>
    <t>ASF 1107</t>
  </si>
  <si>
    <t>Principles of Genetics &amp; Animal Breeding (2:22/16/18)</t>
  </si>
  <si>
    <t>AS 2102</t>
  </si>
  <si>
    <t>Principles of Animal Nutrition (2:25/10/18)</t>
  </si>
  <si>
    <t>AS2103</t>
  </si>
  <si>
    <t>Forage Production and Conservation (2:23/14/19)</t>
  </si>
  <si>
    <t>ASF 1201</t>
  </si>
  <si>
    <t>Fish Nutrition (1:15/00/10)</t>
  </si>
  <si>
    <t>ASF 1202</t>
  </si>
  <si>
    <t>Aquatic Plants &amp; Live Feeds (2:25/10/10)</t>
  </si>
  <si>
    <t>ASF 1203</t>
  </si>
  <si>
    <t>Fish Breeding &amp; Fish Seed Production (3:35/20/30)</t>
  </si>
  <si>
    <t>ASF 1204</t>
  </si>
  <si>
    <t>Analytical Techniques in Animal Feed &amp; and Products (2:10/40/20)</t>
  </si>
  <si>
    <t>AS 2201</t>
  </si>
  <si>
    <t>Ruminant Animal Production (2:23/14/33)</t>
  </si>
  <si>
    <t>AS 2202</t>
  </si>
  <si>
    <t>Poultry and Swine Production (2:25/10/35)</t>
  </si>
  <si>
    <t>SS 1201</t>
  </si>
  <si>
    <t>Properties &amp; Functions of Soils (3:30/30/12)</t>
  </si>
  <si>
    <t>CS 1201</t>
  </si>
  <si>
    <t>Principles of Crop Production (3:40/10/19)</t>
  </si>
  <si>
    <t>ASF 2101</t>
  </si>
  <si>
    <t>Marine &amp; Inland Fisheries (3:35/20/40)</t>
  </si>
  <si>
    <t>ASF 2102</t>
  </si>
  <si>
    <t>Animal Environmental Physiology (1:10/10/10)</t>
  </si>
  <si>
    <t>ASF 2103</t>
  </si>
  <si>
    <t>Poultry, Cattle &amp; Swine Diseases (3:35/20/10)</t>
  </si>
  <si>
    <t>ASF 2104</t>
  </si>
  <si>
    <t>ASF 2105</t>
  </si>
  <si>
    <t>ASF 2106</t>
  </si>
  <si>
    <t>Principles of Economics (3:40/10/40)</t>
  </si>
  <si>
    <t>ASF 2201</t>
  </si>
  <si>
    <t>Beef Cattle Production (1:15/00/06)</t>
  </si>
  <si>
    <t>ASF 2202</t>
  </si>
  <si>
    <t>Animal Waste Management (2:25/10/10)</t>
  </si>
  <si>
    <t>ASF 2203</t>
  </si>
  <si>
    <t>Ornamental Fisheries Management (2:25/10/35)</t>
  </si>
  <si>
    <t>ASF 2204</t>
  </si>
  <si>
    <t>Diseases of Fin Fish &amp; Shell Fish (1:10/10/10)</t>
  </si>
  <si>
    <t>AS 3201</t>
  </si>
  <si>
    <t>Applied Animal Nutrition (3:40/10/08)</t>
  </si>
  <si>
    <t>AS 3206</t>
  </si>
  <si>
    <t>Feed Processing Technology (1:13/04/04)</t>
  </si>
  <si>
    <t>Principles of Human Behaviour (3:40/10/60)</t>
  </si>
  <si>
    <t>Career Development (1:10/10/20)</t>
  </si>
  <si>
    <t>FT 3202</t>
  </si>
  <si>
    <t>Food Microbiology (2:23/14/30)</t>
  </si>
  <si>
    <t>ASF 3101</t>
  </si>
  <si>
    <t>Meat and Fish Processing Technology (2:25/10/34)</t>
  </si>
  <si>
    <t>ASF 3102</t>
  </si>
  <si>
    <t>Fisheries Resource Management (2:26/08/10)</t>
  </si>
  <si>
    <t>Statistical Methods I (2:30/00/15)</t>
  </si>
  <si>
    <t>ASF 3103</t>
  </si>
  <si>
    <t>Livestock Farm Structures and Machinery (1:12/06/20)</t>
  </si>
  <si>
    <t>AS 4102</t>
  </si>
  <si>
    <t>Applied Genetics and Animal Breeding (2:25/10/20)</t>
  </si>
  <si>
    <t>ASF 3104</t>
  </si>
  <si>
    <t>Milk Procurement and Marketing (1:12/06/15)</t>
  </si>
  <si>
    <t>ASF 3105</t>
  </si>
  <si>
    <t>Slaughterhouse Management (1:12/06/15)</t>
  </si>
  <si>
    <t>ASF 3106</t>
  </si>
  <si>
    <t>Livestock &amp; Fish Legislation (2:30/00/15)</t>
  </si>
  <si>
    <t>ASF 3107</t>
  </si>
  <si>
    <t>Wildlife Management (2:20/20/06)</t>
  </si>
  <si>
    <t>AS 3202</t>
  </si>
  <si>
    <t>Dairy Product Technology (2:25/10/08)</t>
  </si>
  <si>
    <t>ASF 3201</t>
  </si>
  <si>
    <t>Poultry Meat Processing and Egg Technology (2:25/10/30)</t>
  </si>
  <si>
    <t>AS 3203</t>
  </si>
  <si>
    <t>Applied Animal Physiology (2:24/12/30)</t>
  </si>
  <si>
    <t>AS 3205</t>
  </si>
  <si>
    <t>Forage Resources and Production (2:14/32/20)</t>
  </si>
  <si>
    <t>Design and Analysis of Experiments (2:30/00/15)</t>
  </si>
  <si>
    <t>CS/AS 3201</t>
  </si>
  <si>
    <t>Farming Systems (2:27/06/15)</t>
  </si>
  <si>
    <t>Project Analysis (1:10/10/20)</t>
  </si>
  <si>
    <t>ASF 4201</t>
  </si>
  <si>
    <t>AS 4109</t>
  </si>
  <si>
    <t>Animal By-product Technology (2:26/08/15)</t>
  </si>
  <si>
    <t>AS 4110</t>
  </si>
  <si>
    <t>Livestock Farm Planning 2:25/10/15)</t>
  </si>
  <si>
    <t>AS 4105</t>
  </si>
  <si>
    <t>Scientific Research &amp; Communication in Animal Science (1:05/20/15)</t>
  </si>
  <si>
    <t>AS 4111</t>
  </si>
  <si>
    <t>Integrated Animal Production Systems (2:25/10/20)</t>
  </si>
  <si>
    <t>AS 4106</t>
  </si>
  <si>
    <t>Animal Biotechnology (2:20/20/40)</t>
  </si>
  <si>
    <t>ASF 4102</t>
  </si>
  <si>
    <t>Animal Quarantine and Bio-security (1:15/00/15)</t>
  </si>
  <si>
    <t>Statistical Methods II (2:30/00/15)</t>
  </si>
  <si>
    <t>EB 4111</t>
  </si>
  <si>
    <t>Livestock and Fisheries Economics (2:30/00/15)</t>
  </si>
  <si>
    <t>EB 4109</t>
  </si>
  <si>
    <t>Advanced Project Analysis (2:30/00/50)</t>
  </si>
  <si>
    <t>Animal Biochemistry (2:30/00/00)</t>
  </si>
  <si>
    <t>Anatomy and Physiology of Fish (1:12/06/10)</t>
  </si>
  <si>
    <t>Shrimp and Prawn Farming (2:26/08/10)</t>
  </si>
  <si>
    <t>Microlivestock Production (2:22/16/20)</t>
  </si>
  <si>
    <t>Animal Behaviour &amp; Welfare (2:26/08/15)</t>
  </si>
  <si>
    <t xml:space="preserve">The example given here includes hypothetical results for all eight semesters. I have left the optional courses empty although I have included some hypothetical grades. </t>
  </si>
  <si>
    <t>You can use the GPA calculator to find two things</t>
  </si>
  <si>
    <t xml:space="preserve">First, you can calculate your current GPA. </t>
  </si>
  <si>
    <t xml:space="preserve">For this simply, include your already received semester GPAs in the "By Semester" sheet and/or subject-wise results in the "By Subject" sheet. </t>
  </si>
  <si>
    <t>Keep the cells empty for results you don't have (results you haven't received yet)</t>
  </si>
  <si>
    <t>Second, you can use this to plan your GPAs for the next 4 semesters</t>
  </si>
  <si>
    <t>Suppse this 3100 student wants to know what GPAs should he/she get to achieve a first class (i.e. 3.70)</t>
  </si>
  <si>
    <t>For this, you can either include anticipated semester-wise GPAs in the "By Semester" sheet or/and</t>
  </si>
  <si>
    <t>Include anticipated subject-wise results in the "By Subject" sheet</t>
  </si>
  <si>
    <t>If you don't have grades, you have two options</t>
  </si>
  <si>
    <t>Option 1: Fill your intended/expected grades. This will calculate the expected semester GPAs and give you an idea about how you should perform to get your intended final GPA</t>
  </si>
  <si>
    <t>Option 2: Leave them empty so you can get your current GPA</t>
  </si>
  <si>
    <t xml:space="preserve">For example, if you are in 2100 and you want to see your current GPA, include the GPAs for 1100, and 1200, and keep the other GPA cells empty. Then you can get your current GPA. </t>
  </si>
  <si>
    <t xml:space="preserve">For example, if you are in 2200 and you want to see your current GPA, include the GPAs for 1100, 1200, and 2100, and keep the other GPA cells empty. Then you can get your current GPA. </t>
  </si>
  <si>
    <t xml:space="preserve">For example, if you are in 3100 and you want to see your current GPA, include the GPAs for 1100, 1200, 2100, and 2200, and keep the other GPA cells empty. Then you can get your current GPA. </t>
  </si>
  <si>
    <t>Do not change anything else</t>
  </si>
  <si>
    <t>Example shows that the final GPA of the student is 3.70 with semester GPAs of 3.79, 3.46, 3.65, 3.52, 3.81, 3.80, 3.76 and 4.00.</t>
  </si>
  <si>
    <t>Suppose you are a 3100 student with results in hand for 1100, 1200, 2100 and 2200 semesters (i.e. semester GPAs of 3.79, 3.46, 3.65 and 3.52)</t>
  </si>
  <si>
    <t>In this example, you can see that if the student gets 3.81, 3.80, 3.76 and 4.00 for the reminder of the semesters, he/she will get a first-class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</si>
</sst>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0000"/>
    <numFmt numFmtId="165" formatCode="0.000"/>
  </numFmts>
  <fonts count="13" x14ac:knownFonts="1">
    <font>
      <sz val="11"/>
      <color theme="1"/>
      <name val="Calibri"/>
      <family val="2"/>
      <scheme val="minor"/>
    </font>
    <font>
      <sz val="10"/>
      <name val="Arial"/>
      <family val="2"/>
    </font>
    <font>
      <sz val="11"/>
      <color theme="1"/>
      <name val="Tahoma"/>
      <family val="2"/>
    </font>
    <font>
      <sz val="10"/>
      <color theme="1"/>
      <name val="Tahoma"/>
      <family val="2"/>
    </font>
    <font>
      <b/>
      <sz val="10"/>
      <color theme="1"/>
      <name val="Tahoma"/>
      <family val="2"/>
    </font>
    <font>
      <b/>
      <sz val="10"/>
      <name val="Tahoma"/>
      <family val="2"/>
    </font>
    <font>
      <b/>
      <sz val="14"/>
      <color theme="0"/>
      <name val="Tahoma"/>
      <family val="2"/>
    </font>
    <font>
      <b/>
      <sz val="12"/>
      <name val="Tahoma"/>
      <family val="2"/>
    </font>
    <font>
      <sz val="12"/>
      <name val="Tahoma"/>
      <family val="2"/>
    </font>
    <font>
      <u/>
      <sz val="11"/>
      <color theme="10"/>
      <name val="Calibri"/>
      <family val="2"/>
      <scheme val="minor"/>
    </font>
    <font>
      <sz val="10"/>
      <name val="Tahoma"/>
      <family val="2"/>
    </font>
    <font>
      <u/>
      <sz val="10"/>
      <color theme="10"/>
      <name val="Tahoma"/>
      <family val="2"/>
    </font>
    <font>
      <sz val="11"/>
      <color theme="0"/>
      <name val="Tahoma"/>
      <family val="2"/>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39997558519241921"/>
        <bgColor indexed="64"/>
      </patternFill>
    </fill>
  </fills>
  <borders count="22">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style="thick">
        <color indexed="64"/>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93">
    <xf numFmtId="0" fontId="0" fillId="0" borderId="0" xfId="0"/>
    <xf numFmtId="0" fontId="1" fillId="4" borderId="0" xfId="1" applyFill="1" applyProtection="1">
      <protection locked="0"/>
    </xf>
    <xf numFmtId="43" fontId="7" fillId="11" borderId="4" xfId="1" applyNumberFormat="1" applyFont="1" applyFill="1" applyBorder="1" applyAlignment="1" applyProtection="1">
      <alignment horizontal="center" vertical="center" wrapText="1"/>
      <protection locked="0"/>
    </xf>
    <xf numFmtId="43" fontId="7" fillId="11" borderId="4" xfId="1" applyNumberFormat="1" applyFont="1" applyFill="1" applyBorder="1" applyAlignment="1" applyProtection="1">
      <alignment vertical="center"/>
      <protection locked="0"/>
    </xf>
    <xf numFmtId="2" fontId="7" fillId="11" borderId="4" xfId="1" applyNumberFormat="1" applyFont="1" applyFill="1" applyBorder="1" applyAlignment="1" applyProtection="1">
      <alignment horizontal="center" vertical="center" wrapText="1"/>
      <protection locked="0"/>
    </xf>
    <xf numFmtId="0" fontId="8" fillId="10" borderId="5" xfId="1" applyNumberFormat="1" applyFont="1" applyFill="1" applyBorder="1" applyAlignment="1" applyProtection="1">
      <alignment horizontal="center"/>
      <protection locked="0"/>
    </xf>
    <xf numFmtId="2" fontId="7" fillId="2" borderId="5" xfId="1" applyNumberFormat="1" applyFont="1" applyFill="1" applyBorder="1" applyAlignment="1" applyProtection="1">
      <alignment horizontal="center"/>
      <protection locked="0"/>
    </xf>
    <xf numFmtId="2" fontId="1" fillId="4" borderId="0" xfId="1" applyNumberFormat="1" applyFill="1" applyProtection="1">
      <protection locked="0"/>
    </xf>
    <xf numFmtId="165" fontId="1" fillId="4" borderId="0" xfId="1" applyNumberFormat="1" applyFill="1" applyProtection="1">
      <protection locked="0"/>
    </xf>
    <xf numFmtId="43" fontId="8" fillId="10" borderId="7" xfId="1" applyNumberFormat="1" applyFont="1" applyFill="1" applyBorder="1" applyProtection="1">
      <protection locked="0"/>
    </xf>
    <xf numFmtId="2" fontId="8" fillId="10" borderId="8" xfId="1" applyNumberFormat="1" applyFont="1" applyFill="1" applyBorder="1" applyProtection="1">
      <protection locked="0"/>
    </xf>
    <xf numFmtId="1" fontId="7" fillId="10" borderId="5" xfId="1" applyNumberFormat="1" applyFont="1" applyFill="1" applyBorder="1" applyAlignment="1" applyProtection="1">
      <alignment horizontal="center" vertical="center"/>
    </xf>
    <xf numFmtId="1" fontId="7" fillId="2" borderId="5" xfId="1" applyNumberFormat="1" applyFont="1" applyFill="1" applyBorder="1" applyAlignment="1" applyProtection="1">
      <alignment horizontal="center" vertical="center"/>
      <protection locked="0"/>
    </xf>
    <xf numFmtId="0" fontId="2" fillId="4" borderId="0" xfId="0" applyFont="1" applyFill="1" applyProtection="1">
      <protection locked="0"/>
    </xf>
    <xf numFmtId="0" fontId="11" fillId="4" borderId="0" xfId="2" applyFont="1" applyFill="1" applyBorder="1" applyAlignment="1" applyProtection="1">
      <alignment horizontal="left" vertical="center"/>
      <protection locked="0"/>
    </xf>
    <xf numFmtId="0" fontId="4" fillId="5" borderId="18" xfId="0" applyFont="1" applyFill="1" applyBorder="1" applyAlignment="1" applyProtection="1">
      <alignment horizontal="center" vertical="center"/>
      <protection locked="0"/>
    </xf>
    <xf numFmtId="0" fontId="5" fillId="5" borderId="18" xfId="0" applyFont="1" applyFill="1" applyBorder="1" applyAlignment="1" applyProtection="1">
      <protection locked="0"/>
    </xf>
    <xf numFmtId="0" fontId="3" fillId="2" borderId="18" xfId="0" applyFont="1" applyFill="1" applyBorder="1" applyAlignment="1" applyProtection="1">
      <alignment horizontal="center" vertical="center"/>
      <protection locked="0"/>
    </xf>
    <xf numFmtId="0" fontId="3" fillId="2" borderId="18" xfId="0" applyFont="1" applyFill="1" applyBorder="1" applyAlignment="1" applyProtection="1">
      <alignment horizontal="left" vertical="center"/>
      <protection locked="0"/>
    </xf>
    <xf numFmtId="0" fontId="3" fillId="6" borderId="18" xfId="0" applyFont="1" applyFill="1" applyBorder="1" applyAlignment="1" applyProtection="1">
      <alignment horizontal="center" vertical="center"/>
    </xf>
    <xf numFmtId="0" fontId="3" fillId="6"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xf>
    <xf numFmtId="0" fontId="3" fillId="3"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wrapText="1"/>
    </xf>
    <xf numFmtId="0" fontId="6" fillId="7" borderId="18" xfId="0" applyFont="1" applyFill="1" applyBorder="1" applyAlignment="1" applyProtection="1">
      <alignment vertical="center"/>
    </xf>
    <xf numFmtId="0" fontId="6" fillId="7" borderId="18" xfId="0" applyFont="1" applyFill="1" applyBorder="1" applyAlignment="1" applyProtection="1">
      <alignment horizontal="center" vertical="center"/>
    </xf>
    <xf numFmtId="0" fontId="0" fillId="4" borderId="0" xfId="0" applyFill="1"/>
    <xf numFmtId="2" fontId="6" fillId="7" borderId="18" xfId="0" applyNumberFormat="1" applyFont="1" applyFill="1" applyBorder="1" applyAlignment="1" applyProtection="1">
      <alignment horizontal="center" vertical="center"/>
      <protection hidden="1"/>
    </xf>
    <xf numFmtId="0" fontId="5" fillId="6" borderId="18" xfId="0" applyFont="1" applyFill="1" applyBorder="1" applyAlignment="1" applyProtection="1">
      <alignment horizontal="center"/>
      <protection hidden="1"/>
    </xf>
    <xf numFmtId="1" fontId="5" fillId="6"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protection hidden="1"/>
    </xf>
    <xf numFmtId="1" fontId="5" fillId="3"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2" fontId="4" fillId="3" borderId="18" xfId="0" applyNumberFormat="1" applyFont="1" applyFill="1" applyBorder="1" applyAlignment="1" applyProtection="1">
      <alignment horizontal="center" vertical="center"/>
      <protection hidden="1"/>
    </xf>
    <xf numFmtId="2" fontId="8" fillId="10" borderId="5" xfId="1" applyNumberFormat="1" applyFont="1" applyFill="1" applyBorder="1" applyAlignment="1" applyProtection="1">
      <alignment horizontal="center" vertical="center"/>
      <protection hidden="1"/>
    </xf>
    <xf numFmtId="2" fontId="8" fillId="10" borderId="6" xfId="1" applyNumberFormat="1" applyFont="1" applyFill="1" applyBorder="1" applyAlignment="1" applyProtection="1">
      <alignment horizontal="center" vertical="center"/>
      <protection hidden="1"/>
    </xf>
    <xf numFmtId="2" fontId="8" fillId="10" borderId="9" xfId="1" applyNumberFormat="1" applyFont="1" applyFill="1" applyBorder="1" applyAlignment="1" applyProtection="1">
      <alignment horizontal="center" vertical="center"/>
      <protection hidden="1"/>
    </xf>
    <xf numFmtId="1" fontId="8" fillId="10" borderId="9" xfId="1" applyNumberFormat="1" applyFont="1" applyFill="1" applyBorder="1" applyAlignment="1" applyProtection="1">
      <alignment horizontal="center" vertical="center"/>
      <protection hidden="1"/>
    </xf>
    <xf numFmtId="2" fontId="7" fillId="12" borderId="4" xfId="1" applyNumberFormat="1" applyFont="1" applyFill="1" applyBorder="1" applyAlignment="1" applyProtection="1">
      <alignment horizontal="center"/>
      <protection hidden="1"/>
    </xf>
    <xf numFmtId="164" fontId="8" fillId="12" borderId="4" xfId="1" applyNumberFormat="1" applyFont="1" applyFill="1" applyBorder="1" applyAlignment="1" applyProtection="1">
      <alignment horizontal="center"/>
      <protection hidden="1"/>
    </xf>
    <xf numFmtId="0" fontId="3" fillId="2" borderId="13" xfId="0" applyFont="1" applyFill="1" applyBorder="1"/>
    <xf numFmtId="0" fontId="3" fillId="2" borderId="15" xfId="0" applyFont="1" applyFill="1" applyBorder="1"/>
    <xf numFmtId="2" fontId="12" fillId="4" borderId="0" xfId="0" applyNumberFormat="1" applyFont="1" applyFill="1" applyProtection="1">
      <protection hidden="1"/>
    </xf>
    <xf numFmtId="0" fontId="3" fillId="2" borderId="13" xfId="0" applyFont="1" applyFill="1" applyBorder="1" applyAlignment="1" applyProtection="1">
      <alignment horizontal="left" vertical="center"/>
      <protection hidden="1"/>
    </xf>
    <xf numFmtId="0" fontId="3" fillId="2" borderId="0" xfId="0" applyFont="1" applyFill="1" applyBorder="1" applyAlignment="1" applyProtection="1">
      <alignment horizontal="left" vertical="center"/>
      <protection hidden="1"/>
    </xf>
    <xf numFmtId="0" fontId="3" fillId="2" borderId="14" xfId="0" applyFont="1" applyFill="1" applyBorder="1" applyAlignment="1" applyProtection="1">
      <alignment horizontal="left" vertical="center"/>
      <protection hidden="1"/>
    </xf>
    <xf numFmtId="0" fontId="3" fillId="2" borderId="10" xfId="0" applyFont="1" applyFill="1" applyBorder="1" applyAlignment="1" applyProtection="1">
      <alignment horizontal="left" vertical="center"/>
      <protection hidden="1"/>
    </xf>
    <xf numFmtId="0" fontId="3" fillId="2" borderId="11" xfId="0" applyFont="1" applyFill="1" applyBorder="1" applyAlignment="1" applyProtection="1">
      <alignment horizontal="left" vertical="center"/>
      <protection hidden="1"/>
    </xf>
    <xf numFmtId="0" fontId="3" fillId="2" borderId="12" xfId="0" applyFont="1" applyFill="1" applyBorder="1" applyAlignment="1" applyProtection="1">
      <alignment horizontal="left" vertical="center"/>
      <protection hidden="1"/>
    </xf>
    <xf numFmtId="0" fontId="3" fillId="2" borderId="15" xfId="0" applyFont="1" applyFill="1" applyBorder="1" applyAlignment="1" applyProtection="1">
      <alignment horizontal="left" vertical="center"/>
      <protection hidden="1"/>
    </xf>
    <xf numFmtId="0" fontId="3" fillId="2" borderId="16" xfId="0" applyFont="1" applyFill="1" applyBorder="1" applyAlignment="1" applyProtection="1">
      <alignment horizontal="left" vertical="center"/>
      <protection hidden="1"/>
    </xf>
    <xf numFmtId="0" fontId="3" fillId="2" borderId="17" xfId="0" applyFont="1" applyFill="1" applyBorder="1" applyAlignment="1" applyProtection="1">
      <alignment horizontal="left" vertical="center"/>
      <protection hidden="1"/>
    </xf>
    <xf numFmtId="43" fontId="8" fillId="9" borderId="1" xfId="1" applyNumberFormat="1" applyFont="1" applyFill="1" applyBorder="1" applyAlignment="1" applyProtection="1">
      <alignment horizontal="center"/>
      <protection locked="0"/>
    </xf>
    <xf numFmtId="43" fontId="8" fillId="9" borderId="2" xfId="1" applyNumberFormat="1" applyFont="1" applyFill="1" applyBorder="1" applyAlignment="1" applyProtection="1">
      <alignment horizontal="center"/>
      <protection locked="0"/>
    </xf>
    <xf numFmtId="43" fontId="8" fillId="9" borderId="3" xfId="1" applyNumberFormat="1" applyFont="1" applyFill="1" applyBorder="1" applyAlignment="1" applyProtection="1">
      <alignment horizontal="center"/>
      <protection locked="0"/>
    </xf>
    <xf numFmtId="0" fontId="8" fillId="9" borderId="1" xfId="1" applyFont="1" applyFill="1" applyBorder="1" applyAlignment="1" applyProtection="1">
      <alignment horizontal="center"/>
      <protection locked="0"/>
    </xf>
    <xf numFmtId="0" fontId="8" fillId="9" borderId="2" xfId="1" applyFont="1" applyFill="1" applyBorder="1" applyAlignment="1" applyProtection="1">
      <alignment horizontal="center"/>
      <protection locked="0"/>
    </xf>
    <xf numFmtId="0" fontId="8" fillId="9" borderId="3" xfId="1" applyFont="1" applyFill="1" applyBorder="1" applyAlignment="1" applyProtection="1">
      <alignment horizontal="center"/>
      <protection locked="0"/>
    </xf>
    <xf numFmtId="43" fontId="7" fillId="8" borderId="1" xfId="1" applyNumberFormat="1" applyFont="1" applyFill="1" applyBorder="1" applyAlignment="1" applyProtection="1">
      <alignment horizontal="center" vertical="center"/>
      <protection locked="0"/>
    </xf>
    <xf numFmtId="43" fontId="7" fillId="8" borderId="2" xfId="1" applyNumberFormat="1" applyFont="1" applyFill="1" applyBorder="1" applyAlignment="1" applyProtection="1">
      <alignment horizontal="center" vertical="center"/>
      <protection locked="0"/>
    </xf>
    <xf numFmtId="43" fontId="7" fillId="8" borderId="3" xfId="1" applyNumberFormat="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8" fillId="9" borderId="1" xfId="1" applyFont="1" applyFill="1" applyBorder="1" applyAlignment="1" applyProtection="1">
      <alignment horizontal="center" vertical="center"/>
      <protection locked="0"/>
    </xf>
    <xf numFmtId="0" fontId="8" fillId="9" borderId="2" xfId="1" applyFont="1" applyFill="1" applyBorder="1" applyAlignment="1" applyProtection="1">
      <alignment horizontal="center" vertical="center"/>
      <protection locked="0"/>
    </xf>
    <xf numFmtId="0" fontId="8" fillId="9" borderId="3" xfId="1" applyFont="1" applyFill="1" applyBorder="1" applyAlignment="1" applyProtection="1">
      <alignment horizontal="center" vertical="center"/>
      <protection locked="0"/>
    </xf>
    <xf numFmtId="0" fontId="10" fillId="4" borderId="10" xfId="1" applyFont="1" applyFill="1" applyBorder="1" applyAlignment="1" applyProtection="1">
      <alignment horizontal="left" vertical="center"/>
      <protection hidden="1"/>
    </xf>
    <xf numFmtId="0" fontId="10" fillId="4" borderId="11" xfId="1" applyFont="1" applyFill="1" applyBorder="1" applyAlignment="1" applyProtection="1">
      <alignment horizontal="left" vertical="center"/>
      <protection hidden="1"/>
    </xf>
    <xf numFmtId="0" fontId="10" fillId="4" borderId="12" xfId="1" applyFont="1" applyFill="1" applyBorder="1" applyAlignment="1" applyProtection="1">
      <alignment horizontal="left" vertical="center"/>
      <protection hidden="1"/>
    </xf>
    <xf numFmtId="0" fontId="11" fillId="4" borderId="15" xfId="2" applyFont="1" applyFill="1" applyBorder="1" applyAlignment="1" applyProtection="1">
      <alignment horizontal="left" vertical="center"/>
      <protection hidden="1"/>
    </xf>
    <xf numFmtId="0" fontId="11" fillId="4" borderId="16" xfId="2" applyFont="1" applyFill="1" applyBorder="1" applyAlignment="1" applyProtection="1">
      <alignment horizontal="left" vertical="center"/>
      <protection hidden="1"/>
    </xf>
    <xf numFmtId="0" fontId="11" fillId="4" borderId="17" xfId="2" applyFont="1" applyFill="1" applyBorder="1" applyAlignment="1" applyProtection="1">
      <alignment horizontal="left" vertical="center"/>
      <protection hidden="1"/>
    </xf>
    <xf numFmtId="0" fontId="6" fillId="7" borderId="19" xfId="0" applyFont="1" applyFill="1" applyBorder="1" applyAlignment="1" applyProtection="1">
      <alignment horizontal="center" vertical="center"/>
    </xf>
    <xf numFmtId="0" fontId="6" fillId="7" borderId="20" xfId="0" applyFont="1" applyFill="1" applyBorder="1" applyAlignment="1" applyProtection="1">
      <alignment horizontal="center" vertical="center"/>
    </xf>
    <xf numFmtId="0" fontId="6" fillId="7" borderId="21" xfId="0" applyFont="1" applyFill="1" applyBorder="1" applyAlignment="1" applyProtection="1">
      <alignment horizontal="center" vertical="center"/>
    </xf>
    <xf numFmtId="0" fontId="10" fillId="4" borderId="0" xfId="1" applyFont="1" applyFill="1" applyBorder="1" applyAlignment="1" applyProtection="1">
      <alignment horizontal="left" vertical="center"/>
      <protection locked="0"/>
    </xf>
    <xf numFmtId="0" fontId="11" fillId="4" borderId="0" xfId="2" applyFont="1" applyFill="1" applyBorder="1" applyAlignment="1" applyProtection="1">
      <alignment horizontal="left" vertical="center"/>
      <protection locked="0"/>
    </xf>
    <xf numFmtId="0" fontId="3" fillId="6" borderId="18" xfId="0" applyFont="1" applyFill="1" applyBorder="1" applyAlignment="1" applyProtection="1">
      <alignment horizontal="center" vertical="center"/>
    </xf>
    <xf numFmtId="0" fontId="4" fillId="6" borderId="18" xfId="0"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0" fontId="3" fillId="3" borderId="18" xfId="0" applyFont="1" applyFill="1" applyBorder="1" applyAlignment="1" applyProtection="1">
      <alignment horizontal="center" vertical="center"/>
    </xf>
    <xf numFmtId="2" fontId="4" fillId="3" borderId="18" xfId="0" applyNumberFormat="1" applyFont="1" applyFill="1" applyBorder="1" applyAlignment="1" applyProtection="1">
      <alignment horizontal="center" vertical="center"/>
      <protection hidden="1"/>
    </xf>
    <xf numFmtId="2" fontId="4" fillId="6" borderId="18" xfId="0" applyNumberFormat="1" applyFont="1" applyFill="1" applyBorder="1" applyAlignment="1" applyProtection="1">
      <alignment horizontal="center" vertical="center"/>
      <protection hidden="1"/>
    </xf>
    <xf numFmtId="0" fontId="3" fillId="2" borderId="16" xfId="0" applyFont="1" applyFill="1" applyBorder="1" applyAlignment="1">
      <alignment horizontal="left" vertical="center"/>
    </xf>
    <xf numFmtId="0" fontId="3" fillId="2" borderId="17" xfId="0" applyFont="1" applyFill="1" applyBorder="1" applyAlignment="1">
      <alignment horizontal="left" vertical="center"/>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0" xfId="0" applyFont="1" applyFill="1" applyBorder="1" applyAlignment="1">
      <alignment horizontal="left" vertical="center"/>
    </xf>
    <xf numFmtId="0" fontId="3" fillId="2" borderId="14" xfId="0" applyFont="1" applyFill="1" applyBorder="1" applyAlignment="1">
      <alignment horizontal="left"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nalw@agri.pdn.ac.l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tabSelected="1" zoomScaleNormal="100" workbookViewId="0">
      <selection activeCell="G18" sqref="G18"/>
    </sheetView>
  </sheetViews>
  <sheetFormatPr defaultRowHeight="13.2" x14ac:dyDescent="0.25"/>
  <cols>
    <col min="1" max="1" width="3.5546875" style="1" customWidth="1"/>
    <col min="2" max="2" width="10.5546875" style="1" bestFit="1" customWidth="1"/>
    <col min="3" max="3" width="22.88671875" style="1" bestFit="1" customWidth="1"/>
    <col min="4" max="4" width="10.33203125" style="1" bestFit="1" customWidth="1"/>
    <col min="5" max="5" width="12" style="1" bestFit="1" customWidth="1"/>
    <col min="6" max="6" width="10.33203125" style="1" bestFit="1" customWidth="1"/>
    <col min="7" max="7" width="22.88671875" style="1" bestFit="1" customWidth="1"/>
    <col min="8" max="8" width="28.44140625" style="1" bestFit="1" customWidth="1"/>
    <col min="9" max="9" width="10.33203125" style="1" bestFit="1" customWidth="1"/>
    <col min="10" max="11" width="12.109375" style="1" bestFit="1" customWidth="1"/>
    <col min="12" max="256" width="9.109375" style="1"/>
    <col min="257" max="257" width="3.5546875" style="1" customWidth="1"/>
    <col min="258" max="258" width="10.5546875" style="1" bestFit="1" customWidth="1"/>
    <col min="259" max="259" width="22.88671875" style="1" bestFit="1" customWidth="1"/>
    <col min="260" max="260" width="9.33203125" style="1" bestFit="1" customWidth="1"/>
    <col min="261" max="261" width="12" style="1" bestFit="1" customWidth="1"/>
    <col min="262" max="262" width="10.33203125" style="1" bestFit="1" customWidth="1"/>
    <col min="263" max="263" width="22.88671875" style="1" bestFit="1" customWidth="1"/>
    <col min="264" max="264" width="28.44140625" style="1" bestFit="1" customWidth="1"/>
    <col min="265" max="265" width="9.109375" style="1"/>
    <col min="266" max="267" width="12.109375" style="1" bestFit="1" customWidth="1"/>
    <col min="268" max="512" width="9.109375" style="1"/>
    <col min="513" max="513" width="3.5546875" style="1" customWidth="1"/>
    <col min="514" max="514" width="10.5546875" style="1" bestFit="1" customWidth="1"/>
    <col min="515" max="515" width="22.88671875" style="1" bestFit="1" customWidth="1"/>
    <col min="516" max="516" width="9.33203125" style="1" bestFit="1" customWidth="1"/>
    <col min="517" max="517" width="12" style="1" bestFit="1" customWidth="1"/>
    <col min="518" max="518" width="10.33203125" style="1" bestFit="1" customWidth="1"/>
    <col min="519" max="519" width="22.88671875" style="1" bestFit="1" customWidth="1"/>
    <col min="520" max="520" width="28.44140625" style="1" bestFit="1" customWidth="1"/>
    <col min="521" max="521" width="9.109375" style="1"/>
    <col min="522" max="523" width="12.109375" style="1" bestFit="1" customWidth="1"/>
    <col min="524" max="768" width="9.109375" style="1"/>
    <col min="769" max="769" width="3.5546875" style="1" customWidth="1"/>
    <col min="770" max="770" width="10.5546875" style="1" bestFit="1" customWidth="1"/>
    <col min="771" max="771" width="22.88671875" style="1" bestFit="1" customWidth="1"/>
    <col min="772" max="772" width="9.33203125" style="1" bestFit="1" customWidth="1"/>
    <col min="773" max="773" width="12" style="1" bestFit="1" customWidth="1"/>
    <col min="774" max="774" width="10.33203125" style="1" bestFit="1" customWidth="1"/>
    <col min="775" max="775" width="22.88671875" style="1" bestFit="1" customWidth="1"/>
    <col min="776" max="776" width="28.44140625" style="1" bestFit="1" customWidth="1"/>
    <col min="777" max="777" width="9.109375" style="1"/>
    <col min="778" max="779" width="12.109375" style="1" bestFit="1" customWidth="1"/>
    <col min="780" max="1024" width="9.109375" style="1"/>
    <col min="1025" max="1025" width="3.5546875" style="1" customWidth="1"/>
    <col min="1026" max="1026" width="10.5546875" style="1" bestFit="1" customWidth="1"/>
    <col min="1027" max="1027" width="22.88671875" style="1" bestFit="1" customWidth="1"/>
    <col min="1028" max="1028" width="9.33203125" style="1" bestFit="1" customWidth="1"/>
    <col min="1029" max="1029" width="12" style="1" bestFit="1" customWidth="1"/>
    <col min="1030" max="1030" width="10.33203125" style="1" bestFit="1" customWidth="1"/>
    <col min="1031" max="1031" width="22.88671875" style="1" bestFit="1" customWidth="1"/>
    <col min="1032" max="1032" width="28.44140625" style="1" bestFit="1" customWidth="1"/>
    <col min="1033" max="1033" width="9.109375" style="1"/>
    <col min="1034" max="1035" width="12.109375" style="1" bestFit="1" customWidth="1"/>
    <col min="1036" max="1280" width="9.109375" style="1"/>
    <col min="1281" max="1281" width="3.5546875" style="1" customWidth="1"/>
    <col min="1282" max="1282" width="10.5546875" style="1" bestFit="1" customWidth="1"/>
    <col min="1283" max="1283" width="22.88671875" style="1" bestFit="1" customWidth="1"/>
    <col min="1284" max="1284" width="9.33203125" style="1" bestFit="1" customWidth="1"/>
    <col min="1285" max="1285" width="12" style="1" bestFit="1" customWidth="1"/>
    <col min="1286" max="1286" width="10.33203125" style="1" bestFit="1" customWidth="1"/>
    <col min="1287" max="1287" width="22.88671875" style="1" bestFit="1" customWidth="1"/>
    <col min="1288" max="1288" width="28.44140625" style="1" bestFit="1" customWidth="1"/>
    <col min="1289" max="1289" width="9.109375" style="1"/>
    <col min="1290" max="1291" width="12.109375" style="1" bestFit="1" customWidth="1"/>
    <col min="1292" max="1536" width="9.109375" style="1"/>
    <col min="1537" max="1537" width="3.5546875" style="1" customWidth="1"/>
    <col min="1538" max="1538" width="10.5546875" style="1" bestFit="1" customWidth="1"/>
    <col min="1539" max="1539" width="22.88671875" style="1" bestFit="1" customWidth="1"/>
    <col min="1540" max="1540" width="9.33203125" style="1" bestFit="1" customWidth="1"/>
    <col min="1541" max="1541" width="12" style="1" bestFit="1" customWidth="1"/>
    <col min="1542" max="1542" width="10.33203125" style="1" bestFit="1" customWidth="1"/>
    <col min="1543" max="1543" width="22.88671875" style="1" bestFit="1" customWidth="1"/>
    <col min="1544" max="1544" width="28.44140625" style="1" bestFit="1" customWidth="1"/>
    <col min="1545" max="1545" width="9.109375" style="1"/>
    <col min="1546" max="1547" width="12.109375" style="1" bestFit="1" customWidth="1"/>
    <col min="1548" max="1792" width="9.109375" style="1"/>
    <col min="1793" max="1793" width="3.5546875" style="1" customWidth="1"/>
    <col min="1794" max="1794" width="10.5546875" style="1" bestFit="1" customWidth="1"/>
    <col min="1795" max="1795" width="22.88671875" style="1" bestFit="1" customWidth="1"/>
    <col min="1796" max="1796" width="9.33203125" style="1" bestFit="1" customWidth="1"/>
    <col min="1797" max="1797" width="12" style="1" bestFit="1" customWidth="1"/>
    <col min="1798" max="1798" width="10.33203125" style="1" bestFit="1" customWidth="1"/>
    <col min="1799" max="1799" width="22.88671875" style="1" bestFit="1" customWidth="1"/>
    <col min="1800" max="1800" width="28.44140625" style="1" bestFit="1" customWidth="1"/>
    <col min="1801" max="1801" width="9.109375" style="1"/>
    <col min="1802" max="1803" width="12.109375" style="1" bestFit="1" customWidth="1"/>
    <col min="1804" max="2048" width="9.109375" style="1"/>
    <col min="2049" max="2049" width="3.5546875" style="1" customWidth="1"/>
    <col min="2050" max="2050" width="10.5546875" style="1" bestFit="1" customWidth="1"/>
    <col min="2051" max="2051" width="22.88671875" style="1" bestFit="1" customWidth="1"/>
    <col min="2052" max="2052" width="9.33203125" style="1" bestFit="1" customWidth="1"/>
    <col min="2053" max="2053" width="12" style="1" bestFit="1" customWidth="1"/>
    <col min="2054" max="2054" width="10.33203125" style="1" bestFit="1" customWidth="1"/>
    <col min="2055" max="2055" width="22.88671875" style="1" bestFit="1" customWidth="1"/>
    <col min="2056" max="2056" width="28.44140625" style="1" bestFit="1" customWidth="1"/>
    <col min="2057" max="2057" width="9.109375" style="1"/>
    <col min="2058" max="2059" width="12.109375" style="1" bestFit="1" customWidth="1"/>
    <col min="2060" max="2304" width="9.109375" style="1"/>
    <col min="2305" max="2305" width="3.5546875" style="1" customWidth="1"/>
    <col min="2306" max="2306" width="10.5546875" style="1" bestFit="1" customWidth="1"/>
    <col min="2307" max="2307" width="22.88671875" style="1" bestFit="1" customWidth="1"/>
    <col min="2308" max="2308" width="9.33203125" style="1" bestFit="1" customWidth="1"/>
    <col min="2309" max="2309" width="12" style="1" bestFit="1" customWidth="1"/>
    <col min="2310" max="2310" width="10.33203125" style="1" bestFit="1" customWidth="1"/>
    <col min="2311" max="2311" width="22.88671875" style="1" bestFit="1" customWidth="1"/>
    <col min="2312" max="2312" width="28.44140625" style="1" bestFit="1" customWidth="1"/>
    <col min="2313" max="2313" width="9.109375" style="1"/>
    <col min="2314" max="2315" width="12.109375" style="1" bestFit="1" customWidth="1"/>
    <col min="2316" max="2560" width="9.109375" style="1"/>
    <col min="2561" max="2561" width="3.5546875" style="1" customWidth="1"/>
    <col min="2562" max="2562" width="10.5546875" style="1" bestFit="1" customWidth="1"/>
    <col min="2563" max="2563" width="22.88671875" style="1" bestFit="1" customWidth="1"/>
    <col min="2564" max="2564" width="9.33203125" style="1" bestFit="1" customWidth="1"/>
    <col min="2565" max="2565" width="12" style="1" bestFit="1" customWidth="1"/>
    <col min="2566" max="2566" width="10.33203125" style="1" bestFit="1" customWidth="1"/>
    <col min="2567" max="2567" width="22.88671875" style="1" bestFit="1" customWidth="1"/>
    <col min="2568" max="2568" width="28.44140625" style="1" bestFit="1" customWidth="1"/>
    <col min="2569" max="2569" width="9.109375" style="1"/>
    <col min="2570" max="2571" width="12.109375" style="1" bestFit="1" customWidth="1"/>
    <col min="2572" max="2816" width="9.109375" style="1"/>
    <col min="2817" max="2817" width="3.5546875" style="1" customWidth="1"/>
    <col min="2818" max="2818" width="10.5546875" style="1" bestFit="1" customWidth="1"/>
    <col min="2819" max="2819" width="22.88671875" style="1" bestFit="1" customWidth="1"/>
    <col min="2820" max="2820" width="9.33203125" style="1" bestFit="1" customWidth="1"/>
    <col min="2821" max="2821" width="12" style="1" bestFit="1" customWidth="1"/>
    <col min="2822" max="2822" width="10.33203125" style="1" bestFit="1" customWidth="1"/>
    <col min="2823" max="2823" width="22.88671875" style="1" bestFit="1" customWidth="1"/>
    <col min="2824" max="2824" width="28.44140625" style="1" bestFit="1" customWidth="1"/>
    <col min="2825" max="2825" width="9.109375" style="1"/>
    <col min="2826" max="2827" width="12.109375" style="1" bestFit="1" customWidth="1"/>
    <col min="2828" max="3072" width="9.109375" style="1"/>
    <col min="3073" max="3073" width="3.5546875" style="1" customWidth="1"/>
    <col min="3074" max="3074" width="10.5546875" style="1" bestFit="1" customWidth="1"/>
    <col min="3075" max="3075" width="22.88671875" style="1" bestFit="1" customWidth="1"/>
    <col min="3076" max="3076" width="9.33203125" style="1" bestFit="1" customWidth="1"/>
    <col min="3077" max="3077" width="12" style="1" bestFit="1" customWidth="1"/>
    <col min="3078" max="3078" width="10.33203125" style="1" bestFit="1" customWidth="1"/>
    <col min="3079" max="3079" width="22.88671875" style="1" bestFit="1" customWidth="1"/>
    <col min="3080" max="3080" width="28.44140625" style="1" bestFit="1" customWidth="1"/>
    <col min="3081" max="3081" width="9.109375" style="1"/>
    <col min="3082" max="3083" width="12.109375" style="1" bestFit="1" customWidth="1"/>
    <col min="3084" max="3328" width="9.109375" style="1"/>
    <col min="3329" max="3329" width="3.5546875" style="1" customWidth="1"/>
    <col min="3330" max="3330" width="10.5546875" style="1" bestFit="1" customWidth="1"/>
    <col min="3331" max="3331" width="22.88671875" style="1" bestFit="1" customWidth="1"/>
    <col min="3332" max="3332" width="9.33203125" style="1" bestFit="1" customWidth="1"/>
    <col min="3333" max="3333" width="12" style="1" bestFit="1" customWidth="1"/>
    <col min="3334" max="3334" width="10.33203125" style="1" bestFit="1" customWidth="1"/>
    <col min="3335" max="3335" width="22.88671875" style="1" bestFit="1" customWidth="1"/>
    <col min="3336" max="3336" width="28.44140625" style="1" bestFit="1" customWidth="1"/>
    <col min="3337" max="3337" width="9.109375" style="1"/>
    <col min="3338" max="3339" width="12.109375" style="1" bestFit="1" customWidth="1"/>
    <col min="3340" max="3584" width="9.109375" style="1"/>
    <col min="3585" max="3585" width="3.5546875" style="1" customWidth="1"/>
    <col min="3586" max="3586" width="10.5546875" style="1" bestFit="1" customWidth="1"/>
    <col min="3587" max="3587" width="22.88671875" style="1" bestFit="1" customWidth="1"/>
    <col min="3588" max="3588" width="9.33203125" style="1" bestFit="1" customWidth="1"/>
    <col min="3589" max="3589" width="12" style="1" bestFit="1" customWidth="1"/>
    <col min="3590" max="3590" width="10.33203125" style="1" bestFit="1" customWidth="1"/>
    <col min="3591" max="3591" width="22.88671875" style="1" bestFit="1" customWidth="1"/>
    <col min="3592" max="3592" width="28.44140625" style="1" bestFit="1" customWidth="1"/>
    <col min="3593" max="3593" width="9.109375" style="1"/>
    <col min="3594" max="3595" width="12.109375" style="1" bestFit="1" customWidth="1"/>
    <col min="3596" max="3840" width="9.109375" style="1"/>
    <col min="3841" max="3841" width="3.5546875" style="1" customWidth="1"/>
    <col min="3842" max="3842" width="10.5546875" style="1" bestFit="1" customWidth="1"/>
    <col min="3843" max="3843" width="22.88671875" style="1" bestFit="1" customWidth="1"/>
    <col min="3844" max="3844" width="9.33203125" style="1" bestFit="1" customWidth="1"/>
    <col min="3845" max="3845" width="12" style="1" bestFit="1" customWidth="1"/>
    <col min="3846" max="3846" width="10.33203125" style="1" bestFit="1" customWidth="1"/>
    <col min="3847" max="3847" width="22.88671875" style="1" bestFit="1" customWidth="1"/>
    <col min="3848" max="3848" width="28.44140625" style="1" bestFit="1" customWidth="1"/>
    <col min="3849" max="3849" width="9.109375" style="1"/>
    <col min="3850" max="3851" width="12.109375" style="1" bestFit="1" customWidth="1"/>
    <col min="3852" max="4096" width="9.109375" style="1"/>
    <col min="4097" max="4097" width="3.5546875" style="1" customWidth="1"/>
    <col min="4098" max="4098" width="10.5546875" style="1" bestFit="1" customWidth="1"/>
    <col min="4099" max="4099" width="22.88671875" style="1" bestFit="1" customWidth="1"/>
    <col min="4100" max="4100" width="9.33203125" style="1" bestFit="1" customWidth="1"/>
    <col min="4101" max="4101" width="12" style="1" bestFit="1" customWidth="1"/>
    <col min="4102" max="4102" width="10.33203125" style="1" bestFit="1" customWidth="1"/>
    <col min="4103" max="4103" width="22.88671875" style="1" bestFit="1" customWidth="1"/>
    <col min="4104" max="4104" width="28.44140625" style="1" bestFit="1" customWidth="1"/>
    <col min="4105" max="4105" width="9.109375" style="1"/>
    <col min="4106" max="4107" width="12.109375" style="1" bestFit="1" customWidth="1"/>
    <col min="4108" max="4352" width="9.109375" style="1"/>
    <col min="4353" max="4353" width="3.5546875" style="1" customWidth="1"/>
    <col min="4354" max="4354" width="10.5546875" style="1" bestFit="1" customWidth="1"/>
    <col min="4355" max="4355" width="22.88671875" style="1" bestFit="1" customWidth="1"/>
    <col min="4356" max="4356" width="9.33203125" style="1" bestFit="1" customWidth="1"/>
    <col min="4357" max="4357" width="12" style="1" bestFit="1" customWidth="1"/>
    <col min="4358" max="4358" width="10.33203125" style="1" bestFit="1" customWidth="1"/>
    <col min="4359" max="4359" width="22.88671875" style="1" bestFit="1" customWidth="1"/>
    <col min="4360" max="4360" width="28.44140625" style="1" bestFit="1" customWidth="1"/>
    <col min="4361" max="4361" width="9.109375" style="1"/>
    <col min="4362" max="4363" width="12.109375" style="1" bestFit="1" customWidth="1"/>
    <col min="4364" max="4608" width="9.109375" style="1"/>
    <col min="4609" max="4609" width="3.5546875" style="1" customWidth="1"/>
    <col min="4610" max="4610" width="10.5546875" style="1" bestFit="1" customWidth="1"/>
    <col min="4611" max="4611" width="22.88671875" style="1" bestFit="1" customWidth="1"/>
    <col min="4612" max="4612" width="9.33203125" style="1" bestFit="1" customWidth="1"/>
    <col min="4613" max="4613" width="12" style="1" bestFit="1" customWidth="1"/>
    <col min="4614" max="4614" width="10.33203125" style="1" bestFit="1" customWidth="1"/>
    <col min="4615" max="4615" width="22.88671875" style="1" bestFit="1" customWidth="1"/>
    <col min="4616" max="4616" width="28.44140625" style="1" bestFit="1" customWidth="1"/>
    <col min="4617" max="4617" width="9.109375" style="1"/>
    <col min="4618" max="4619" width="12.109375" style="1" bestFit="1" customWidth="1"/>
    <col min="4620" max="4864" width="9.109375" style="1"/>
    <col min="4865" max="4865" width="3.5546875" style="1" customWidth="1"/>
    <col min="4866" max="4866" width="10.5546875" style="1" bestFit="1" customWidth="1"/>
    <col min="4867" max="4867" width="22.88671875" style="1" bestFit="1" customWidth="1"/>
    <col min="4868" max="4868" width="9.33203125" style="1" bestFit="1" customWidth="1"/>
    <col min="4869" max="4869" width="12" style="1" bestFit="1" customWidth="1"/>
    <col min="4870" max="4870" width="10.33203125" style="1" bestFit="1" customWidth="1"/>
    <col min="4871" max="4871" width="22.88671875" style="1" bestFit="1" customWidth="1"/>
    <col min="4872" max="4872" width="28.44140625" style="1" bestFit="1" customWidth="1"/>
    <col min="4873" max="4873" width="9.109375" style="1"/>
    <col min="4874" max="4875" width="12.109375" style="1" bestFit="1" customWidth="1"/>
    <col min="4876" max="5120" width="9.109375" style="1"/>
    <col min="5121" max="5121" width="3.5546875" style="1" customWidth="1"/>
    <col min="5122" max="5122" width="10.5546875" style="1" bestFit="1" customWidth="1"/>
    <col min="5123" max="5123" width="22.88671875" style="1" bestFit="1" customWidth="1"/>
    <col min="5124" max="5124" width="9.33203125" style="1" bestFit="1" customWidth="1"/>
    <col min="5125" max="5125" width="12" style="1" bestFit="1" customWidth="1"/>
    <col min="5126" max="5126" width="10.33203125" style="1" bestFit="1" customWidth="1"/>
    <col min="5127" max="5127" width="22.88671875" style="1" bestFit="1" customWidth="1"/>
    <col min="5128" max="5128" width="28.44140625" style="1" bestFit="1" customWidth="1"/>
    <col min="5129" max="5129" width="9.109375" style="1"/>
    <col min="5130" max="5131" width="12.109375" style="1" bestFit="1" customWidth="1"/>
    <col min="5132" max="5376" width="9.109375" style="1"/>
    <col min="5377" max="5377" width="3.5546875" style="1" customWidth="1"/>
    <col min="5378" max="5378" width="10.5546875" style="1" bestFit="1" customWidth="1"/>
    <col min="5379" max="5379" width="22.88671875" style="1" bestFit="1" customWidth="1"/>
    <col min="5380" max="5380" width="9.33203125" style="1" bestFit="1" customWidth="1"/>
    <col min="5381" max="5381" width="12" style="1" bestFit="1" customWidth="1"/>
    <col min="5382" max="5382" width="10.33203125" style="1" bestFit="1" customWidth="1"/>
    <col min="5383" max="5383" width="22.88671875" style="1" bestFit="1" customWidth="1"/>
    <col min="5384" max="5384" width="28.44140625" style="1" bestFit="1" customWidth="1"/>
    <col min="5385" max="5385" width="9.109375" style="1"/>
    <col min="5386" max="5387" width="12.109375" style="1" bestFit="1" customWidth="1"/>
    <col min="5388" max="5632" width="9.109375" style="1"/>
    <col min="5633" max="5633" width="3.5546875" style="1" customWidth="1"/>
    <col min="5634" max="5634" width="10.5546875" style="1" bestFit="1" customWidth="1"/>
    <col min="5635" max="5635" width="22.88671875" style="1" bestFit="1" customWidth="1"/>
    <col min="5636" max="5636" width="9.33203125" style="1" bestFit="1" customWidth="1"/>
    <col min="5637" max="5637" width="12" style="1" bestFit="1" customWidth="1"/>
    <col min="5638" max="5638" width="10.33203125" style="1" bestFit="1" customWidth="1"/>
    <col min="5639" max="5639" width="22.88671875" style="1" bestFit="1" customWidth="1"/>
    <col min="5640" max="5640" width="28.44140625" style="1" bestFit="1" customWidth="1"/>
    <col min="5641" max="5641" width="9.109375" style="1"/>
    <col min="5642" max="5643" width="12.109375" style="1" bestFit="1" customWidth="1"/>
    <col min="5644" max="5888" width="9.109375" style="1"/>
    <col min="5889" max="5889" width="3.5546875" style="1" customWidth="1"/>
    <col min="5890" max="5890" width="10.5546875" style="1" bestFit="1" customWidth="1"/>
    <col min="5891" max="5891" width="22.88671875" style="1" bestFit="1" customWidth="1"/>
    <col min="5892" max="5892" width="9.33203125" style="1" bestFit="1" customWidth="1"/>
    <col min="5893" max="5893" width="12" style="1" bestFit="1" customWidth="1"/>
    <col min="5894" max="5894" width="10.33203125" style="1" bestFit="1" customWidth="1"/>
    <col min="5895" max="5895" width="22.88671875" style="1" bestFit="1" customWidth="1"/>
    <col min="5896" max="5896" width="28.44140625" style="1" bestFit="1" customWidth="1"/>
    <col min="5897" max="5897" width="9.109375" style="1"/>
    <col min="5898" max="5899" width="12.109375" style="1" bestFit="1" customWidth="1"/>
    <col min="5900" max="6144" width="9.109375" style="1"/>
    <col min="6145" max="6145" width="3.5546875" style="1" customWidth="1"/>
    <col min="6146" max="6146" width="10.5546875" style="1" bestFit="1" customWidth="1"/>
    <col min="6147" max="6147" width="22.88671875" style="1" bestFit="1" customWidth="1"/>
    <col min="6148" max="6148" width="9.33203125" style="1" bestFit="1" customWidth="1"/>
    <col min="6149" max="6149" width="12" style="1" bestFit="1" customWidth="1"/>
    <col min="6150" max="6150" width="10.33203125" style="1" bestFit="1" customWidth="1"/>
    <col min="6151" max="6151" width="22.88671875" style="1" bestFit="1" customWidth="1"/>
    <col min="6152" max="6152" width="28.44140625" style="1" bestFit="1" customWidth="1"/>
    <col min="6153" max="6153" width="9.109375" style="1"/>
    <col min="6154" max="6155" width="12.109375" style="1" bestFit="1" customWidth="1"/>
    <col min="6156" max="6400" width="9.109375" style="1"/>
    <col min="6401" max="6401" width="3.5546875" style="1" customWidth="1"/>
    <col min="6402" max="6402" width="10.5546875" style="1" bestFit="1" customWidth="1"/>
    <col min="6403" max="6403" width="22.88671875" style="1" bestFit="1" customWidth="1"/>
    <col min="6404" max="6404" width="9.33203125" style="1" bestFit="1" customWidth="1"/>
    <col min="6405" max="6405" width="12" style="1" bestFit="1" customWidth="1"/>
    <col min="6406" max="6406" width="10.33203125" style="1" bestFit="1" customWidth="1"/>
    <col min="6407" max="6407" width="22.88671875" style="1" bestFit="1" customWidth="1"/>
    <col min="6408" max="6408" width="28.44140625" style="1" bestFit="1" customWidth="1"/>
    <col min="6409" max="6409" width="9.109375" style="1"/>
    <col min="6410" max="6411" width="12.109375" style="1" bestFit="1" customWidth="1"/>
    <col min="6412" max="6656" width="9.109375" style="1"/>
    <col min="6657" max="6657" width="3.5546875" style="1" customWidth="1"/>
    <col min="6658" max="6658" width="10.5546875" style="1" bestFit="1" customWidth="1"/>
    <col min="6659" max="6659" width="22.88671875" style="1" bestFit="1" customWidth="1"/>
    <col min="6660" max="6660" width="9.33203125" style="1" bestFit="1" customWidth="1"/>
    <col min="6661" max="6661" width="12" style="1" bestFit="1" customWidth="1"/>
    <col min="6662" max="6662" width="10.33203125" style="1" bestFit="1" customWidth="1"/>
    <col min="6663" max="6663" width="22.88671875" style="1" bestFit="1" customWidth="1"/>
    <col min="6664" max="6664" width="28.44140625" style="1" bestFit="1" customWidth="1"/>
    <col min="6665" max="6665" width="9.109375" style="1"/>
    <col min="6666" max="6667" width="12.109375" style="1" bestFit="1" customWidth="1"/>
    <col min="6668" max="6912" width="9.109375" style="1"/>
    <col min="6913" max="6913" width="3.5546875" style="1" customWidth="1"/>
    <col min="6914" max="6914" width="10.5546875" style="1" bestFit="1" customWidth="1"/>
    <col min="6915" max="6915" width="22.88671875" style="1" bestFit="1" customWidth="1"/>
    <col min="6916" max="6916" width="9.33203125" style="1" bestFit="1" customWidth="1"/>
    <col min="6917" max="6917" width="12" style="1" bestFit="1" customWidth="1"/>
    <col min="6918" max="6918" width="10.33203125" style="1" bestFit="1" customWidth="1"/>
    <col min="6919" max="6919" width="22.88671875" style="1" bestFit="1" customWidth="1"/>
    <col min="6920" max="6920" width="28.44140625" style="1" bestFit="1" customWidth="1"/>
    <col min="6921" max="6921" width="9.109375" style="1"/>
    <col min="6922" max="6923" width="12.109375" style="1" bestFit="1" customWidth="1"/>
    <col min="6924" max="7168" width="9.109375" style="1"/>
    <col min="7169" max="7169" width="3.5546875" style="1" customWidth="1"/>
    <col min="7170" max="7170" width="10.5546875" style="1" bestFit="1" customWidth="1"/>
    <col min="7171" max="7171" width="22.88671875" style="1" bestFit="1" customWidth="1"/>
    <col min="7172" max="7172" width="9.33203125" style="1" bestFit="1" customWidth="1"/>
    <col min="7173" max="7173" width="12" style="1" bestFit="1" customWidth="1"/>
    <col min="7174" max="7174" width="10.33203125" style="1" bestFit="1" customWidth="1"/>
    <col min="7175" max="7175" width="22.88671875" style="1" bestFit="1" customWidth="1"/>
    <col min="7176" max="7176" width="28.44140625" style="1" bestFit="1" customWidth="1"/>
    <col min="7177" max="7177" width="9.109375" style="1"/>
    <col min="7178" max="7179" width="12.109375" style="1" bestFit="1" customWidth="1"/>
    <col min="7180" max="7424" width="9.109375" style="1"/>
    <col min="7425" max="7425" width="3.5546875" style="1" customWidth="1"/>
    <col min="7426" max="7426" width="10.5546875" style="1" bestFit="1" customWidth="1"/>
    <col min="7427" max="7427" width="22.88671875" style="1" bestFit="1" customWidth="1"/>
    <col min="7428" max="7428" width="9.33203125" style="1" bestFit="1" customWidth="1"/>
    <col min="7429" max="7429" width="12" style="1" bestFit="1" customWidth="1"/>
    <col min="7430" max="7430" width="10.33203125" style="1" bestFit="1" customWidth="1"/>
    <col min="7431" max="7431" width="22.88671875" style="1" bestFit="1" customWidth="1"/>
    <col min="7432" max="7432" width="28.44140625" style="1" bestFit="1" customWidth="1"/>
    <col min="7433" max="7433" width="9.109375" style="1"/>
    <col min="7434" max="7435" width="12.109375" style="1" bestFit="1" customWidth="1"/>
    <col min="7436" max="7680" width="9.109375" style="1"/>
    <col min="7681" max="7681" width="3.5546875" style="1" customWidth="1"/>
    <col min="7682" max="7682" width="10.5546875" style="1" bestFit="1" customWidth="1"/>
    <col min="7683" max="7683" width="22.88671875" style="1" bestFit="1" customWidth="1"/>
    <col min="7684" max="7684" width="9.33203125" style="1" bestFit="1" customWidth="1"/>
    <col min="7685" max="7685" width="12" style="1" bestFit="1" customWidth="1"/>
    <col min="7686" max="7686" width="10.33203125" style="1" bestFit="1" customWidth="1"/>
    <col min="7687" max="7687" width="22.88671875" style="1" bestFit="1" customWidth="1"/>
    <col min="7688" max="7688" width="28.44140625" style="1" bestFit="1" customWidth="1"/>
    <col min="7689" max="7689" width="9.109375" style="1"/>
    <col min="7690" max="7691" width="12.109375" style="1" bestFit="1" customWidth="1"/>
    <col min="7692" max="7936" width="9.109375" style="1"/>
    <col min="7937" max="7937" width="3.5546875" style="1" customWidth="1"/>
    <col min="7938" max="7938" width="10.5546875" style="1" bestFit="1" customWidth="1"/>
    <col min="7939" max="7939" width="22.88671875" style="1" bestFit="1" customWidth="1"/>
    <col min="7940" max="7940" width="9.33203125" style="1" bestFit="1" customWidth="1"/>
    <col min="7941" max="7941" width="12" style="1" bestFit="1" customWidth="1"/>
    <col min="7942" max="7942" width="10.33203125" style="1" bestFit="1" customWidth="1"/>
    <col min="7943" max="7943" width="22.88671875" style="1" bestFit="1" customWidth="1"/>
    <col min="7944" max="7944" width="28.44140625" style="1" bestFit="1" customWidth="1"/>
    <col min="7945" max="7945" width="9.109375" style="1"/>
    <col min="7946" max="7947" width="12.109375" style="1" bestFit="1" customWidth="1"/>
    <col min="7948" max="8192" width="9.109375" style="1"/>
    <col min="8193" max="8193" width="3.5546875" style="1" customWidth="1"/>
    <col min="8194" max="8194" width="10.5546875" style="1" bestFit="1" customWidth="1"/>
    <col min="8195" max="8195" width="22.88671875" style="1" bestFit="1" customWidth="1"/>
    <col min="8196" max="8196" width="9.33203125" style="1" bestFit="1" customWidth="1"/>
    <col min="8197" max="8197" width="12" style="1" bestFit="1" customWidth="1"/>
    <col min="8198" max="8198" width="10.33203125" style="1" bestFit="1" customWidth="1"/>
    <col min="8199" max="8199" width="22.88671875" style="1" bestFit="1" customWidth="1"/>
    <col min="8200" max="8200" width="28.44140625" style="1" bestFit="1" customWidth="1"/>
    <col min="8201" max="8201" width="9.109375" style="1"/>
    <col min="8202" max="8203" width="12.109375" style="1" bestFit="1" customWidth="1"/>
    <col min="8204" max="8448" width="9.109375" style="1"/>
    <col min="8449" max="8449" width="3.5546875" style="1" customWidth="1"/>
    <col min="8450" max="8450" width="10.5546875" style="1" bestFit="1" customWidth="1"/>
    <col min="8451" max="8451" width="22.88671875" style="1" bestFit="1" customWidth="1"/>
    <col min="8452" max="8452" width="9.33203125" style="1" bestFit="1" customWidth="1"/>
    <col min="8453" max="8453" width="12" style="1" bestFit="1" customWidth="1"/>
    <col min="8454" max="8454" width="10.33203125" style="1" bestFit="1" customWidth="1"/>
    <col min="8455" max="8455" width="22.88671875" style="1" bestFit="1" customWidth="1"/>
    <col min="8456" max="8456" width="28.44140625" style="1" bestFit="1" customWidth="1"/>
    <col min="8457" max="8457" width="9.109375" style="1"/>
    <col min="8458" max="8459" width="12.109375" style="1" bestFit="1" customWidth="1"/>
    <col min="8460" max="8704" width="9.109375" style="1"/>
    <col min="8705" max="8705" width="3.5546875" style="1" customWidth="1"/>
    <col min="8706" max="8706" width="10.5546875" style="1" bestFit="1" customWidth="1"/>
    <col min="8707" max="8707" width="22.88671875" style="1" bestFit="1" customWidth="1"/>
    <col min="8708" max="8708" width="9.33203125" style="1" bestFit="1" customWidth="1"/>
    <col min="8709" max="8709" width="12" style="1" bestFit="1" customWidth="1"/>
    <col min="8710" max="8710" width="10.33203125" style="1" bestFit="1" customWidth="1"/>
    <col min="8711" max="8711" width="22.88671875" style="1" bestFit="1" customWidth="1"/>
    <col min="8712" max="8712" width="28.44140625" style="1" bestFit="1" customWidth="1"/>
    <col min="8713" max="8713" width="9.109375" style="1"/>
    <col min="8714" max="8715" width="12.109375" style="1" bestFit="1" customWidth="1"/>
    <col min="8716" max="8960" width="9.109375" style="1"/>
    <col min="8961" max="8961" width="3.5546875" style="1" customWidth="1"/>
    <col min="8962" max="8962" width="10.5546875" style="1" bestFit="1" customWidth="1"/>
    <col min="8963" max="8963" width="22.88671875" style="1" bestFit="1" customWidth="1"/>
    <col min="8964" max="8964" width="9.33203125" style="1" bestFit="1" customWidth="1"/>
    <col min="8965" max="8965" width="12" style="1" bestFit="1" customWidth="1"/>
    <col min="8966" max="8966" width="10.33203125" style="1" bestFit="1" customWidth="1"/>
    <col min="8967" max="8967" width="22.88671875" style="1" bestFit="1" customWidth="1"/>
    <col min="8968" max="8968" width="28.44140625" style="1" bestFit="1" customWidth="1"/>
    <col min="8969" max="8969" width="9.109375" style="1"/>
    <col min="8970" max="8971" width="12.109375" style="1" bestFit="1" customWidth="1"/>
    <col min="8972" max="9216" width="9.109375" style="1"/>
    <col min="9217" max="9217" width="3.5546875" style="1" customWidth="1"/>
    <col min="9218" max="9218" width="10.5546875" style="1" bestFit="1" customWidth="1"/>
    <col min="9219" max="9219" width="22.88671875" style="1" bestFit="1" customWidth="1"/>
    <col min="9220" max="9220" width="9.33203125" style="1" bestFit="1" customWidth="1"/>
    <col min="9221" max="9221" width="12" style="1" bestFit="1" customWidth="1"/>
    <col min="9222" max="9222" width="10.33203125" style="1" bestFit="1" customWidth="1"/>
    <col min="9223" max="9223" width="22.88671875" style="1" bestFit="1" customWidth="1"/>
    <col min="9224" max="9224" width="28.44140625" style="1" bestFit="1" customWidth="1"/>
    <col min="9225" max="9225" width="9.109375" style="1"/>
    <col min="9226" max="9227" width="12.109375" style="1" bestFit="1" customWidth="1"/>
    <col min="9228" max="9472" width="9.109375" style="1"/>
    <col min="9473" max="9473" width="3.5546875" style="1" customWidth="1"/>
    <col min="9474" max="9474" width="10.5546875" style="1" bestFit="1" customWidth="1"/>
    <col min="9475" max="9475" width="22.88671875" style="1" bestFit="1" customWidth="1"/>
    <col min="9476" max="9476" width="9.33203125" style="1" bestFit="1" customWidth="1"/>
    <col min="9477" max="9477" width="12" style="1" bestFit="1" customWidth="1"/>
    <col min="9478" max="9478" width="10.33203125" style="1" bestFit="1" customWidth="1"/>
    <col min="9479" max="9479" width="22.88671875" style="1" bestFit="1" customWidth="1"/>
    <col min="9480" max="9480" width="28.44140625" style="1" bestFit="1" customWidth="1"/>
    <col min="9481" max="9481" width="9.109375" style="1"/>
    <col min="9482" max="9483" width="12.109375" style="1" bestFit="1" customWidth="1"/>
    <col min="9484" max="9728" width="9.109375" style="1"/>
    <col min="9729" max="9729" width="3.5546875" style="1" customWidth="1"/>
    <col min="9730" max="9730" width="10.5546875" style="1" bestFit="1" customWidth="1"/>
    <col min="9731" max="9731" width="22.88671875" style="1" bestFit="1" customWidth="1"/>
    <col min="9732" max="9732" width="9.33203125" style="1" bestFit="1" customWidth="1"/>
    <col min="9733" max="9733" width="12" style="1" bestFit="1" customWidth="1"/>
    <col min="9734" max="9734" width="10.33203125" style="1" bestFit="1" customWidth="1"/>
    <col min="9735" max="9735" width="22.88671875" style="1" bestFit="1" customWidth="1"/>
    <col min="9736" max="9736" width="28.44140625" style="1" bestFit="1" customWidth="1"/>
    <col min="9737" max="9737" width="9.109375" style="1"/>
    <col min="9738" max="9739" width="12.109375" style="1" bestFit="1" customWidth="1"/>
    <col min="9740" max="9984" width="9.109375" style="1"/>
    <col min="9985" max="9985" width="3.5546875" style="1" customWidth="1"/>
    <col min="9986" max="9986" width="10.5546875" style="1" bestFit="1" customWidth="1"/>
    <col min="9987" max="9987" width="22.88671875" style="1" bestFit="1" customWidth="1"/>
    <col min="9988" max="9988" width="9.33203125" style="1" bestFit="1" customWidth="1"/>
    <col min="9989" max="9989" width="12" style="1" bestFit="1" customWidth="1"/>
    <col min="9990" max="9990" width="10.33203125" style="1" bestFit="1" customWidth="1"/>
    <col min="9991" max="9991" width="22.88671875" style="1" bestFit="1" customWidth="1"/>
    <col min="9992" max="9992" width="28.44140625" style="1" bestFit="1" customWidth="1"/>
    <col min="9993" max="9993" width="9.109375" style="1"/>
    <col min="9994" max="9995" width="12.109375" style="1" bestFit="1" customWidth="1"/>
    <col min="9996" max="10240" width="9.109375" style="1"/>
    <col min="10241" max="10241" width="3.5546875" style="1" customWidth="1"/>
    <col min="10242" max="10242" width="10.5546875" style="1" bestFit="1" customWidth="1"/>
    <col min="10243" max="10243" width="22.88671875" style="1" bestFit="1" customWidth="1"/>
    <col min="10244" max="10244" width="9.33203125" style="1" bestFit="1" customWidth="1"/>
    <col min="10245" max="10245" width="12" style="1" bestFit="1" customWidth="1"/>
    <col min="10246" max="10246" width="10.33203125" style="1" bestFit="1" customWidth="1"/>
    <col min="10247" max="10247" width="22.88671875" style="1" bestFit="1" customWidth="1"/>
    <col min="10248" max="10248" width="28.44140625" style="1" bestFit="1" customWidth="1"/>
    <col min="10249" max="10249" width="9.109375" style="1"/>
    <col min="10250" max="10251" width="12.109375" style="1" bestFit="1" customWidth="1"/>
    <col min="10252" max="10496" width="9.109375" style="1"/>
    <col min="10497" max="10497" width="3.5546875" style="1" customWidth="1"/>
    <col min="10498" max="10498" width="10.5546875" style="1" bestFit="1" customWidth="1"/>
    <col min="10499" max="10499" width="22.88671875" style="1" bestFit="1" customWidth="1"/>
    <col min="10500" max="10500" width="9.33203125" style="1" bestFit="1" customWidth="1"/>
    <col min="10501" max="10501" width="12" style="1" bestFit="1" customWidth="1"/>
    <col min="10502" max="10502" width="10.33203125" style="1" bestFit="1" customWidth="1"/>
    <col min="10503" max="10503" width="22.88671875" style="1" bestFit="1" customWidth="1"/>
    <col min="10504" max="10504" width="28.44140625" style="1" bestFit="1" customWidth="1"/>
    <col min="10505" max="10505" width="9.109375" style="1"/>
    <col min="10506" max="10507" width="12.109375" style="1" bestFit="1" customWidth="1"/>
    <col min="10508" max="10752" width="9.109375" style="1"/>
    <col min="10753" max="10753" width="3.5546875" style="1" customWidth="1"/>
    <col min="10754" max="10754" width="10.5546875" style="1" bestFit="1" customWidth="1"/>
    <col min="10755" max="10755" width="22.88671875" style="1" bestFit="1" customWidth="1"/>
    <col min="10756" max="10756" width="9.33203125" style="1" bestFit="1" customWidth="1"/>
    <col min="10757" max="10757" width="12" style="1" bestFit="1" customWidth="1"/>
    <col min="10758" max="10758" width="10.33203125" style="1" bestFit="1" customWidth="1"/>
    <col min="10759" max="10759" width="22.88671875" style="1" bestFit="1" customWidth="1"/>
    <col min="10760" max="10760" width="28.44140625" style="1" bestFit="1" customWidth="1"/>
    <col min="10761" max="10761" width="9.109375" style="1"/>
    <col min="10762" max="10763" width="12.109375" style="1" bestFit="1" customWidth="1"/>
    <col min="10764" max="11008" width="9.109375" style="1"/>
    <col min="11009" max="11009" width="3.5546875" style="1" customWidth="1"/>
    <col min="11010" max="11010" width="10.5546875" style="1" bestFit="1" customWidth="1"/>
    <col min="11011" max="11011" width="22.88671875" style="1" bestFit="1" customWidth="1"/>
    <col min="11012" max="11012" width="9.33203125" style="1" bestFit="1" customWidth="1"/>
    <col min="11013" max="11013" width="12" style="1" bestFit="1" customWidth="1"/>
    <col min="11014" max="11014" width="10.33203125" style="1" bestFit="1" customWidth="1"/>
    <col min="11015" max="11015" width="22.88671875" style="1" bestFit="1" customWidth="1"/>
    <col min="11016" max="11016" width="28.44140625" style="1" bestFit="1" customWidth="1"/>
    <col min="11017" max="11017" width="9.109375" style="1"/>
    <col min="11018" max="11019" width="12.109375" style="1" bestFit="1" customWidth="1"/>
    <col min="11020" max="11264" width="9.109375" style="1"/>
    <col min="11265" max="11265" width="3.5546875" style="1" customWidth="1"/>
    <col min="11266" max="11266" width="10.5546875" style="1" bestFit="1" customWidth="1"/>
    <col min="11267" max="11267" width="22.88671875" style="1" bestFit="1" customWidth="1"/>
    <col min="11268" max="11268" width="9.33203125" style="1" bestFit="1" customWidth="1"/>
    <col min="11269" max="11269" width="12" style="1" bestFit="1" customWidth="1"/>
    <col min="11270" max="11270" width="10.33203125" style="1" bestFit="1" customWidth="1"/>
    <col min="11271" max="11271" width="22.88671875" style="1" bestFit="1" customWidth="1"/>
    <col min="11272" max="11272" width="28.44140625" style="1" bestFit="1" customWidth="1"/>
    <col min="11273" max="11273" width="9.109375" style="1"/>
    <col min="11274" max="11275" width="12.109375" style="1" bestFit="1" customWidth="1"/>
    <col min="11276" max="11520" width="9.109375" style="1"/>
    <col min="11521" max="11521" width="3.5546875" style="1" customWidth="1"/>
    <col min="11522" max="11522" width="10.5546875" style="1" bestFit="1" customWidth="1"/>
    <col min="11523" max="11523" width="22.88671875" style="1" bestFit="1" customWidth="1"/>
    <col min="11524" max="11524" width="9.33203125" style="1" bestFit="1" customWidth="1"/>
    <col min="11525" max="11525" width="12" style="1" bestFit="1" customWidth="1"/>
    <col min="11526" max="11526" width="10.33203125" style="1" bestFit="1" customWidth="1"/>
    <col min="11527" max="11527" width="22.88671875" style="1" bestFit="1" customWidth="1"/>
    <col min="11528" max="11528" width="28.44140625" style="1" bestFit="1" customWidth="1"/>
    <col min="11529" max="11529" width="9.109375" style="1"/>
    <col min="11530" max="11531" width="12.109375" style="1" bestFit="1" customWidth="1"/>
    <col min="11532" max="11776" width="9.109375" style="1"/>
    <col min="11777" max="11777" width="3.5546875" style="1" customWidth="1"/>
    <col min="11778" max="11778" width="10.5546875" style="1" bestFit="1" customWidth="1"/>
    <col min="11779" max="11779" width="22.88671875" style="1" bestFit="1" customWidth="1"/>
    <col min="11780" max="11780" width="9.33203125" style="1" bestFit="1" customWidth="1"/>
    <col min="11781" max="11781" width="12" style="1" bestFit="1" customWidth="1"/>
    <col min="11782" max="11782" width="10.33203125" style="1" bestFit="1" customWidth="1"/>
    <col min="11783" max="11783" width="22.88671875" style="1" bestFit="1" customWidth="1"/>
    <col min="11784" max="11784" width="28.44140625" style="1" bestFit="1" customWidth="1"/>
    <col min="11785" max="11785" width="9.109375" style="1"/>
    <col min="11786" max="11787" width="12.109375" style="1" bestFit="1" customWidth="1"/>
    <col min="11788" max="12032" width="9.109375" style="1"/>
    <col min="12033" max="12033" width="3.5546875" style="1" customWidth="1"/>
    <col min="12034" max="12034" width="10.5546875" style="1" bestFit="1" customWidth="1"/>
    <col min="12035" max="12035" width="22.88671875" style="1" bestFit="1" customWidth="1"/>
    <col min="12036" max="12036" width="9.33203125" style="1" bestFit="1" customWidth="1"/>
    <col min="12037" max="12037" width="12" style="1" bestFit="1" customWidth="1"/>
    <col min="12038" max="12038" width="10.33203125" style="1" bestFit="1" customWidth="1"/>
    <col min="12039" max="12039" width="22.88671875" style="1" bestFit="1" customWidth="1"/>
    <col min="12040" max="12040" width="28.44140625" style="1" bestFit="1" customWidth="1"/>
    <col min="12041" max="12041" width="9.109375" style="1"/>
    <col min="12042" max="12043" width="12.109375" style="1" bestFit="1" customWidth="1"/>
    <col min="12044" max="12288" width="9.109375" style="1"/>
    <col min="12289" max="12289" width="3.5546875" style="1" customWidth="1"/>
    <col min="12290" max="12290" width="10.5546875" style="1" bestFit="1" customWidth="1"/>
    <col min="12291" max="12291" width="22.88671875" style="1" bestFit="1" customWidth="1"/>
    <col min="12292" max="12292" width="9.33203125" style="1" bestFit="1" customWidth="1"/>
    <col min="12293" max="12293" width="12" style="1" bestFit="1" customWidth="1"/>
    <col min="12294" max="12294" width="10.33203125" style="1" bestFit="1" customWidth="1"/>
    <col min="12295" max="12295" width="22.88671875" style="1" bestFit="1" customWidth="1"/>
    <col min="12296" max="12296" width="28.44140625" style="1" bestFit="1" customWidth="1"/>
    <col min="12297" max="12297" width="9.109375" style="1"/>
    <col min="12298" max="12299" width="12.109375" style="1" bestFit="1" customWidth="1"/>
    <col min="12300" max="12544" width="9.109375" style="1"/>
    <col min="12545" max="12545" width="3.5546875" style="1" customWidth="1"/>
    <col min="12546" max="12546" width="10.5546875" style="1" bestFit="1" customWidth="1"/>
    <col min="12547" max="12547" width="22.88671875" style="1" bestFit="1" customWidth="1"/>
    <col min="12548" max="12548" width="9.33203125" style="1" bestFit="1" customWidth="1"/>
    <col min="12549" max="12549" width="12" style="1" bestFit="1" customWidth="1"/>
    <col min="12550" max="12550" width="10.33203125" style="1" bestFit="1" customWidth="1"/>
    <col min="12551" max="12551" width="22.88671875" style="1" bestFit="1" customWidth="1"/>
    <col min="12552" max="12552" width="28.44140625" style="1" bestFit="1" customWidth="1"/>
    <col min="12553" max="12553" width="9.109375" style="1"/>
    <col min="12554" max="12555" width="12.109375" style="1" bestFit="1" customWidth="1"/>
    <col min="12556" max="12800" width="9.109375" style="1"/>
    <col min="12801" max="12801" width="3.5546875" style="1" customWidth="1"/>
    <col min="12802" max="12802" width="10.5546875" style="1" bestFit="1" customWidth="1"/>
    <col min="12803" max="12803" width="22.88671875" style="1" bestFit="1" customWidth="1"/>
    <col min="12804" max="12804" width="9.33203125" style="1" bestFit="1" customWidth="1"/>
    <col min="12805" max="12805" width="12" style="1" bestFit="1" customWidth="1"/>
    <col min="12806" max="12806" width="10.33203125" style="1" bestFit="1" customWidth="1"/>
    <col min="12807" max="12807" width="22.88671875" style="1" bestFit="1" customWidth="1"/>
    <col min="12808" max="12808" width="28.44140625" style="1" bestFit="1" customWidth="1"/>
    <col min="12809" max="12809" width="9.109375" style="1"/>
    <col min="12810" max="12811" width="12.109375" style="1" bestFit="1" customWidth="1"/>
    <col min="12812" max="13056" width="9.109375" style="1"/>
    <col min="13057" max="13057" width="3.5546875" style="1" customWidth="1"/>
    <col min="13058" max="13058" width="10.5546875" style="1" bestFit="1" customWidth="1"/>
    <col min="13059" max="13059" width="22.88671875" style="1" bestFit="1" customWidth="1"/>
    <col min="13060" max="13060" width="9.33203125" style="1" bestFit="1" customWidth="1"/>
    <col min="13061" max="13061" width="12" style="1" bestFit="1" customWidth="1"/>
    <col min="13062" max="13062" width="10.33203125" style="1" bestFit="1" customWidth="1"/>
    <col min="13063" max="13063" width="22.88671875" style="1" bestFit="1" customWidth="1"/>
    <col min="13064" max="13064" width="28.44140625" style="1" bestFit="1" customWidth="1"/>
    <col min="13065" max="13065" width="9.109375" style="1"/>
    <col min="13066" max="13067" width="12.109375" style="1" bestFit="1" customWidth="1"/>
    <col min="13068" max="13312" width="9.109375" style="1"/>
    <col min="13313" max="13313" width="3.5546875" style="1" customWidth="1"/>
    <col min="13314" max="13314" width="10.5546875" style="1" bestFit="1" customWidth="1"/>
    <col min="13315" max="13315" width="22.88671875" style="1" bestFit="1" customWidth="1"/>
    <col min="13316" max="13316" width="9.33203125" style="1" bestFit="1" customWidth="1"/>
    <col min="13317" max="13317" width="12" style="1" bestFit="1" customWidth="1"/>
    <col min="13318" max="13318" width="10.33203125" style="1" bestFit="1" customWidth="1"/>
    <col min="13319" max="13319" width="22.88671875" style="1" bestFit="1" customWidth="1"/>
    <col min="13320" max="13320" width="28.44140625" style="1" bestFit="1" customWidth="1"/>
    <col min="13321" max="13321" width="9.109375" style="1"/>
    <col min="13322" max="13323" width="12.109375" style="1" bestFit="1" customWidth="1"/>
    <col min="13324" max="13568" width="9.109375" style="1"/>
    <col min="13569" max="13569" width="3.5546875" style="1" customWidth="1"/>
    <col min="13570" max="13570" width="10.5546875" style="1" bestFit="1" customWidth="1"/>
    <col min="13571" max="13571" width="22.88671875" style="1" bestFit="1" customWidth="1"/>
    <col min="13572" max="13572" width="9.33203125" style="1" bestFit="1" customWidth="1"/>
    <col min="13573" max="13573" width="12" style="1" bestFit="1" customWidth="1"/>
    <col min="13574" max="13574" width="10.33203125" style="1" bestFit="1" customWidth="1"/>
    <col min="13575" max="13575" width="22.88671875" style="1" bestFit="1" customWidth="1"/>
    <col min="13576" max="13576" width="28.44140625" style="1" bestFit="1" customWidth="1"/>
    <col min="13577" max="13577" width="9.109375" style="1"/>
    <col min="13578" max="13579" width="12.109375" style="1" bestFit="1" customWidth="1"/>
    <col min="13580" max="13824" width="9.109375" style="1"/>
    <col min="13825" max="13825" width="3.5546875" style="1" customWidth="1"/>
    <col min="13826" max="13826" width="10.5546875" style="1" bestFit="1" customWidth="1"/>
    <col min="13827" max="13827" width="22.88671875" style="1" bestFit="1" customWidth="1"/>
    <col min="13828" max="13828" width="9.33203125" style="1" bestFit="1" customWidth="1"/>
    <col min="13829" max="13829" width="12" style="1" bestFit="1" customWidth="1"/>
    <col min="13830" max="13830" width="10.33203125" style="1" bestFit="1" customWidth="1"/>
    <col min="13831" max="13831" width="22.88671875" style="1" bestFit="1" customWidth="1"/>
    <col min="13832" max="13832" width="28.44140625" style="1" bestFit="1" customWidth="1"/>
    <col min="13833" max="13833" width="9.109375" style="1"/>
    <col min="13834" max="13835" width="12.109375" style="1" bestFit="1" customWidth="1"/>
    <col min="13836" max="14080" width="9.109375" style="1"/>
    <col min="14081" max="14081" width="3.5546875" style="1" customWidth="1"/>
    <col min="14082" max="14082" width="10.5546875" style="1" bestFit="1" customWidth="1"/>
    <col min="14083" max="14083" width="22.88671875" style="1" bestFit="1" customWidth="1"/>
    <col min="14084" max="14084" width="9.33203125" style="1" bestFit="1" customWidth="1"/>
    <col min="14085" max="14085" width="12" style="1" bestFit="1" customWidth="1"/>
    <col min="14086" max="14086" width="10.33203125" style="1" bestFit="1" customWidth="1"/>
    <col min="14087" max="14087" width="22.88671875" style="1" bestFit="1" customWidth="1"/>
    <col min="14088" max="14088" width="28.44140625" style="1" bestFit="1" customWidth="1"/>
    <col min="14089" max="14089" width="9.109375" style="1"/>
    <col min="14090" max="14091" width="12.109375" style="1" bestFit="1" customWidth="1"/>
    <col min="14092" max="14336" width="9.109375" style="1"/>
    <col min="14337" max="14337" width="3.5546875" style="1" customWidth="1"/>
    <col min="14338" max="14338" width="10.5546875" style="1" bestFit="1" customWidth="1"/>
    <col min="14339" max="14339" width="22.88671875" style="1" bestFit="1" customWidth="1"/>
    <col min="14340" max="14340" width="9.33203125" style="1" bestFit="1" customWidth="1"/>
    <col min="14341" max="14341" width="12" style="1" bestFit="1" customWidth="1"/>
    <col min="14342" max="14342" width="10.33203125" style="1" bestFit="1" customWidth="1"/>
    <col min="14343" max="14343" width="22.88671875" style="1" bestFit="1" customWidth="1"/>
    <col min="14344" max="14344" width="28.44140625" style="1" bestFit="1" customWidth="1"/>
    <col min="14345" max="14345" width="9.109375" style="1"/>
    <col min="14346" max="14347" width="12.109375" style="1" bestFit="1" customWidth="1"/>
    <col min="14348" max="14592" width="9.109375" style="1"/>
    <col min="14593" max="14593" width="3.5546875" style="1" customWidth="1"/>
    <col min="14594" max="14594" width="10.5546875" style="1" bestFit="1" customWidth="1"/>
    <col min="14595" max="14595" width="22.88671875" style="1" bestFit="1" customWidth="1"/>
    <col min="14596" max="14596" width="9.33203125" style="1" bestFit="1" customWidth="1"/>
    <col min="14597" max="14597" width="12" style="1" bestFit="1" customWidth="1"/>
    <col min="14598" max="14598" width="10.33203125" style="1" bestFit="1" customWidth="1"/>
    <col min="14599" max="14599" width="22.88671875" style="1" bestFit="1" customWidth="1"/>
    <col min="14600" max="14600" width="28.44140625" style="1" bestFit="1" customWidth="1"/>
    <col min="14601" max="14601" width="9.109375" style="1"/>
    <col min="14602" max="14603" width="12.109375" style="1" bestFit="1" customWidth="1"/>
    <col min="14604" max="14848" width="9.109375" style="1"/>
    <col min="14849" max="14849" width="3.5546875" style="1" customWidth="1"/>
    <col min="14850" max="14850" width="10.5546875" style="1" bestFit="1" customWidth="1"/>
    <col min="14851" max="14851" width="22.88671875" style="1" bestFit="1" customWidth="1"/>
    <col min="14852" max="14852" width="9.33203125" style="1" bestFit="1" customWidth="1"/>
    <col min="14853" max="14853" width="12" style="1" bestFit="1" customWidth="1"/>
    <col min="14854" max="14854" width="10.33203125" style="1" bestFit="1" customWidth="1"/>
    <col min="14855" max="14855" width="22.88671875" style="1" bestFit="1" customWidth="1"/>
    <col min="14856" max="14856" width="28.44140625" style="1" bestFit="1" customWidth="1"/>
    <col min="14857" max="14857" width="9.109375" style="1"/>
    <col min="14858" max="14859" width="12.109375" style="1" bestFit="1" customWidth="1"/>
    <col min="14860" max="15104" width="9.109375" style="1"/>
    <col min="15105" max="15105" width="3.5546875" style="1" customWidth="1"/>
    <col min="15106" max="15106" width="10.5546875" style="1" bestFit="1" customWidth="1"/>
    <col min="15107" max="15107" width="22.88671875" style="1" bestFit="1" customWidth="1"/>
    <col min="15108" max="15108" width="9.33203125" style="1" bestFit="1" customWidth="1"/>
    <col min="15109" max="15109" width="12" style="1" bestFit="1" customWidth="1"/>
    <col min="15110" max="15110" width="10.33203125" style="1" bestFit="1" customWidth="1"/>
    <col min="15111" max="15111" width="22.88671875" style="1" bestFit="1" customWidth="1"/>
    <col min="15112" max="15112" width="28.44140625" style="1" bestFit="1" customWidth="1"/>
    <col min="15113" max="15113" width="9.109375" style="1"/>
    <col min="15114" max="15115" width="12.109375" style="1" bestFit="1" customWidth="1"/>
    <col min="15116" max="15360" width="9.109375" style="1"/>
    <col min="15361" max="15361" width="3.5546875" style="1" customWidth="1"/>
    <col min="15362" max="15362" width="10.5546875" style="1" bestFit="1" customWidth="1"/>
    <col min="15363" max="15363" width="22.88671875" style="1" bestFit="1" customWidth="1"/>
    <col min="15364" max="15364" width="9.33203125" style="1" bestFit="1" customWidth="1"/>
    <col min="15365" max="15365" width="12" style="1" bestFit="1" customWidth="1"/>
    <col min="15366" max="15366" width="10.33203125" style="1" bestFit="1" customWidth="1"/>
    <col min="15367" max="15367" width="22.88671875" style="1" bestFit="1" customWidth="1"/>
    <col min="15368" max="15368" width="28.44140625" style="1" bestFit="1" customWidth="1"/>
    <col min="15369" max="15369" width="9.109375" style="1"/>
    <col min="15370" max="15371" width="12.109375" style="1" bestFit="1" customWidth="1"/>
    <col min="15372" max="15616" width="9.109375" style="1"/>
    <col min="15617" max="15617" width="3.5546875" style="1" customWidth="1"/>
    <col min="15618" max="15618" width="10.5546875" style="1" bestFit="1" customWidth="1"/>
    <col min="15619" max="15619" width="22.88671875" style="1" bestFit="1" customWidth="1"/>
    <col min="15620" max="15620" width="9.33203125" style="1" bestFit="1" customWidth="1"/>
    <col min="15621" max="15621" width="12" style="1" bestFit="1" customWidth="1"/>
    <col min="15622" max="15622" width="10.33203125" style="1" bestFit="1" customWidth="1"/>
    <col min="15623" max="15623" width="22.88671875" style="1" bestFit="1" customWidth="1"/>
    <col min="15624" max="15624" width="28.44140625" style="1" bestFit="1" customWidth="1"/>
    <col min="15625" max="15625" width="9.109375" style="1"/>
    <col min="15626" max="15627" width="12.109375" style="1" bestFit="1" customWidth="1"/>
    <col min="15628" max="15872" width="9.109375" style="1"/>
    <col min="15873" max="15873" width="3.5546875" style="1" customWidth="1"/>
    <col min="15874" max="15874" width="10.5546875" style="1" bestFit="1" customWidth="1"/>
    <col min="15875" max="15875" width="22.88671875" style="1" bestFit="1" customWidth="1"/>
    <col min="15876" max="15876" width="9.33203125" style="1" bestFit="1" customWidth="1"/>
    <col min="15877" max="15877" width="12" style="1" bestFit="1" customWidth="1"/>
    <col min="15878" max="15878" width="10.33203125" style="1" bestFit="1" customWidth="1"/>
    <col min="15879" max="15879" width="22.88671875" style="1" bestFit="1" customWidth="1"/>
    <col min="15880" max="15880" width="28.44140625" style="1" bestFit="1" customWidth="1"/>
    <col min="15881" max="15881" width="9.109375" style="1"/>
    <col min="15882" max="15883" width="12.109375" style="1" bestFit="1" customWidth="1"/>
    <col min="15884" max="16128" width="9.109375" style="1"/>
    <col min="16129" max="16129" width="3.5546875" style="1" customWidth="1"/>
    <col min="16130" max="16130" width="10.5546875" style="1" bestFit="1" customWidth="1"/>
    <col min="16131" max="16131" width="22.88671875" style="1" bestFit="1" customWidth="1"/>
    <col min="16132" max="16132" width="9.33203125" style="1" bestFit="1" customWidth="1"/>
    <col min="16133" max="16133" width="12" style="1" bestFit="1" customWidth="1"/>
    <col min="16134" max="16134" width="10.33203125" style="1" bestFit="1" customWidth="1"/>
    <col min="16135" max="16135" width="22.88671875" style="1" bestFit="1" customWidth="1"/>
    <col min="16136" max="16136" width="28.44140625" style="1" bestFit="1" customWidth="1"/>
    <col min="16137" max="16137" width="9.109375" style="1"/>
    <col min="16138" max="16139" width="12.109375" style="1" bestFit="1" customWidth="1"/>
    <col min="16140" max="16384" width="9.109375" style="1"/>
  </cols>
  <sheetData>
    <row r="1" spans="2:13" ht="13.8" thickBot="1" x14ac:dyDescent="0.3"/>
    <row r="2" spans="2:13" ht="15" customHeight="1" x14ac:dyDescent="0.25">
      <c r="B2" s="47" t="s">
        <v>43</v>
      </c>
      <c r="C2" s="48"/>
      <c r="D2" s="48"/>
      <c r="E2" s="48"/>
      <c r="F2" s="48"/>
      <c r="G2" s="48"/>
      <c r="H2" s="48"/>
      <c r="I2" s="48"/>
      <c r="J2" s="48"/>
      <c r="K2" s="48"/>
      <c r="L2" s="48"/>
      <c r="M2" s="49"/>
    </row>
    <row r="3" spans="2:13" x14ac:dyDescent="0.25">
      <c r="B3" s="44" t="s">
        <v>30</v>
      </c>
      <c r="C3" s="45"/>
      <c r="D3" s="45"/>
      <c r="E3" s="45"/>
      <c r="F3" s="45"/>
      <c r="G3" s="45"/>
      <c r="H3" s="45"/>
      <c r="I3" s="45"/>
      <c r="J3" s="45"/>
      <c r="K3" s="45"/>
      <c r="L3" s="45"/>
      <c r="M3" s="46"/>
    </row>
    <row r="4" spans="2:13" x14ac:dyDescent="0.25">
      <c r="B4" s="44" t="s">
        <v>169</v>
      </c>
      <c r="C4" s="45"/>
      <c r="D4" s="45"/>
      <c r="E4" s="45"/>
      <c r="F4" s="45"/>
      <c r="G4" s="45"/>
      <c r="H4" s="45"/>
      <c r="I4" s="45"/>
      <c r="J4" s="45"/>
      <c r="K4" s="45"/>
      <c r="L4" s="45"/>
      <c r="M4" s="46"/>
    </row>
    <row r="5" spans="2:13" x14ac:dyDescent="0.25">
      <c r="B5" s="44" t="s">
        <v>170</v>
      </c>
      <c r="C5" s="45"/>
      <c r="D5" s="45"/>
      <c r="E5" s="45"/>
      <c r="F5" s="45"/>
      <c r="G5" s="45"/>
      <c r="H5" s="45"/>
      <c r="I5" s="45"/>
      <c r="J5" s="45"/>
      <c r="K5" s="45"/>
      <c r="L5" s="45"/>
      <c r="M5" s="46"/>
    </row>
    <row r="6" spans="2:13" x14ac:dyDescent="0.25">
      <c r="B6" s="44" t="s">
        <v>171</v>
      </c>
      <c r="C6" s="45"/>
      <c r="D6" s="45"/>
      <c r="E6" s="45"/>
      <c r="F6" s="45"/>
      <c r="G6" s="45"/>
      <c r="H6" s="45"/>
      <c r="I6" s="45"/>
      <c r="J6" s="45"/>
      <c r="K6" s="45"/>
      <c r="L6" s="45"/>
      <c r="M6" s="46"/>
    </row>
    <row r="7" spans="2:13" x14ac:dyDescent="0.25">
      <c r="B7" s="44" t="s">
        <v>39</v>
      </c>
      <c r="C7" s="45"/>
      <c r="D7" s="45"/>
      <c r="E7" s="45"/>
      <c r="F7" s="45"/>
      <c r="G7" s="45"/>
      <c r="H7" s="45"/>
      <c r="I7" s="45"/>
      <c r="J7" s="45"/>
      <c r="K7" s="45"/>
      <c r="L7" s="45"/>
      <c r="M7" s="46"/>
    </row>
    <row r="8" spans="2:13" x14ac:dyDescent="0.25">
      <c r="B8" s="44" t="s">
        <v>38</v>
      </c>
      <c r="C8" s="45"/>
      <c r="D8" s="45"/>
      <c r="E8" s="45"/>
      <c r="F8" s="45"/>
      <c r="G8" s="45"/>
      <c r="H8" s="45"/>
      <c r="I8" s="45"/>
      <c r="J8" s="45"/>
      <c r="K8" s="45"/>
      <c r="L8" s="45"/>
      <c r="M8" s="46"/>
    </row>
    <row r="9" spans="2:13" x14ac:dyDescent="0.25">
      <c r="B9" s="44" t="s">
        <v>31</v>
      </c>
      <c r="C9" s="45"/>
      <c r="D9" s="45"/>
      <c r="E9" s="45"/>
      <c r="F9" s="45"/>
      <c r="G9" s="45"/>
      <c r="H9" s="45"/>
      <c r="I9" s="45"/>
      <c r="J9" s="45"/>
      <c r="K9" s="45"/>
      <c r="L9" s="45"/>
      <c r="M9" s="46"/>
    </row>
    <row r="10" spans="2:13" ht="15.75" customHeight="1" thickBot="1" x14ac:dyDescent="0.3">
      <c r="B10" s="50" t="s">
        <v>172</v>
      </c>
      <c r="C10" s="51"/>
      <c r="D10" s="51"/>
      <c r="E10" s="51"/>
      <c r="F10" s="51"/>
      <c r="G10" s="51"/>
      <c r="H10" s="51"/>
      <c r="I10" s="51"/>
      <c r="J10" s="51"/>
      <c r="K10" s="51"/>
      <c r="L10" s="51"/>
      <c r="M10" s="52"/>
    </row>
    <row r="11" spans="2:13" ht="13.8" thickBot="1" x14ac:dyDescent="0.3"/>
    <row r="12" spans="2:13" ht="16.2" thickTop="1" thickBot="1" x14ac:dyDescent="0.3">
      <c r="B12" s="59" t="s">
        <v>32</v>
      </c>
      <c r="C12" s="60"/>
      <c r="D12" s="60"/>
      <c r="E12" s="60"/>
      <c r="F12" s="60"/>
      <c r="G12" s="60"/>
      <c r="H12" s="61"/>
    </row>
    <row r="13" spans="2:13" ht="16.2" thickTop="1" thickBot="1" x14ac:dyDescent="0.3">
      <c r="B13" s="62" t="s">
        <v>12</v>
      </c>
      <c r="C13" s="63"/>
      <c r="D13" s="63"/>
      <c r="E13" s="63"/>
      <c r="F13" s="63"/>
      <c r="G13" s="63"/>
      <c r="H13" s="64"/>
    </row>
    <row r="14" spans="2:13" ht="31.2" thickTop="1" thickBot="1" x14ac:dyDescent="0.3">
      <c r="B14" s="2" t="s">
        <v>13</v>
      </c>
      <c r="C14" s="2" t="s">
        <v>14</v>
      </c>
      <c r="D14" s="2" t="s">
        <v>2</v>
      </c>
      <c r="E14" s="3"/>
      <c r="F14" s="3"/>
      <c r="G14" s="4" t="s">
        <v>15</v>
      </c>
      <c r="H14" s="2" t="s">
        <v>16</v>
      </c>
    </row>
    <row r="15" spans="2:13" ht="15.6" thickTop="1" x14ac:dyDescent="0.25">
      <c r="B15" s="5">
        <v>1100</v>
      </c>
      <c r="C15" s="6">
        <v>3.79</v>
      </c>
      <c r="D15" s="11">
        <v>16</v>
      </c>
      <c r="E15" s="35">
        <f>(C15*D15)*0.2</f>
        <v>12.128</v>
      </c>
      <c r="F15" s="35">
        <f>D15*0.2</f>
        <v>3.2</v>
      </c>
      <c r="G15" s="35">
        <f>4*(0.2*D15)/(0.2*D15+0.2*D16+0.25*D17+0.25*D18+0.25*D19+0.25*D20+0.3*D21+0.3*D22)</f>
        <v>0.40634920634920635</v>
      </c>
      <c r="H15" s="36">
        <f>IF(C15&gt;0,G15,0)</f>
        <v>0.40634920634920635</v>
      </c>
      <c r="J15" s="7"/>
      <c r="L15" s="8"/>
    </row>
    <row r="16" spans="2:13" ht="15" x14ac:dyDescent="0.25">
      <c r="B16" s="5">
        <v>1200</v>
      </c>
      <c r="C16" s="6">
        <v>3.46</v>
      </c>
      <c r="D16" s="11">
        <v>18</v>
      </c>
      <c r="E16" s="35">
        <f>(C16*D16)*0.2</f>
        <v>12.456000000000001</v>
      </c>
      <c r="F16" s="35">
        <f>D16*0.2</f>
        <v>3.6</v>
      </c>
      <c r="G16" s="35">
        <f>4*(0.2*D16)/(0.2*D15+0.2*D16+0.25*D17+0.25*D18+0.25*D19+0.25*D20+0.3*D21+0.3*D22)</f>
        <v>0.45714285714285713</v>
      </c>
      <c r="H16" s="36">
        <f t="shared" ref="H16:H22" si="0">IF(C16&gt;0,G16,0)</f>
        <v>0.45714285714285713</v>
      </c>
      <c r="J16" s="7"/>
      <c r="L16" s="8"/>
    </row>
    <row r="17" spans="2:13" ht="15" x14ac:dyDescent="0.25">
      <c r="B17" s="5">
        <v>2100</v>
      </c>
      <c r="C17" s="6">
        <v>3.65</v>
      </c>
      <c r="D17" s="12">
        <v>18</v>
      </c>
      <c r="E17" s="35">
        <f>(C17*D17)*0.25</f>
        <v>16.425000000000001</v>
      </c>
      <c r="F17" s="35">
        <f>D17*0.25</f>
        <v>4.5</v>
      </c>
      <c r="G17" s="35">
        <f>4*(0.25*D17)/(0.2*D15+0.2*D16+0.25*D17+0.25*D18+0.25*D19+0.25*D20+0.3*D21+0.3*D22)</f>
        <v>0.5714285714285714</v>
      </c>
      <c r="H17" s="36">
        <f t="shared" si="0"/>
        <v>0.5714285714285714</v>
      </c>
      <c r="J17" s="7"/>
      <c r="L17" s="8"/>
    </row>
    <row r="18" spans="2:13" ht="15" x14ac:dyDescent="0.25">
      <c r="B18" s="5">
        <v>2200</v>
      </c>
      <c r="C18" s="6">
        <v>3.52</v>
      </c>
      <c r="D18" s="12">
        <v>18</v>
      </c>
      <c r="E18" s="35">
        <f>(C18*D18)*0.25</f>
        <v>15.84</v>
      </c>
      <c r="F18" s="35">
        <f>D18*0.25</f>
        <v>4.5</v>
      </c>
      <c r="G18" s="35">
        <f>4*(0.25*D18)/(0.2*D15+0.2*D16+0.25*D17+0.25*D18+0.25*D19+0.25*D20+0.3*D21+0.3*D22)</f>
        <v>0.5714285714285714</v>
      </c>
      <c r="H18" s="36">
        <f t="shared" si="0"/>
        <v>0.5714285714285714</v>
      </c>
      <c r="J18" s="7"/>
      <c r="L18" s="8"/>
    </row>
    <row r="19" spans="2:13" ht="15" x14ac:dyDescent="0.25">
      <c r="B19" s="5">
        <v>3100</v>
      </c>
      <c r="C19" s="6">
        <v>3.81</v>
      </c>
      <c r="D19" s="12">
        <v>17</v>
      </c>
      <c r="E19" s="35">
        <f>(C19*D19)*0.25</f>
        <v>16.192499999999999</v>
      </c>
      <c r="F19" s="35">
        <f>D19*0.25</f>
        <v>4.25</v>
      </c>
      <c r="G19" s="35">
        <f>4*(0.25*D19)/(0.2*D15+0.2*D16+0.25*D17+0.25*D18+0.25*D19+0.25*D20+0.3*D21+0.3*D22)</f>
        <v>0.53968253968253965</v>
      </c>
      <c r="H19" s="36">
        <f t="shared" si="0"/>
        <v>0.53968253968253965</v>
      </c>
      <c r="J19" s="7"/>
      <c r="L19" s="8"/>
    </row>
    <row r="20" spans="2:13" ht="15" x14ac:dyDescent="0.25">
      <c r="B20" s="5">
        <v>3200</v>
      </c>
      <c r="C20" s="6">
        <v>3.8</v>
      </c>
      <c r="D20" s="12">
        <v>17</v>
      </c>
      <c r="E20" s="35">
        <f>(C20*D20)*0.25</f>
        <v>16.149999999999999</v>
      </c>
      <c r="F20" s="35">
        <f>D20*0.25</f>
        <v>4.25</v>
      </c>
      <c r="G20" s="35">
        <f>4*(0.25*D20)/(0.2*D15+0.2*D16+0.25*D17+0.25*D18+0.25*D19+0.25*D20+0.3*D21+0.3*D22)</f>
        <v>0.53968253968253965</v>
      </c>
      <c r="H20" s="36">
        <f>IF(C20&gt;0,G20,0)</f>
        <v>0.53968253968253965</v>
      </c>
      <c r="J20" s="7"/>
      <c r="L20" s="8"/>
    </row>
    <row r="21" spans="2:13" ht="15" x14ac:dyDescent="0.25">
      <c r="B21" s="5">
        <v>4100</v>
      </c>
      <c r="C21" s="6">
        <v>3.76</v>
      </c>
      <c r="D21" s="12">
        <v>18</v>
      </c>
      <c r="E21" s="35">
        <f>(C21*D21)*0.3</f>
        <v>20.303999999999998</v>
      </c>
      <c r="F21" s="35">
        <f>D21*0.3</f>
        <v>5.3999999999999995</v>
      </c>
      <c r="G21" s="35">
        <f>4*(0.3*D21)/(0.2*D15+0.2*D16+0.25*D17+0.25*D18+0.25*D19+0.25*D20+0.3*D21+0.3*D22)</f>
        <v>0.68571428571428561</v>
      </c>
      <c r="H21" s="36">
        <f t="shared" si="0"/>
        <v>0.68571428571428561</v>
      </c>
      <c r="J21" s="7"/>
      <c r="L21" s="8"/>
    </row>
    <row r="22" spans="2:13" ht="15.6" thickBot="1" x14ac:dyDescent="0.3">
      <c r="B22" s="5">
        <v>4200</v>
      </c>
      <c r="C22" s="6">
        <v>4</v>
      </c>
      <c r="D22" s="11">
        <v>6</v>
      </c>
      <c r="E22" s="35">
        <f>(C22*D22)*0.3</f>
        <v>7.1999999999999993</v>
      </c>
      <c r="F22" s="35">
        <f>D22*0.3</f>
        <v>1.7999999999999998</v>
      </c>
      <c r="G22" s="35">
        <f>4*(0.3*D22)/(0.2*D15+0.2*D16+0.25*D17+0.25*D18+0.25*D19+0.25*D20+0.3*D21+0.3*D22)</f>
        <v>0.22857142857142854</v>
      </c>
      <c r="H22" s="36">
        <f t="shared" si="0"/>
        <v>0.22857142857142854</v>
      </c>
    </row>
    <row r="23" spans="2:13" ht="16.2" thickTop="1" thickBot="1" x14ac:dyDescent="0.3">
      <c r="B23" s="9"/>
      <c r="C23" s="10"/>
      <c r="D23" s="38">
        <f>SUM(D15:D22)</f>
        <v>128</v>
      </c>
      <c r="E23" s="37">
        <f>SUM(E15:E22)</f>
        <v>116.6955</v>
      </c>
      <c r="F23" s="37">
        <f>SUM(F15:F22)</f>
        <v>31.5</v>
      </c>
      <c r="G23" s="37">
        <v>4</v>
      </c>
      <c r="H23" s="37">
        <f>SUM(H15:H22)</f>
        <v>3.9999999999999996</v>
      </c>
    </row>
    <row r="24" spans="2:13" ht="16.2" thickTop="1" thickBot="1" x14ac:dyDescent="0.3">
      <c r="B24" s="65" t="s">
        <v>17</v>
      </c>
      <c r="C24" s="66"/>
      <c r="D24" s="66"/>
      <c r="E24" s="66"/>
      <c r="F24" s="66"/>
      <c r="G24" s="67"/>
      <c r="H24" s="39">
        <f>(H26/H23)*4</f>
        <v>3.7046190476190479</v>
      </c>
      <c r="K24" s="68" t="s">
        <v>33</v>
      </c>
      <c r="L24" s="69"/>
      <c r="M24" s="70"/>
    </row>
    <row r="25" spans="2:13" ht="16.2" thickTop="1" thickBot="1" x14ac:dyDescent="0.3">
      <c r="B25" s="56" t="s">
        <v>18</v>
      </c>
      <c r="C25" s="57"/>
      <c r="D25" s="57"/>
      <c r="E25" s="57"/>
      <c r="F25" s="57"/>
      <c r="G25" s="58"/>
      <c r="H25" s="40" t="str">
        <f>IF(H24&gt;=3.7,"1st Class",IF(H24&gt;=3.3,"2nd Class-Upper",IF(H24&gt;=3,"2nd Class-Lower",IF(H24&gt;=2,"General","Fail"))))</f>
        <v>1st Class</v>
      </c>
      <c r="K25" s="71" t="s">
        <v>34</v>
      </c>
      <c r="L25" s="72"/>
      <c r="M25" s="73"/>
    </row>
    <row r="26" spans="2:13" ht="16.2" thickTop="1" thickBot="1" x14ac:dyDescent="0.3">
      <c r="B26" s="53" t="s">
        <v>19</v>
      </c>
      <c r="C26" s="54"/>
      <c r="D26" s="54"/>
      <c r="E26" s="54"/>
      <c r="F26" s="54"/>
      <c r="G26" s="55"/>
      <c r="H26" s="39">
        <f>E23/F23</f>
        <v>3.7046190476190475</v>
      </c>
    </row>
    <row r="27" spans="2:13" ht="16.2" thickTop="1" thickBot="1" x14ac:dyDescent="0.3">
      <c r="B27" s="56" t="s">
        <v>20</v>
      </c>
      <c r="C27" s="57"/>
      <c r="D27" s="57"/>
      <c r="E27" s="57"/>
      <c r="F27" s="57"/>
      <c r="G27" s="58"/>
      <c r="H27" s="40" t="str">
        <f>IF(H26&gt;=3.7,"1st Class",IF(H26&gt;=3.3,"2nd Class-Upper",IF(H26&gt;=3,"2nd Class-Lower",IF(H26&gt;=2,"General","Fail"))))</f>
        <v>1st Class</v>
      </c>
    </row>
    <row r="28" spans="2:13" ht="13.8" thickTop="1" x14ac:dyDescent="0.25"/>
  </sheetData>
  <sheetProtection algorithmName="SHA-512" hashValue="tNVYjpjbs240JrdCKb/l7BM+1008rKzSzOzqSS4QzommFV5EZZRZC7EgTI84hLlI4eVTzQYfnBpp7H4M6kgItQ==" saltValue="dJpHm9KCBvaSsqUMYpqLlQ==" spinCount="100000" sheet="1" objects="1" scenarios="1"/>
  <mergeCells count="17">
    <mergeCell ref="B8:M8"/>
    <mergeCell ref="B9:M9"/>
    <mergeCell ref="B10:M10"/>
    <mergeCell ref="B26:G26"/>
    <mergeCell ref="B27:G27"/>
    <mergeCell ref="B12:H12"/>
    <mergeCell ref="B13:H13"/>
    <mergeCell ref="B24:G24"/>
    <mergeCell ref="K24:M24"/>
    <mergeCell ref="K25:M25"/>
    <mergeCell ref="B25:G25"/>
    <mergeCell ref="B7:M7"/>
    <mergeCell ref="B2:M2"/>
    <mergeCell ref="B3:M3"/>
    <mergeCell ref="B4:M4"/>
    <mergeCell ref="B5:M5"/>
    <mergeCell ref="B6:M6"/>
  </mergeCells>
  <hyperlinks>
    <hyperlink ref="K25" r:id="rId1"/>
  </hyperlinks>
  <pageMargins left="0.75" right="0.75" top="1" bottom="1" header="0.5" footer="0.5"/>
  <pageSetup paperSize="9" orientation="portrait"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7"/>
  <sheetViews>
    <sheetView topLeftCell="A70" workbookViewId="0">
      <selection activeCell="H83" sqref="H83"/>
    </sheetView>
  </sheetViews>
  <sheetFormatPr defaultColWidth="9.109375" defaultRowHeight="13.8" x14ac:dyDescent="0.25"/>
  <cols>
    <col min="1" max="1" width="9.109375" style="13"/>
    <col min="2" max="2" width="9.88671875" style="13" bestFit="1" customWidth="1"/>
    <col min="3" max="3" width="12.88671875" style="13" bestFit="1" customWidth="1"/>
    <col min="4" max="4" width="78.88671875" style="13" bestFit="1" customWidth="1"/>
    <col min="5" max="5" width="7.5546875" style="13" bestFit="1" customWidth="1"/>
    <col min="6" max="6" width="6.44140625" style="13" bestFit="1" customWidth="1"/>
    <col min="7" max="7" width="6.6640625" style="13" bestFit="1" customWidth="1"/>
    <col min="8" max="8" width="8.5546875" style="13" bestFit="1" customWidth="1"/>
    <col min="9" max="9" width="5.5546875" style="13" bestFit="1" customWidth="1"/>
    <col min="10" max="10" width="15" style="13" bestFit="1" customWidth="1"/>
    <col min="11" max="16384" width="9.109375" style="13"/>
  </cols>
  <sheetData>
    <row r="1" spans="2:17" ht="14.4" thickBot="1" x14ac:dyDescent="0.3"/>
    <row r="2" spans="2:17" x14ac:dyDescent="0.25">
      <c r="B2" s="47" t="s">
        <v>44</v>
      </c>
      <c r="C2" s="48"/>
      <c r="D2" s="48"/>
      <c r="E2" s="48"/>
      <c r="F2" s="48"/>
      <c r="G2" s="48"/>
      <c r="H2" s="48"/>
      <c r="I2" s="48"/>
      <c r="J2" s="48"/>
      <c r="K2" s="49"/>
      <c r="L2" s="77"/>
      <c r="M2" s="77"/>
      <c r="N2" s="77"/>
    </row>
    <row r="3" spans="2:17" x14ac:dyDescent="0.25">
      <c r="B3" s="44" t="s">
        <v>45</v>
      </c>
      <c r="C3" s="45"/>
      <c r="D3" s="45"/>
      <c r="E3" s="45"/>
      <c r="F3" s="45"/>
      <c r="G3" s="45"/>
      <c r="H3" s="45"/>
      <c r="I3" s="45"/>
      <c r="J3" s="45"/>
      <c r="K3" s="46"/>
      <c r="L3" s="78"/>
      <c r="M3" s="78"/>
      <c r="N3" s="78"/>
    </row>
    <row r="4" spans="2:17" x14ac:dyDescent="0.25">
      <c r="B4" s="44" t="s">
        <v>46</v>
      </c>
      <c r="C4" s="45"/>
      <c r="D4" s="45"/>
      <c r="E4" s="45"/>
      <c r="F4" s="45"/>
      <c r="G4" s="45"/>
      <c r="H4" s="45"/>
      <c r="I4" s="45"/>
      <c r="J4" s="45"/>
      <c r="K4" s="46"/>
      <c r="L4" s="14"/>
      <c r="M4" s="14"/>
      <c r="N4" s="14"/>
    </row>
    <row r="5" spans="2:17" x14ac:dyDescent="0.25">
      <c r="B5" s="44" t="s">
        <v>35</v>
      </c>
      <c r="C5" s="45"/>
      <c r="D5" s="45"/>
      <c r="E5" s="45"/>
      <c r="F5" s="45"/>
      <c r="G5" s="45"/>
      <c r="H5" s="45"/>
      <c r="I5" s="45"/>
      <c r="J5" s="45"/>
      <c r="K5" s="46"/>
    </row>
    <row r="6" spans="2:17" x14ac:dyDescent="0.25">
      <c r="B6" s="44" t="s">
        <v>166</v>
      </c>
      <c r="C6" s="45"/>
      <c r="D6" s="45"/>
      <c r="E6" s="45"/>
      <c r="F6" s="45"/>
      <c r="G6" s="45"/>
      <c r="H6" s="45"/>
      <c r="I6" s="45"/>
      <c r="J6" s="45"/>
      <c r="K6" s="46"/>
    </row>
    <row r="7" spans="2:17" x14ac:dyDescent="0.25">
      <c r="B7" s="44" t="s">
        <v>167</v>
      </c>
      <c r="C7" s="45"/>
      <c r="D7" s="45"/>
      <c r="E7" s="45"/>
      <c r="F7" s="45"/>
      <c r="G7" s="45"/>
      <c r="H7" s="45"/>
      <c r="I7" s="45"/>
      <c r="J7" s="45"/>
      <c r="K7" s="46"/>
    </row>
    <row r="8" spans="2:17" ht="14.4" thickBot="1" x14ac:dyDescent="0.3">
      <c r="B8" s="50" t="s">
        <v>168</v>
      </c>
      <c r="C8" s="51"/>
      <c r="D8" s="51"/>
      <c r="E8" s="51"/>
      <c r="F8" s="51"/>
      <c r="G8" s="51"/>
      <c r="H8" s="51"/>
      <c r="I8" s="51"/>
      <c r="J8" s="51"/>
      <c r="K8" s="52"/>
    </row>
    <row r="9" spans="2:17" ht="14.4" thickBot="1" x14ac:dyDescent="0.3"/>
    <row r="10" spans="2:17" ht="14.4" thickBot="1" x14ac:dyDescent="0.3">
      <c r="B10" s="15" t="s">
        <v>0</v>
      </c>
      <c r="C10" s="15" t="s">
        <v>29</v>
      </c>
      <c r="D10" s="15" t="s">
        <v>1</v>
      </c>
      <c r="E10" s="15" t="s">
        <v>2</v>
      </c>
      <c r="F10" s="15" t="s">
        <v>11</v>
      </c>
      <c r="G10" s="16" t="s">
        <v>21</v>
      </c>
      <c r="H10" s="16" t="s">
        <v>22</v>
      </c>
      <c r="I10" s="15" t="s">
        <v>3</v>
      </c>
      <c r="J10" s="15" t="s">
        <v>24</v>
      </c>
    </row>
    <row r="11" spans="2:17" ht="14.4" thickBot="1" x14ac:dyDescent="0.3">
      <c r="B11" s="79">
        <v>1100</v>
      </c>
      <c r="C11" s="19" t="s">
        <v>47</v>
      </c>
      <c r="D11" s="20" t="s">
        <v>152</v>
      </c>
      <c r="E11" s="19">
        <v>2</v>
      </c>
      <c r="F11" s="17" t="s">
        <v>23</v>
      </c>
      <c r="G11" s="28" t="str">
        <f>IF(F11="A+","4",IF(F11="A","4",IF(F11="A-","3.7", IF(F11="B+","3.3", IF(F11="B","3", IF(F11="B-","2.7",IF(F11="C+","2.3",IF(F11="C","2",IF(F11="C-","1.7",IF(F11="D+","1.3",IF(F11="D","1",IF(F11="E","0"))))))))))))</f>
        <v>4</v>
      </c>
      <c r="H11" s="29">
        <f>G11*E11</f>
        <v>8</v>
      </c>
      <c r="I11" s="80">
        <f>SUM(E11:E19)</f>
        <v>16</v>
      </c>
      <c r="J11" s="84">
        <f>SUM(H11:H19)/I11</f>
        <v>3.7937500000000002</v>
      </c>
    </row>
    <row r="12" spans="2:17" ht="14.4" thickBot="1" x14ac:dyDescent="0.3">
      <c r="B12" s="79"/>
      <c r="C12" s="19" t="s">
        <v>48</v>
      </c>
      <c r="D12" s="20" t="s">
        <v>49</v>
      </c>
      <c r="E12" s="19">
        <v>2</v>
      </c>
      <c r="F12" s="17" t="s">
        <v>23</v>
      </c>
      <c r="G12" s="28" t="str">
        <f t="shared" ref="G12:G85" si="0">IF(F12="A+","4",IF(F12="A","4",IF(F12="A-","3.7", IF(F12="B+","3.3", IF(F12="B","3", IF(F12="B-","2.7",IF(F12="C+","2.3",IF(F12="C","2",IF(F12="C-","1.7",IF(F12="D+","1.3",IF(F12="D","1",IF(F12="E","0"))))))))))))</f>
        <v>4</v>
      </c>
      <c r="H12" s="29">
        <f t="shared" ref="H12:H85" si="1">G12*E12</f>
        <v>8</v>
      </c>
      <c r="I12" s="80"/>
      <c r="J12" s="84"/>
    </row>
    <row r="13" spans="2:17" ht="14.4" thickBot="1" x14ac:dyDescent="0.3">
      <c r="B13" s="79"/>
      <c r="C13" s="19" t="s">
        <v>50</v>
      </c>
      <c r="D13" s="20" t="s">
        <v>153</v>
      </c>
      <c r="E13" s="19">
        <v>1</v>
      </c>
      <c r="F13" s="17" t="s">
        <v>26</v>
      </c>
      <c r="G13" s="28" t="str">
        <f t="shared" si="0"/>
        <v>3.7</v>
      </c>
      <c r="H13" s="29">
        <f t="shared" si="1"/>
        <v>3.7</v>
      </c>
      <c r="I13" s="80"/>
      <c r="J13" s="84"/>
    </row>
    <row r="14" spans="2:17" ht="14.4" thickBot="1" x14ac:dyDescent="0.3">
      <c r="B14" s="79"/>
      <c r="C14" s="19" t="s">
        <v>51</v>
      </c>
      <c r="D14" s="20" t="s">
        <v>52</v>
      </c>
      <c r="E14" s="19">
        <v>1</v>
      </c>
      <c r="F14" s="17" t="s">
        <v>27</v>
      </c>
      <c r="G14" s="28" t="str">
        <f t="shared" si="0"/>
        <v>3.3</v>
      </c>
      <c r="H14" s="29">
        <f>G14*E14</f>
        <v>3.3</v>
      </c>
      <c r="I14" s="80"/>
      <c r="J14" s="84"/>
    </row>
    <row r="15" spans="2:17" ht="14.4" thickBot="1" x14ac:dyDescent="0.3">
      <c r="B15" s="79"/>
      <c r="C15" s="19" t="s">
        <v>53</v>
      </c>
      <c r="D15" s="20" t="s">
        <v>54</v>
      </c>
      <c r="E15" s="19">
        <v>3</v>
      </c>
      <c r="F15" s="17" t="s">
        <v>23</v>
      </c>
      <c r="G15" s="28" t="str">
        <f t="shared" si="0"/>
        <v>4</v>
      </c>
      <c r="H15" s="29">
        <f t="shared" si="1"/>
        <v>12</v>
      </c>
      <c r="I15" s="80"/>
      <c r="J15" s="84"/>
      <c r="P15" s="43">
        <f>'By Semester'!G15</f>
        <v>0.40634920634920635</v>
      </c>
      <c r="Q15" s="43">
        <f>IF(J11&gt;0,P15,0)</f>
        <v>0.40634920634920635</v>
      </c>
    </row>
    <row r="16" spans="2:17" ht="14.4" thickBot="1" x14ac:dyDescent="0.3">
      <c r="B16" s="79"/>
      <c r="C16" s="19" t="s">
        <v>55</v>
      </c>
      <c r="D16" s="20" t="s">
        <v>56</v>
      </c>
      <c r="E16" s="19">
        <v>1</v>
      </c>
      <c r="F16" s="17" t="s">
        <v>26</v>
      </c>
      <c r="G16" s="28" t="str">
        <f t="shared" si="0"/>
        <v>3.7</v>
      </c>
      <c r="H16" s="29">
        <f t="shared" si="1"/>
        <v>3.7</v>
      </c>
      <c r="I16" s="80"/>
      <c r="J16" s="84"/>
      <c r="P16" s="43">
        <f>'By Semester'!G16</f>
        <v>0.45714285714285713</v>
      </c>
      <c r="Q16" s="43">
        <f>IF(J20&gt;0,P16,0)</f>
        <v>0.45714285714285713</v>
      </c>
    </row>
    <row r="17" spans="2:17" ht="14.4" thickBot="1" x14ac:dyDescent="0.3">
      <c r="B17" s="79"/>
      <c r="C17" s="19" t="s">
        <v>57</v>
      </c>
      <c r="D17" s="20" t="s">
        <v>58</v>
      </c>
      <c r="E17" s="19">
        <v>2</v>
      </c>
      <c r="F17" s="17" t="s">
        <v>27</v>
      </c>
      <c r="G17" s="28" t="str">
        <f t="shared" si="0"/>
        <v>3.3</v>
      </c>
      <c r="H17" s="29">
        <f t="shared" si="1"/>
        <v>6.6</v>
      </c>
      <c r="I17" s="80"/>
      <c r="J17" s="84"/>
      <c r="P17" s="43">
        <f>'By Semester'!G17</f>
        <v>0.5714285714285714</v>
      </c>
      <c r="Q17" s="43">
        <f>IF(J28&gt;0,P17,0)</f>
        <v>0.5714285714285714</v>
      </c>
    </row>
    <row r="18" spans="2:17" ht="14.4" thickBot="1" x14ac:dyDescent="0.3">
      <c r="B18" s="79"/>
      <c r="C18" s="19" t="s">
        <v>59</v>
      </c>
      <c r="D18" s="20" t="s">
        <v>60</v>
      </c>
      <c r="E18" s="19">
        <v>2</v>
      </c>
      <c r="F18" s="17" t="s">
        <v>26</v>
      </c>
      <c r="G18" s="28" t="str">
        <f t="shared" ref="G18" si="2">IF(F18="A+","4",IF(F18="A","4",IF(F18="A-","3.7", IF(F18="B+","3.3", IF(F18="B","3", IF(F18="B-","2.7",IF(F18="C+","2.3",IF(F18="C","2",IF(F18="C-","1.7",IF(F18="D+","1.3",IF(F18="D","1",IF(F18="E","0"))))))))))))</f>
        <v>3.7</v>
      </c>
      <c r="H18" s="29">
        <f t="shared" ref="H18" si="3">G18*E18</f>
        <v>7.4</v>
      </c>
      <c r="I18" s="80"/>
      <c r="J18" s="84"/>
      <c r="P18" s="43">
        <f>'By Semester'!G18</f>
        <v>0.5714285714285714</v>
      </c>
      <c r="Q18" s="43">
        <f>IF(J38&gt;0,P18,0)</f>
        <v>0.5714285714285714</v>
      </c>
    </row>
    <row r="19" spans="2:17" ht="14.4" thickBot="1" x14ac:dyDescent="0.3">
      <c r="B19" s="79"/>
      <c r="C19" s="19" t="s">
        <v>61</v>
      </c>
      <c r="D19" s="20" t="s">
        <v>62</v>
      </c>
      <c r="E19" s="19">
        <v>2</v>
      </c>
      <c r="F19" s="17" t="s">
        <v>23</v>
      </c>
      <c r="G19" s="28" t="str">
        <f t="shared" si="0"/>
        <v>4</v>
      </c>
      <c r="H19" s="29">
        <f t="shared" si="1"/>
        <v>8</v>
      </c>
      <c r="I19" s="80"/>
      <c r="J19" s="84"/>
      <c r="P19" s="43">
        <f>'By Semester'!G19</f>
        <v>0.53968253968253965</v>
      </c>
      <c r="Q19" s="43">
        <f>IF(J50&gt;0,P19,0)</f>
        <v>0.53968253968253965</v>
      </c>
    </row>
    <row r="20" spans="2:17" ht="14.4" thickBot="1" x14ac:dyDescent="0.3">
      <c r="B20" s="82">
        <v>1200</v>
      </c>
      <c r="C20" s="21" t="s">
        <v>63</v>
      </c>
      <c r="D20" s="22" t="s">
        <v>64</v>
      </c>
      <c r="E20" s="21">
        <v>1</v>
      </c>
      <c r="F20" s="17" t="s">
        <v>27</v>
      </c>
      <c r="G20" s="30" t="str">
        <f t="shared" si="0"/>
        <v>3.3</v>
      </c>
      <c r="H20" s="31">
        <f t="shared" si="1"/>
        <v>3.3</v>
      </c>
      <c r="I20" s="81">
        <f>SUM(E20:E27)</f>
        <v>18</v>
      </c>
      <c r="J20" s="83">
        <f>SUM(H20:H27)/I20</f>
        <v>3.4555555555555553</v>
      </c>
      <c r="P20" s="43">
        <f>'By Semester'!G20</f>
        <v>0.53968253968253965</v>
      </c>
      <c r="Q20" s="43">
        <f>IF(J62&gt;0,P20,0)</f>
        <v>0.53968253968253965</v>
      </c>
    </row>
    <row r="21" spans="2:17" ht="14.4" thickBot="1" x14ac:dyDescent="0.3">
      <c r="B21" s="82"/>
      <c r="C21" s="21" t="s">
        <v>65</v>
      </c>
      <c r="D21" s="22" t="s">
        <v>66</v>
      </c>
      <c r="E21" s="21">
        <v>2</v>
      </c>
      <c r="F21" s="17" t="s">
        <v>23</v>
      </c>
      <c r="G21" s="30" t="str">
        <f t="shared" si="0"/>
        <v>4</v>
      </c>
      <c r="H21" s="31">
        <f t="shared" si="1"/>
        <v>8</v>
      </c>
      <c r="I21" s="81"/>
      <c r="J21" s="83"/>
      <c r="P21" s="43">
        <f>'By Semester'!G21</f>
        <v>0.68571428571428561</v>
      </c>
      <c r="Q21" s="43">
        <f>IF(J73&gt;0,P21,0)</f>
        <v>0.68571428571428561</v>
      </c>
    </row>
    <row r="22" spans="2:17" ht="14.4" thickBot="1" x14ac:dyDescent="0.3">
      <c r="B22" s="82"/>
      <c r="C22" s="21" t="s">
        <v>67</v>
      </c>
      <c r="D22" s="22" t="s">
        <v>68</v>
      </c>
      <c r="E22" s="21">
        <v>3</v>
      </c>
      <c r="F22" s="17" t="s">
        <v>26</v>
      </c>
      <c r="G22" s="30" t="str">
        <f t="shared" si="0"/>
        <v>3.7</v>
      </c>
      <c r="H22" s="31">
        <f t="shared" si="1"/>
        <v>11.100000000000001</v>
      </c>
      <c r="I22" s="81"/>
      <c r="J22" s="83"/>
      <c r="P22" s="43">
        <f>'By Semester'!G22</f>
        <v>0.22857142857142854</v>
      </c>
      <c r="Q22" s="43">
        <f>IF(J85&gt;0,P22,0)</f>
        <v>0.22857142857142854</v>
      </c>
    </row>
    <row r="23" spans="2:17" ht="14.4" thickBot="1" x14ac:dyDescent="0.3">
      <c r="B23" s="82"/>
      <c r="C23" s="21" t="s">
        <v>69</v>
      </c>
      <c r="D23" s="22" t="s">
        <v>70</v>
      </c>
      <c r="E23" s="21">
        <v>2</v>
      </c>
      <c r="F23" s="17" t="s">
        <v>25</v>
      </c>
      <c r="G23" s="30" t="str">
        <f t="shared" si="0"/>
        <v>3</v>
      </c>
      <c r="H23" s="31">
        <f t="shared" si="1"/>
        <v>6</v>
      </c>
      <c r="I23" s="81"/>
      <c r="J23" s="83"/>
      <c r="P23" s="43"/>
      <c r="Q23" s="43">
        <f>SUM(Q15:Q22)</f>
        <v>3.9999999999999996</v>
      </c>
    </row>
    <row r="24" spans="2:17" ht="14.4" thickBot="1" x14ac:dyDescent="0.3">
      <c r="B24" s="82"/>
      <c r="C24" s="21" t="s">
        <v>71</v>
      </c>
      <c r="D24" s="22" t="s">
        <v>72</v>
      </c>
      <c r="E24" s="21">
        <v>2</v>
      </c>
      <c r="F24" s="17" t="s">
        <v>27</v>
      </c>
      <c r="G24" s="30" t="str">
        <f t="shared" si="0"/>
        <v>3.3</v>
      </c>
      <c r="H24" s="31">
        <f t="shared" si="1"/>
        <v>6.6</v>
      </c>
      <c r="I24" s="81"/>
      <c r="J24" s="83"/>
    </row>
    <row r="25" spans="2:17" ht="14.4" thickBot="1" x14ac:dyDescent="0.3">
      <c r="B25" s="82"/>
      <c r="C25" s="21" t="s">
        <v>73</v>
      </c>
      <c r="D25" s="22" t="s">
        <v>74</v>
      </c>
      <c r="E25" s="21">
        <v>2</v>
      </c>
      <c r="F25" s="17" t="s">
        <v>26</v>
      </c>
      <c r="G25" s="30" t="str">
        <f t="shared" si="0"/>
        <v>3.7</v>
      </c>
      <c r="H25" s="31">
        <f t="shared" si="1"/>
        <v>7.4</v>
      </c>
      <c r="I25" s="81"/>
      <c r="J25" s="83"/>
    </row>
    <row r="26" spans="2:17" ht="14.4" thickBot="1" x14ac:dyDescent="0.3">
      <c r="B26" s="82"/>
      <c r="C26" s="21" t="s">
        <v>75</v>
      </c>
      <c r="D26" s="22" t="s">
        <v>76</v>
      </c>
      <c r="E26" s="21">
        <v>3</v>
      </c>
      <c r="F26" s="17" t="s">
        <v>27</v>
      </c>
      <c r="G26" s="30" t="str">
        <f t="shared" si="0"/>
        <v>3.3</v>
      </c>
      <c r="H26" s="31">
        <f t="shared" si="1"/>
        <v>9.8999999999999986</v>
      </c>
      <c r="I26" s="81"/>
      <c r="J26" s="83"/>
    </row>
    <row r="27" spans="2:17" ht="14.4" thickBot="1" x14ac:dyDescent="0.3">
      <c r="B27" s="82"/>
      <c r="C27" s="21" t="s">
        <v>77</v>
      </c>
      <c r="D27" s="22" t="s">
        <v>78</v>
      </c>
      <c r="E27" s="21">
        <v>3</v>
      </c>
      <c r="F27" s="17" t="s">
        <v>27</v>
      </c>
      <c r="G27" s="30" t="str">
        <f t="shared" si="0"/>
        <v>3.3</v>
      </c>
      <c r="H27" s="31">
        <f t="shared" si="1"/>
        <v>9.8999999999999986</v>
      </c>
      <c r="I27" s="81"/>
      <c r="J27" s="83"/>
    </row>
    <row r="28" spans="2:17" ht="14.4" thickBot="1" x14ac:dyDescent="0.3">
      <c r="B28" s="79">
        <v>2100</v>
      </c>
      <c r="C28" s="19" t="s">
        <v>79</v>
      </c>
      <c r="D28" s="20" t="s">
        <v>80</v>
      </c>
      <c r="E28" s="19">
        <v>3</v>
      </c>
      <c r="F28" s="17" t="s">
        <v>23</v>
      </c>
      <c r="G28" s="28" t="str">
        <f t="shared" si="0"/>
        <v>4</v>
      </c>
      <c r="H28" s="29">
        <f t="shared" si="1"/>
        <v>12</v>
      </c>
      <c r="I28" s="80">
        <f>SUM(E28:E37)</f>
        <v>18</v>
      </c>
      <c r="J28" s="84">
        <f>SUM(H28:H37)/I28</f>
        <v>3.6500000000000004</v>
      </c>
    </row>
    <row r="29" spans="2:17" ht="14.4" thickBot="1" x14ac:dyDescent="0.3">
      <c r="B29" s="79"/>
      <c r="C29" s="19" t="s">
        <v>81</v>
      </c>
      <c r="D29" s="20" t="s">
        <v>82</v>
      </c>
      <c r="E29" s="19">
        <v>1</v>
      </c>
      <c r="F29" s="17" t="s">
        <v>25</v>
      </c>
      <c r="G29" s="28" t="str">
        <f t="shared" si="0"/>
        <v>3</v>
      </c>
      <c r="H29" s="29">
        <f t="shared" si="1"/>
        <v>3</v>
      </c>
      <c r="I29" s="80"/>
      <c r="J29" s="84"/>
    </row>
    <row r="30" spans="2:17" ht="14.4" thickBot="1" x14ac:dyDescent="0.3">
      <c r="B30" s="79"/>
      <c r="C30" s="19" t="s">
        <v>83</v>
      </c>
      <c r="D30" s="20" t="s">
        <v>84</v>
      </c>
      <c r="E30" s="19">
        <v>3</v>
      </c>
      <c r="F30" s="17" t="s">
        <v>26</v>
      </c>
      <c r="G30" s="28" t="str">
        <f t="shared" si="0"/>
        <v>3.7</v>
      </c>
      <c r="H30" s="29">
        <f t="shared" si="1"/>
        <v>11.100000000000001</v>
      </c>
      <c r="I30" s="80"/>
      <c r="J30" s="84"/>
    </row>
    <row r="31" spans="2:17" ht="14.4" thickBot="1" x14ac:dyDescent="0.3">
      <c r="B31" s="79"/>
      <c r="C31" s="19" t="s">
        <v>85</v>
      </c>
      <c r="D31" s="20" t="s">
        <v>154</v>
      </c>
      <c r="E31" s="19">
        <v>2</v>
      </c>
      <c r="F31" s="17" t="s">
        <v>27</v>
      </c>
      <c r="G31" s="28" t="str">
        <f t="shared" si="0"/>
        <v>3.3</v>
      </c>
      <c r="H31" s="29">
        <f t="shared" si="1"/>
        <v>6.6</v>
      </c>
      <c r="I31" s="80"/>
      <c r="J31" s="84"/>
    </row>
    <row r="32" spans="2:17" ht="14.4" thickBot="1" x14ac:dyDescent="0.3">
      <c r="B32" s="79"/>
      <c r="C32" s="19" t="s">
        <v>86</v>
      </c>
      <c r="D32" s="20" t="s">
        <v>156</v>
      </c>
      <c r="E32" s="19">
        <v>2</v>
      </c>
      <c r="F32" s="17" t="s">
        <v>23</v>
      </c>
      <c r="G32" s="28" t="str">
        <f t="shared" si="0"/>
        <v>4</v>
      </c>
      <c r="H32" s="29">
        <f t="shared" si="1"/>
        <v>8</v>
      </c>
      <c r="I32" s="80"/>
      <c r="J32" s="84"/>
    </row>
    <row r="33" spans="2:10" ht="14.4" thickBot="1" x14ac:dyDescent="0.3">
      <c r="B33" s="79"/>
      <c r="C33" s="19" t="s">
        <v>87</v>
      </c>
      <c r="D33" s="20" t="s">
        <v>155</v>
      </c>
      <c r="E33" s="19">
        <v>2</v>
      </c>
      <c r="F33" s="17" t="s">
        <v>23</v>
      </c>
      <c r="G33" s="28" t="str">
        <f t="shared" si="0"/>
        <v>4</v>
      </c>
      <c r="H33" s="29">
        <f t="shared" si="1"/>
        <v>8</v>
      </c>
      <c r="I33" s="80"/>
      <c r="J33" s="84"/>
    </row>
    <row r="34" spans="2:10" ht="14.4" thickBot="1" x14ac:dyDescent="0.3">
      <c r="B34" s="79"/>
      <c r="C34" s="19" t="s">
        <v>4</v>
      </c>
      <c r="D34" s="20" t="s">
        <v>88</v>
      </c>
      <c r="E34" s="19">
        <v>3</v>
      </c>
      <c r="F34" s="17" t="s">
        <v>25</v>
      </c>
      <c r="G34" s="28" t="str">
        <f t="shared" si="0"/>
        <v>3</v>
      </c>
      <c r="H34" s="29">
        <f t="shared" si="1"/>
        <v>9</v>
      </c>
      <c r="I34" s="80"/>
      <c r="J34" s="84"/>
    </row>
    <row r="35" spans="2:10" ht="14.4" thickBot="1" x14ac:dyDescent="0.3">
      <c r="B35" s="79"/>
      <c r="C35" s="17"/>
      <c r="D35" s="18"/>
      <c r="E35" s="17">
        <v>2</v>
      </c>
      <c r="F35" s="17" t="s">
        <v>23</v>
      </c>
      <c r="G35" s="28" t="str">
        <f t="shared" ref="G35:G36" si="4">IF(F35="A+","4",IF(F35="A","4",IF(F35="A-","3.7", IF(F35="B+","3.3", IF(F35="B","3", IF(F35="B-","2.7",IF(F35="C+","2.3",IF(F35="C","2",IF(F35="C-","1.7",IF(F35="D+","1.3",IF(F35="D","1",IF(F35="E","0"))))))))))))</f>
        <v>4</v>
      </c>
      <c r="H35" s="29">
        <f t="shared" ref="H35:H36" si="5">G35*E35</f>
        <v>8</v>
      </c>
      <c r="I35" s="80"/>
      <c r="J35" s="84"/>
    </row>
    <row r="36" spans="2:10" ht="14.4" thickBot="1" x14ac:dyDescent="0.3">
      <c r="B36" s="79"/>
      <c r="C36" s="17"/>
      <c r="D36" s="18"/>
      <c r="E36" s="17"/>
      <c r="F36" s="17"/>
      <c r="G36" s="28" t="b">
        <f t="shared" si="4"/>
        <v>0</v>
      </c>
      <c r="H36" s="29">
        <f t="shared" si="5"/>
        <v>0</v>
      </c>
      <c r="I36" s="80"/>
      <c r="J36" s="84"/>
    </row>
    <row r="37" spans="2:10" ht="14.4" thickBot="1" x14ac:dyDescent="0.3">
      <c r="B37" s="79"/>
      <c r="C37" s="17"/>
      <c r="D37" s="18"/>
      <c r="E37" s="17"/>
      <c r="F37" s="17"/>
      <c r="G37" s="28" t="b">
        <f t="shared" si="0"/>
        <v>0</v>
      </c>
      <c r="H37" s="29">
        <f t="shared" si="1"/>
        <v>0</v>
      </c>
      <c r="I37" s="80"/>
      <c r="J37" s="84"/>
    </row>
    <row r="38" spans="2:10" ht="14.4" thickBot="1" x14ac:dyDescent="0.3">
      <c r="B38" s="82">
        <v>2200</v>
      </c>
      <c r="C38" s="21" t="s">
        <v>89</v>
      </c>
      <c r="D38" s="22" t="s">
        <v>90</v>
      </c>
      <c r="E38" s="21">
        <v>1</v>
      </c>
      <c r="F38" s="17" t="s">
        <v>23</v>
      </c>
      <c r="G38" s="30" t="str">
        <f t="shared" si="0"/>
        <v>4</v>
      </c>
      <c r="H38" s="31">
        <f t="shared" si="1"/>
        <v>4</v>
      </c>
      <c r="I38" s="81">
        <f>SUM(E38:E49)</f>
        <v>18</v>
      </c>
      <c r="J38" s="83">
        <f>SUM(H38:H49)/I38</f>
        <v>3.5166666666666671</v>
      </c>
    </row>
    <row r="39" spans="2:10" ht="14.4" thickBot="1" x14ac:dyDescent="0.3">
      <c r="B39" s="82"/>
      <c r="C39" s="21" t="s">
        <v>91</v>
      </c>
      <c r="D39" s="22" t="s">
        <v>92</v>
      </c>
      <c r="E39" s="21">
        <v>2</v>
      </c>
      <c r="F39" s="17" t="s">
        <v>27</v>
      </c>
      <c r="G39" s="30" t="str">
        <f t="shared" si="0"/>
        <v>3.3</v>
      </c>
      <c r="H39" s="31">
        <f t="shared" si="1"/>
        <v>6.6</v>
      </c>
      <c r="I39" s="81"/>
      <c r="J39" s="83"/>
    </row>
    <row r="40" spans="2:10" ht="14.4" thickBot="1" x14ac:dyDescent="0.3">
      <c r="B40" s="82"/>
      <c r="C40" s="21" t="s">
        <v>93</v>
      </c>
      <c r="D40" s="22" t="s">
        <v>94</v>
      </c>
      <c r="E40" s="21">
        <v>2</v>
      </c>
      <c r="F40" s="17" t="s">
        <v>36</v>
      </c>
      <c r="G40" s="30" t="str">
        <f t="shared" si="0"/>
        <v>2.7</v>
      </c>
      <c r="H40" s="31">
        <f t="shared" si="1"/>
        <v>5.4</v>
      </c>
      <c r="I40" s="81"/>
      <c r="J40" s="83"/>
    </row>
    <row r="41" spans="2:10" ht="14.4" thickBot="1" x14ac:dyDescent="0.3">
      <c r="B41" s="82"/>
      <c r="C41" s="21" t="s">
        <v>95</v>
      </c>
      <c r="D41" s="22" t="s">
        <v>96</v>
      </c>
      <c r="E41" s="21">
        <v>1</v>
      </c>
      <c r="F41" s="17" t="s">
        <v>26</v>
      </c>
      <c r="G41" s="30" t="str">
        <f t="shared" si="0"/>
        <v>3.7</v>
      </c>
      <c r="H41" s="31">
        <f t="shared" si="1"/>
        <v>3.7</v>
      </c>
      <c r="I41" s="81"/>
      <c r="J41" s="83"/>
    </row>
    <row r="42" spans="2:10" ht="14.4" thickBot="1" x14ac:dyDescent="0.3">
      <c r="B42" s="82"/>
      <c r="C42" s="21" t="s">
        <v>97</v>
      </c>
      <c r="D42" s="22" t="s">
        <v>98</v>
      </c>
      <c r="E42" s="21">
        <v>3</v>
      </c>
      <c r="F42" s="17" t="s">
        <v>23</v>
      </c>
      <c r="G42" s="30" t="str">
        <f t="shared" si="0"/>
        <v>4</v>
      </c>
      <c r="H42" s="31">
        <f t="shared" si="1"/>
        <v>12</v>
      </c>
      <c r="I42" s="81"/>
      <c r="J42" s="83"/>
    </row>
    <row r="43" spans="2:10" ht="14.4" thickBot="1" x14ac:dyDescent="0.3">
      <c r="B43" s="82"/>
      <c r="C43" s="21" t="s">
        <v>99</v>
      </c>
      <c r="D43" s="22" t="s">
        <v>100</v>
      </c>
      <c r="E43" s="21">
        <v>1</v>
      </c>
      <c r="F43" s="17" t="s">
        <v>25</v>
      </c>
      <c r="G43" s="30" t="str">
        <f t="shared" si="0"/>
        <v>3</v>
      </c>
      <c r="H43" s="31">
        <f t="shared" si="1"/>
        <v>3</v>
      </c>
      <c r="I43" s="81"/>
      <c r="J43" s="83"/>
    </row>
    <row r="44" spans="2:10" ht="14.4" thickBot="1" x14ac:dyDescent="0.3">
      <c r="B44" s="82"/>
      <c r="C44" s="21" t="s">
        <v>5</v>
      </c>
      <c r="D44" s="22" t="s">
        <v>101</v>
      </c>
      <c r="E44" s="21">
        <v>3</v>
      </c>
      <c r="F44" s="17" t="s">
        <v>23</v>
      </c>
      <c r="G44" s="30" t="str">
        <f t="shared" si="0"/>
        <v>4</v>
      </c>
      <c r="H44" s="31">
        <f t="shared" si="1"/>
        <v>12</v>
      </c>
      <c r="I44" s="81"/>
      <c r="J44" s="83"/>
    </row>
    <row r="45" spans="2:10" ht="14.4" thickBot="1" x14ac:dyDescent="0.3">
      <c r="B45" s="82"/>
      <c r="C45" s="21" t="s">
        <v>6</v>
      </c>
      <c r="D45" s="22" t="s">
        <v>102</v>
      </c>
      <c r="E45" s="21">
        <v>1</v>
      </c>
      <c r="F45" s="17" t="s">
        <v>23</v>
      </c>
      <c r="G45" s="30" t="str">
        <f t="shared" si="0"/>
        <v>4</v>
      </c>
      <c r="H45" s="31">
        <f t="shared" si="1"/>
        <v>4</v>
      </c>
      <c r="I45" s="81"/>
      <c r="J45" s="83"/>
    </row>
    <row r="46" spans="2:10" ht="14.4" thickBot="1" x14ac:dyDescent="0.3">
      <c r="B46" s="82"/>
      <c r="C46" s="21" t="s">
        <v>103</v>
      </c>
      <c r="D46" s="22" t="s">
        <v>104</v>
      </c>
      <c r="E46" s="21">
        <v>2</v>
      </c>
      <c r="F46" s="17" t="s">
        <v>27</v>
      </c>
      <c r="G46" s="30" t="str">
        <f>IF(F46="A+","4",IF(F46="A","4",IF(F46="A-","3.7", IF(F46="B+","3.3", IF(F46="B","3", IF(F46="B-","2.7",IF(F46="C+","2.3",IF(F46="C","2",IF(F46="C-","1.7",IF(F46="D+","1.3",IF(F46="D","1",IF(F46="E","0"))))))))))))</f>
        <v>3.3</v>
      </c>
      <c r="H46" s="31">
        <f>G46*E46</f>
        <v>6.6</v>
      </c>
      <c r="I46" s="81"/>
      <c r="J46" s="83"/>
    </row>
    <row r="47" spans="2:10" ht="14.4" thickBot="1" x14ac:dyDescent="0.3">
      <c r="B47" s="82"/>
      <c r="C47" s="17"/>
      <c r="D47" s="18"/>
      <c r="E47" s="17">
        <v>2</v>
      </c>
      <c r="F47" s="17" t="s">
        <v>25</v>
      </c>
      <c r="G47" s="30" t="str">
        <f>IF(F47="A+","4",IF(F47="A","4",IF(F47="A-","3.7", IF(F47="B+","3.3", IF(F47="B","3", IF(F47="B-","2.7",IF(F47="C+","2.3",IF(F47="C","2",IF(F47="C-","1.7",IF(F47="D+","1.3",IF(F47="D","1",IF(F47="E","0"))))))))))))</f>
        <v>3</v>
      </c>
      <c r="H47" s="31">
        <f>G47*E47</f>
        <v>6</v>
      </c>
      <c r="I47" s="81"/>
      <c r="J47" s="83"/>
    </row>
    <row r="48" spans="2:10" ht="14.4" thickBot="1" x14ac:dyDescent="0.3">
      <c r="B48" s="82"/>
      <c r="C48" s="17"/>
      <c r="D48" s="18"/>
      <c r="E48" s="17"/>
      <c r="F48" s="17"/>
      <c r="G48" s="30" t="b">
        <f>IF(F48="A+","4",IF(F48="A","4",IF(F48="A-","3.7", IF(F48="B+","3.3", IF(F48="B","3", IF(F48="B-","2.7",IF(F48="C+","2.3",IF(F48="C","2",IF(F48="C-","1.7",IF(F48="D+","1.3",IF(F48="D","1",IF(F48="E","0"))))))))))))</f>
        <v>0</v>
      </c>
      <c r="H48" s="31">
        <f>G48*E48</f>
        <v>0</v>
      </c>
      <c r="I48" s="81"/>
      <c r="J48" s="83"/>
    </row>
    <row r="49" spans="2:10" ht="14.4" thickBot="1" x14ac:dyDescent="0.3">
      <c r="B49" s="82"/>
      <c r="C49" s="17"/>
      <c r="D49" s="18"/>
      <c r="E49" s="17"/>
      <c r="F49" s="17"/>
      <c r="G49" s="30" t="b">
        <f>IF(F49="A+","4",IF(F49="A","4",IF(F49="A-","3.7", IF(F49="B+","3.3", IF(F49="B","3", IF(F49="B-","2.7",IF(F49="C+","2.3",IF(F49="C","2",IF(F49="C-","1.7",IF(F49="D+","1.3",IF(F49="D","1",IF(F49="E","0"))))))))))))</f>
        <v>0</v>
      </c>
      <c r="H49" s="31">
        <f>G49*E49</f>
        <v>0</v>
      </c>
      <c r="I49" s="81"/>
      <c r="J49" s="83"/>
    </row>
    <row r="50" spans="2:10" ht="14.4" thickBot="1" x14ac:dyDescent="0.3">
      <c r="B50" s="79">
        <v>3100</v>
      </c>
      <c r="C50" s="19" t="s">
        <v>105</v>
      </c>
      <c r="D50" s="20" t="s">
        <v>106</v>
      </c>
      <c r="E50" s="19">
        <v>2</v>
      </c>
      <c r="F50" s="17" t="s">
        <v>26</v>
      </c>
      <c r="G50" s="28" t="str">
        <f t="shared" si="0"/>
        <v>3.7</v>
      </c>
      <c r="H50" s="29">
        <f t="shared" si="1"/>
        <v>7.4</v>
      </c>
      <c r="I50" s="80">
        <f>SUM(E50:E61)</f>
        <v>17</v>
      </c>
      <c r="J50" s="84">
        <f>SUM(H50:H61)/I50</f>
        <v>3.8058823529411758</v>
      </c>
    </row>
    <row r="51" spans="2:10" ht="14.4" thickBot="1" x14ac:dyDescent="0.3">
      <c r="B51" s="79"/>
      <c r="C51" s="19" t="s">
        <v>107</v>
      </c>
      <c r="D51" s="20" t="s">
        <v>108</v>
      </c>
      <c r="E51" s="19">
        <v>2</v>
      </c>
      <c r="F51" s="17" t="s">
        <v>27</v>
      </c>
      <c r="G51" s="28" t="str">
        <f t="shared" si="0"/>
        <v>3.3</v>
      </c>
      <c r="H51" s="29">
        <f t="shared" si="1"/>
        <v>6.6</v>
      </c>
      <c r="I51" s="80"/>
      <c r="J51" s="84"/>
    </row>
    <row r="52" spans="2:10" ht="14.4" thickBot="1" x14ac:dyDescent="0.3">
      <c r="B52" s="79"/>
      <c r="C52" s="19" t="s">
        <v>7</v>
      </c>
      <c r="D52" s="20" t="s">
        <v>109</v>
      </c>
      <c r="E52" s="19">
        <v>2</v>
      </c>
      <c r="F52" s="17" t="s">
        <v>37</v>
      </c>
      <c r="G52" s="28" t="str">
        <f t="shared" si="0"/>
        <v>4</v>
      </c>
      <c r="H52" s="29">
        <f t="shared" si="1"/>
        <v>8</v>
      </c>
      <c r="I52" s="80"/>
      <c r="J52" s="84"/>
    </row>
    <row r="53" spans="2:10" ht="14.4" thickBot="1" x14ac:dyDescent="0.3">
      <c r="B53" s="79"/>
      <c r="C53" s="19" t="s">
        <v>110</v>
      </c>
      <c r="D53" s="20" t="s">
        <v>111</v>
      </c>
      <c r="E53" s="19">
        <v>1</v>
      </c>
      <c r="F53" s="17" t="s">
        <v>23</v>
      </c>
      <c r="G53" s="28" t="str">
        <f t="shared" si="0"/>
        <v>4</v>
      </c>
      <c r="H53" s="29">
        <f t="shared" si="1"/>
        <v>4</v>
      </c>
      <c r="I53" s="80"/>
      <c r="J53" s="84"/>
    </row>
    <row r="54" spans="2:10" ht="14.4" thickBot="1" x14ac:dyDescent="0.3">
      <c r="B54" s="79"/>
      <c r="C54" s="19" t="s">
        <v>112</v>
      </c>
      <c r="D54" s="20" t="s">
        <v>113</v>
      </c>
      <c r="E54" s="19">
        <v>2</v>
      </c>
      <c r="F54" s="17" t="s">
        <v>26</v>
      </c>
      <c r="G54" s="28" t="str">
        <f t="shared" si="0"/>
        <v>3.7</v>
      </c>
      <c r="H54" s="29">
        <f t="shared" si="1"/>
        <v>7.4</v>
      </c>
      <c r="I54" s="80"/>
      <c r="J54" s="84"/>
    </row>
    <row r="55" spans="2:10" ht="14.4" thickBot="1" x14ac:dyDescent="0.3">
      <c r="B55" s="79"/>
      <c r="C55" s="19" t="s">
        <v>114</v>
      </c>
      <c r="D55" s="20" t="s">
        <v>115</v>
      </c>
      <c r="E55" s="19">
        <v>1</v>
      </c>
      <c r="F55" s="17" t="s">
        <v>27</v>
      </c>
      <c r="G55" s="28" t="str">
        <f t="shared" si="0"/>
        <v>3.3</v>
      </c>
      <c r="H55" s="29">
        <f t="shared" si="1"/>
        <v>3.3</v>
      </c>
      <c r="I55" s="80"/>
      <c r="J55" s="84"/>
    </row>
    <row r="56" spans="2:10" ht="14.4" thickBot="1" x14ac:dyDescent="0.3">
      <c r="B56" s="79"/>
      <c r="C56" s="19" t="s">
        <v>116</v>
      </c>
      <c r="D56" s="20" t="s">
        <v>117</v>
      </c>
      <c r="E56" s="19">
        <v>1</v>
      </c>
      <c r="F56" s="17" t="s">
        <v>23</v>
      </c>
      <c r="G56" s="28" t="str">
        <f t="shared" si="0"/>
        <v>4</v>
      </c>
      <c r="H56" s="29">
        <f t="shared" si="1"/>
        <v>4</v>
      </c>
      <c r="I56" s="80"/>
      <c r="J56" s="84"/>
    </row>
    <row r="57" spans="2:10" ht="14.4" thickBot="1" x14ac:dyDescent="0.3">
      <c r="B57" s="79"/>
      <c r="C57" s="19" t="s">
        <v>118</v>
      </c>
      <c r="D57" s="20" t="s">
        <v>119</v>
      </c>
      <c r="E57" s="19">
        <v>2</v>
      </c>
      <c r="F57" s="17" t="s">
        <v>23</v>
      </c>
      <c r="G57" s="28" t="str">
        <f t="shared" si="0"/>
        <v>4</v>
      </c>
      <c r="H57" s="29">
        <f t="shared" si="1"/>
        <v>8</v>
      </c>
      <c r="I57" s="80"/>
      <c r="J57" s="84"/>
    </row>
    <row r="58" spans="2:10" ht="14.4" thickBot="1" x14ac:dyDescent="0.3">
      <c r="B58" s="79"/>
      <c r="C58" s="19" t="s">
        <v>120</v>
      </c>
      <c r="D58" s="20" t="s">
        <v>121</v>
      </c>
      <c r="E58" s="19">
        <v>2</v>
      </c>
      <c r="F58" s="17" t="s">
        <v>23</v>
      </c>
      <c r="G58" s="28" t="str">
        <f t="shared" si="0"/>
        <v>4</v>
      </c>
      <c r="H58" s="29">
        <f t="shared" si="1"/>
        <v>8</v>
      </c>
      <c r="I58" s="80"/>
      <c r="J58" s="84"/>
    </row>
    <row r="59" spans="2:10" ht="14.4" thickBot="1" x14ac:dyDescent="0.3">
      <c r="B59" s="79"/>
      <c r="C59" s="17"/>
      <c r="D59" s="18"/>
      <c r="E59" s="17">
        <v>2</v>
      </c>
      <c r="F59" s="17" t="s">
        <v>23</v>
      </c>
      <c r="G59" s="28" t="str">
        <f t="shared" ref="G59:G60" si="6">IF(F59="A+","4",IF(F59="A","4",IF(F59="A-","3.7", IF(F59="B+","3.3", IF(F59="B","3", IF(F59="B-","2.7",IF(F59="C+","2.3",IF(F59="C","2",IF(F59="C-","1.7",IF(F59="D+","1.3",IF(F59="D","1",IF(F59="E","0"))))))))))))</f>
        <v>4</v>
      </c>
      <c r="H59" s="29">
        <f t="shared" ref="H59:H60" si="7">G59*E59</f>
        <v>8</v>
      </c>
      <c r="I59" s="80"/>
      <c r="J59" s="84"/>
    </row>
    <row r="60" spans="2:10" ht="14.4" thickBot="1" x14ac:dyDescent="0.3">
      <c r="B60" s="79"/>
      <c r="C60" s="17"/>
      <c r="D60" s="18"/>
      <c r="E60" s="17"/>
      <c r="F60" s="17"/>
      <c r="G60" s="28" t="b">
        <f t="shared" si="6"/>
        <v>0</v>
      </c>
      <c r="H60" s="29">
        <f t="shared" si="7"/>
        <v>0</v>
      </c>
      <c r="I60" s="80"/>
      <c r="J60" s="84"/>
    </row>
    <row r="61" spans="2:10" ht="14.4" thickBot="1" x14ac:dyDescent="0.3">
      <c r="B61" s="79"/>
      <c r="C61" s="17"/>
      <c r="D61" s="18"/>
      <c r="E61" s="17"/>
      <c r="F61" s="17"/>
      <c r="G61" s="28" t="b">
        <f t="shared" si="0"/>
        <v>0</v>
      </c>
      <c r="H61" s="29">
        <f t="shared" si="1"/>
        <v>0</v>
      </c>
      <c r="I61" s="80"/>
      <c r="J61" s="84"/>
    </row>
    <row r="62" spans="2:10" ht="14.4" thickBot="1" x14ac:dyDescent="0.3">
      <c r="B62" s="82">
        <v>3200</v>
      </c>
      <c r="C62" s="21" t="s">
        <v>122</v>
      </c>
      <c r="D62" s="22" t="s">
        <v>123</v>
      </c>
      <c r="E62" s="21">
        <v>2</v>
      </c>
      <c r="F62" s="17" t="s">
        <v>23</v>
      </c>
      <c r="G62" s="30" t="str">
        <f t="shared" si="0"/>
        <v>4</v>
      </c>
      <c r="H62" s="31">
        <f t="shared" si="1"/>
        <v>8</v>
      </c>
      <c r="I62" s="81">
        <f>SUM(E62:E72)</f>
        <v>17</v>
      </c>
      <c r="J62" s="83">
        <f>SUM(H62:H72)/I62</f>
        <v>3.8</v>
      </c>
    </row>
    <row r="63" spans="2:10" ht="14.4" thickBot="1" x14ac:dyDescent="0.3">
      <c r="B63" s="82"/>
      <c r="C63" s="21" t="s">
        <v>124</v>
      </c>
      <c r="D63" s="22" t="s">
        <v>125</v>
      </c>
      <c r="E63" s="21">
        <v>2</v>
      </c>
      <c r="F63" s="17" t="s">
        <v>27</v>
      </c>
      <c r="G63" s="30" t="str">
        <f t="shared" si="0"/>
        <v>3.3</v>
      </c>
      <c r="H63" s="31">
        <f t="shared" si="1"/>
        <v>6.6</v>
      </c>
      <c r="I63" s="81"/>
      <c r="J63" s="83"/>
    </row>
    <row r="64" spans="2:10" ht="14.4" thickBot="1" x14ac:dyDescent="0.3">
      <c r="B64" s="82"/>
      <c r="C64" s="21" t="s">
        <v>126</v>
      </c>
      <c r="D64" s="22" t="s">
        <v>127</v>
      </c>
      <c r="E64" s="21">
        <v>2</v>
      </c>
      <c r="F64" s="17" t="s">
        <v>26</v>
      </c>
      <c r="G64" s="30" t="str">
        <f t="shared" si="0"/>
        <v>3.7</v>
      </c>
      <c r="H64" s="31">
        <f t="shared" si="1"/>
        <v>7.4</v>
      </c>
      <c r="I64" s="81"/>
      <c r="J64" s="83"/>
    </row>
    <row r="65" spans="2:10" ht="14.4" thickBot="1" x14ac:dyDescent="0.3">
      <c r="B65" s="82"/>
      <c r="C65" s="21" t="s">
        <v>128</v>
      </c>
      <c r="D65" s="22" t="s">
        <v>129</v>
      </c>
      <c r="E65" s="21">
        <v>2</v>
      </c>
      <c r="F65" s="17" t="s">
        <v>23</v>
      </c>
      <c r="G65" s="30" t="str">
        <f t="shared" si="0"/>
        <v>4</v>
      </c>
      <c r="H65" s="31">
        <f t="shared" si="1"/>
        <v>8</v>
      </c>
      <c r="I65" s="81"/>
      <c r="J65" s="83"/>
    </row>
    <row r="66" spans="2:10" ht="14.4" thickBot="1" x14ac:dyDescent="0.3">
      <c r="B66" s="82"/>
      <c r="C66" s="21" t="s">
        <v>8</v>
      </c>
      <c r="D66" s="22" t="s">
        <v>130</v>
      </c>
      <c r="E66" s="21">
        <v>2</v>
      </c>
      <c r="F66" s="17" t="s">
        <v>27</v>
      </c>
      <c r="G66" s="30" t="str">
        <f t="shared" si="0"/>
        <v>3.3</v>
      </c>
      <c r="H66" s="31">
        <f t="shared" si="1"/>
        <v>6.6</v>
      </c>
      <c r="I66" s="81"/>
      <c r="J66" s="83"/>
    </row>
    <row r="67" spans="2:10" ht="14.4" thickBot="1" x14ac:dyDescent="0.3">
      <c r="B67" s="82"/>
      <c r="C67" s="21" t="s">
        <v>40</v>
      </c>
      <c r="D67" s="22" t="s">
        <v>41</v>
      </c>
      <c r="E67" s="21">
        <v>2</v>
      </c>
      <c r="F67" s="17" t="s">
        <v>23</v>
      </c>
      <c r="G67" s="30" t="str">
        <f t="shared" si="0"/>
        <v>4</v>
      </c>
      <c r="H67" s="31">
        <f t="shared" si="1"/>
        <v>8</v>
      </c>
      <c r="I67" s="81"/>
      <c r="J67" s="83"/>
    </row>
    <row r="68" spans="2:10" ht="14.4" thickBot="1" x14ac:dyDescent="0.3">
      <c r="B68" s="82"/>
      <c r="C68" s="21" t="s">
        <v>131</v>
      </c>
      <c r="D68" s="22" t="s">
        <v>132</v>
      </c>
      <c r="E68" s="21">
        <v>2</v>
      </c>
      <c r="F68" s="17" t="s">
        <v>37</v>
      </c>
      <c r="G68" s="30" t="str">
        <f t="shared" si="0"/>
        <v>4</v>
      </c>
      <c r="H68" s="31">
        <f t="shared" si="1"/>
        <v>8</v>
      </c>
      <c r="I68" s="81"/>
      <c r="J68" s="83"/>
    </row>
    <row r="69" spans="2:10" ht="14.4" thickBot="1" x14ac:dyDescent="0.3">
      <c r="B69" s="82"/>
      <c r="C69" s="21" t="s">
        <v>9</v>
      </c>
      <c r="D69" s="22" t="s">
        <v>133</v>
      </c>
      <c r="E69" s="21">
        <v>1</v>
      </c>
      <c r="F69" s="17" t="s">
        <v>23</v>
      </c>
      <c r="G69" s="30" t="str">
        <f t="shared" si="0"/>
        <v>4</v>
      </c>
      <c r="H69" s="31">
        <f t="shared" si="1"/>
        <v>4</v>
      </c>
      <c r="I69" s="81"/>
      <c r="J69" s="83"/>
    </row>
    <row r="70" spans="2:10" ht="14.4" thickBot="1" x14ac:dyDescent="0.3">
      <c r="B70" s="82"/>
      <c r="C70" s="17"/>
      <c r="D70" s="18"/>
      <c r="E70" s="17">
        <v>2</v>
      </c>
      <c r="F70" s="17" t="s">
        <v>23</v>
      </c>
      <c r="G70" s="30" t="str">
        <f t="shared" si="0"/>
        <v>4</v>
      </c>
      <c r="H70" s="31">
        <f t="shared" si="1"/>
        <v>8</v>
      </c>
      <c r="I70" s="81"/>
      <c r="J70" s="83"/>
    </row>
    <row r="71" spans="2:10" ht="14.4" thickBot="1" x14ac:dyDescent="0.3">
      <c r="B71" s="82"/>
      <c r="C71" s="17"/>
      <c r="D71" s="18"/>
      <c r="E71" s="17"/>
      <c r="F71" s="17"/>
      <c r="G71" s="30" t="b">
        <f t="shared" si="0"/>
        <v>0</v>
      </c>
      <c r="H71" s="31">
        <f t="shared" si="1"/>
        <v>0</v>
      </c>
      <c r="I71" s="81"/>
      <c r="J71" s="83"/>
    </row>
    <row r="72" spans="2:10" ht="14.4" thickBot="1" x14ac:dyDescent="0.3">
      <c r="B72" s="82"/>
      <c r="C72" s="17"/>
      <c r="D72" s="18"/>
      <c r="E72" s="17"/>
      <c r="F72" s="17"/>
      <c r="G72" s="30" t="b">
        <f t="shared" ref="G72" si="8">IF(F72="A+","4",IF(F72="A","4",IF(F72="A-","3.7", IF(F72="B+","3.3", IF(F72="B","3", IF(F72="B-","2.7",IF(F72="C+","2.3",IF(F72="C","2",IF(F72="C-","1.7",IF(F72="D+","1.3",IF(F72="D","1",IF(F72="E","0"))))))))))))</f>
        <v>0</v>
      </c>
      <c r="H72" s="31">
        <f t="shared" ref="H72" si="9">G72*E72</f>
        <v>0</v>
      </c>
      <c r="I72" s="81"/>
      <c r="J72" s="83"/>
    </row>
    <row r="73" spans="2:10" ht="14.4" thickBot="1" x14ac:dyDescent="0.3">
      <c r="B73" s="79">
        <v>4100</v>
      </c>
      <c r="C73" s="19" t="s">
        <v>135</v>
      </c>
      <c r="D73" s="20" t="s">
        <v>136</v>
      </c>
      <c r="E73" s="19">
        <v>2</v>
      </c>
      <c r="F73" s="17" t="s">
        <v>23</v>
      </c>
      <c r="G73" s="28" t="str">
        <f t="shared" si="0"/>
        <v>4</v>
      </c>
      <c r="H73" s="29">
        <f t="shared" si="1"/>
        <v>8</v>
      </c>
      <c r="I73" s="80">
        <f>SUM(E73:E84)</f>
        <v>18</v>
      </c>
      <c r="J73" s="84">
        <f>SUM(H73:H84)/I73</f>
        <v>3.7611111111111111</v>
      </c>
    </row>
    <row r="74" spans="2:10" ht="14.4" thickBot="1" x14ac:dyDescent="0.3">
      <c r="B74" s="79"/>
      <c r="C74" s="19" t="s">
        <v>137</v>
      </c>
      <c r="D74" s="20" t="s">
        <v>138</v>
      </c>
      <c r="E74" s="19">
        <v>2</v>
      </c>
      <c r="F74" s="17" t="s">
        <v>37</v>
      </c>
      <c r="G74" s="28" t="str">
        <f t="shared" si="0"/>
        <v>4</v>
      </c>
      <c r="H74" s="29">
        <f t="shared" si="1"/>
        <v>8</v>
      </c>
      <c r="I74" s="80"/>
      <c r="J74" s="84"/>
    </row>
    <row r="75" spans="2:10" ht="14.4" thickBot="1" x14ac:dyDescent="0.3">
      <c r="B75" s="79"/>
      <c r="C75" s="19" t="s">
        <v>139</v>
      </c>
      <c r="D75" s="20" t="s">
        <v>140</v>
      </c>
      <c r="E75" s="19">
        <v>1</v>
      </c>
      <c r="F75" s="17" t="s">
        <v>23</v>
      </c>
      <c r="G75" s="28" t="str">
        <f t="shared" si="0"/>
        <v>4</v>
      </c>
      <c r="H75" s="29">
        <f t="shared" si="1"/>
        <v>4</v>
      </c>
      <c r="I75" s="80"/>
      <c r="J75" s="84"/>
    </row>
    <row r="76" spans="2:10" ht="14.4" thickBot="1" x14ac:dyDescent="0.3">
      <c r="B76" s="79"/>
      <c r="C76" s="19" t="s">
        <v>141</v>
      </c>
      <c r="D76" s="20" t="s">
        <v>142</v>
      </c>
      <c r="E76" s="19">
        <v>2</v>
      </c>
      <c r="F76" s="17" t="s">
        <v>37</v>
      </c>
      <c r="G76" s="28" t="str">
        <f t="shared" si="0"/>
        <v>4</v>
      </c>
      <c r="H76" s="29">
        <f t="shared" si="1"/>
        <v>8</v>
      </c>
      <c r="I76" s="80"/>
      <c r="J76" s="84"/>
    </row>
    <row r="77" spans="2:10" ht="14.4" thickBot="1" x14ac:dyDescent="0.3">
      <c r="B77" s="79"/>
      <c r="C77" s="19" t="s">
        <v>143</v>
      </c>
      <c r="D77" s="20" t="s">
        <v>144</v>
      </c>
      <c r="E77" s="19">
        <v>2</v>
      </c>
      <c r="F77" s="17" t="s">
        <v>23</v>
      </c>
      <c r="G77" s="28" t="str">
        <f t="shared" si="0"/>
        <v>4</v>
      </c>
      <c r="H77" s="29">
        <f t="shared" si="1"/>
        <v>8</v>
      </c>
      <c r="I77" s="80"/>
      <c r="J77" s="84"/>
    </row>
    <row r="78" spans="2:10" ht="14.4" thickBot="1" x14ac:dyDescent="0.3">
      <c r="B78" s="79"/>
      <c r="C78" s="19" t="s">
        <v>145</v>
      </c>
      <c r="D78" s="20" t="s">
        <v>146</v>
      </c>
      <c r="E78" s="19">
        <v>1</v>
      </c>
      <c r="F78" s="17" t="s">
        <v>26</v>
      </c>
      <c r="G78" s="28" t="str">
        <f t="shared" si="0"/>
        <v>3.7</v>
      </c>
      <c r="H78" s="29">
        <f t="shared" si="1"/>
        <v>3.7</v>
      </c>
      <c r="I78" s="80"/>
      <c r="J78" s="84"/>
    </row>
    <row r="79" spans="2:10" ht="14.4" thickBot="1" x14ac:dyDescent="0.3">
      <c r="B79" s="79"/>
      <c r="C79" s="19" t="s">
        <v>42</v>
      </c>
      <c r="D79" s="20" t="s">
        <v>147</v>
      </c>
      <c r="E79" s="19">
        <v>2</v>
      </c>
      <c r="F79" s="17" t="s">
        <v>25</v>
      </c>
      <c r="G79" s="28" t="str">
        <f t="shared" si="0"/>
        <v>3</v>
      </c>
      <c r="H79" s="29">
        <f>G79*E79</f>
        <v>6</v>
      </c>
      <c r="I79" s="80"/>
      <c r="J79" s="84"/>
    </row>
    <row r="80" spans="2:10" ht="14.4" thickBot="1" x14ac:dyDescent="0.3">
      <c r="B80" s="79"/>
      <c r="C80" s="19" t="s">
        <v>148</v>
      </c>
      <c r="D80" s="20" t="s">
        <v>149</v>
      </c>
      <c r="E80" s="19">
        <v>2</v>
      </c>
      <c r="F80" s="17" t="s">
        <v>23</v>
      </c>
      <c r="G80" s="28" t="str">
        <f t="shared" si="0"/>
        <v>4</v>
      </c>
      <c r="H80" s="29">
        <f t="shared" si="1"/>
        <v>8</v>
      </c>
      <c r="I80" s="80"/>
      <c r="J80" s="84"/>
    </row>
    <row r="81" spans="2:10" ht="14.4" thickBot="1" x14ac:dyDescent="0.3">
      <c r="B81" s="79"/>
      <c r="C81" s="19" t="s">
        <v>150</v>
      </c>
      <c r="D81" s="20" t="s">
        <v>151</v>
      </c>
      <c r="E81" s="19">
        <v>2</v>
      </c>
      <c r="F81" s="17" t="s">
        <v>27</v>
      </c>
      <c r="G81" s="28" t="str">
        <f t="shared" si="0"/>
        <v>3.3</v>
      </c>
      <c r="H81" s="29">
        <f t="shared" si="1"/>
        <v>6.6</v>
      </c>
      <c r="I81" s="80"/>
      <c r="J81" s="84"/>
    </row>
    <row r="82" spans="2:10" ht="14.4" thickBot="1" x14ac:dyDescent="0.3">
      <c r="B82" s="79"/>
      <c r="C82" s="17"/>
      <c r="D82" s="18"/>
      <c r="E82" s="17">
        <v>2</v>
      </c>
      <c r="F82" s="17" t="s">
        <v>26</v>
      </c>
      <c r="G82" s="28" t="str">
        <f t="shared" ref="G82:G84" si="10">IF(F82="A+","4",IF(F82="A","4",IF(F82="A-","3.7", IF(F82="B+","3.3", IF(F82="B","3", IF(F82="B-","2.7",IF(F82="C+","2.3",IF(F82="C","2",IF(F82="C-","1.7",IF(F82="D+","1.3",IF(F82="D","1",IF(F82="E","0"))))))))))))</f>
        <v>3.7</v>
      </c>
      <c r="H82" s="29">
        <f t="shared" ref="H82:H84" si="11">G82*E82</f>
        <v>7.4</v>
      </c>
      <c r="I82" s="80"/>
      <c r="J82" s="84"/>
    </row>
    <row r="83" spans="2:10" ht="14.4" thickBot="1" x14ac:dyDescent="0.3">
      <c r="B83" s="79"/>
      <c r="C83" s="17"/>
      <c r="D83" s="18"/>
      <c r="E83" s="17"/>
      <c r="F83" s="17"/>
      <c r="G83" s="28" t="b">
        <f t="shared" ref="G83" si="12">IF(F83="A+","4",IF(F83="A","4",IF(F83="A-","3.7", IF(F83="B+","3.3", IF(F83="B","3", IF(F83="B-","2.7",IF(F83="C+","2.3",IF(F83="C","2",IF(F83="C-","1.7",IF(F83="D+","1.3",IF(F83="D","1",IF(F83="E","0"))))))))))))</f>
        <v>0</v>
      </c>
      <c r="H83" s="29">
        <f t="shared" ref="H83" si="13">G83*E83</f>
        <v>0</v>
      </c>
      <c r="I83" s="80"/>
      <c r="J83" s="84"/>
    </row>
    <row r="84" spans="2:10" ht="14.4" thickBot="1" x14ac:dyDescent="0.3">
      <c r="B84" s="79"/>
      <c r="C84" s="17"/>
      <c r="D84" s="18"/>
      <c r="E84" s="17"/>
      <c r="F84" s="17"/>
      <c r="G84" s="28" t="b">
        <f t="shared" si="10"/>
        <v>0</v>
      </c>
      <c r="H84" s="29">
        <f t="shared" si="11"/>
        <v>0</v>
      </c>
      <c r="I84" s="80"/>
      <c r="J84" s="84"/>
    </row>
    <row r="85" spans="2:10" ht="14.4" thickBot="1" x14ac:dyDescent="0.3">
      <c r="B85" s="21">
        <v>4200</v>
      </c>
      <c r="C85" s="23" t="s">
        <v>134</v>
      </c>
      <c r="D85" s="22" t="s">
        <v>10</v>
      </c>
      <c r="E85" s="21">
        <v>6</v>
      </c>
      <c r="F85" s="17" t="s">
        <v>23</v>
      </c>
      <c r="G85" s="32" t="str">
        <f t="shared" si="0"/>
        <v>4</v>
      </c>
      <c r="H85" s="32">
        <f t="shared" si="1"/>
        <v>24</v>
      </c>
      <c r="I85" s="33">
        <f>SUM(E85)</f>
        <v>6</v>
      </c>
      <c r="J85" s="34">
        <f>SUM(H85)/I85</f>
        <v>4</v>
      </c>
    </row>
    <row r="86" spans="2:10" ht="18" thickBot="1" x14ac:dyDescent="0.3">
      <c r="B86" s="24"/>
      <c r="C86" s="24"/>
      <c r="D86" s="25" t="s">
        <v>28</v>
      </c>
      <c r="E86" s="25">
        <f>SUM(I11:I85)</f>
        <v>128</v>
      </c>
      <c r="F86" s="74" t="s">
        <v>19</v>
      </c>
      <c r="G86" s="75"/>
      <c r="H86" s="75"/>
      <c r="I86" s="76"/>
      <c r="J86" s="27">
        <f>(0.2*I11*J11+0.2*I20*J20+0.25*I28*J28+0.25*I38*J38+0.25*I50*J50+0.25*I62*J62+0.3*I73*J73+0.3*I85*J85)/(0.2*I11+0.2*I20+0.25*I28+0.25*I38+0.25*I50+0.25*I62+0.3*I73+0.3*I85)</f>
        <v>3.7036507936507936</v>
      </c>
    </row>
    <row r="87" spans="2:10" ht="18" thickBot="1" x14ac:dyDescent="0.3">
      <c r="B87" s="24"/>
      <c r="C87" s="24"/>
      <c r="D87" s="25"/>
      <c r="E87" s="25"/>
      <c r="F87" s="74" t="s">
        <v>17</v>
      </c>
      <c r="G87" s="75"/>
      <c r="H87" s="75"/>
      <c r="I87" s="76"/>
      <c r="J87" s="27">
        <f>(J86/Q23)*4</f>
        <v>3.7036507936507941</v>
      </c>
    </row>
  </sheetData>
  <sheetProtection algorithmName="SHA-512" hashValue="BjJG6pXYG5bR1wYsmIbpGe8fszv9GBDAhUJn9tlTBn1QnpnnrR8qRVpNem1ntwQOOEacxtETS95F2HYQzzUPnA==" saltValue="7K/ut/b7e7/ARitiSW/9nA==" spinCount="100000" sheet="1" objects="1" scenarios="1"/>
  <mergeCells count="32">
    <mergeCell ref="F87:I87"/>
    <mergeCell ref="J50:J61"/>
    <mergeCell ref="B7:K7"/>
    <mergeCell ref="B8:K8"/>
    <mergeCell ref="B2:K2"/>
    <mergeCell ref="B3:K3"/>
    <mergeCell ref="B4:K4"/>
    <mergeCell ref="B5:K5"/>
    <mergeCell ref="B6:K6"/>
    <mergeCell ref="J73:J84"/>
    <mergeCell ref="J11:J19"/>
    <mergeCell ref="J20:J27"/>
    <mergeCell ref="I28:I37"/>
    <mergeCell ref="J28:J37"/>
    <mergeCell ref="I38:I49"/>
    <mergeCell ref="J38:J49"/>
    <mergeCell ref="F86:I86"/>
    <mergeCell ref="L2:N2"/>
    <mergeCell ref="L3:N3"/>
    <mergeCell ref="B73:B84"/>
    <mergeCell ref="I11:I19"/>
    <mergeCell ref="I20:I27"/>
    <mergeCell ref="B62:B72"/>
    <mergeCell ref="I50:I61"/>
    <mergeCell ref="B11:B19"/>
    <mergeCell ref="B20:B27"/>
    <mergeCell ref="B28:B37"/>
    <mergeCell ref="B38:B49"/>
    <mergeCell ref="B50:B61"/>
    <mergeCell ref="I62:I72"/>
    <mergeCell ref="J62:J72"/>
    <mergeCell ref="I73:I8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
  <sheetViews>
    <sheetView workbookViewId="0">
      <selection activeCell="C17" sqref="C17"/>
    </sheetView>
  </sheetViews>
  <sheetFormatPr defaultColWidth="9.109375" defaultRowHeight="14.4" x14ac:dyDescent="0.3"/>
  <cols>
    <col min="1" max="16384" width="9.109375" style="26"/>
  </cols>
  <sheetData>
    <row r="1" spans="2:18" ht="15" thickBot="1" x14ac:dyDescent="0.35"/>
    <row r="2" spans="2:18" x14ac:dyDescent="0.3">
      <c r="B2" s="87" t="s">
        <v>157</v>
      </c>
      <c r="C2" s="88"/>
      <c r="D2" s="88"/>
      <c r="E2" s="88"/>
      <c r="F2" s="88"/>
      <c r="G2" s="88"/>
      <c r="H2" s="88"/>
      <c r="I2" s="88"/>
      <c r="J2" s="88"/>
      <c r="K2" s="88"/>
      <c r="L2" s="88"/>
      <c r="M2" s="88"/>
      <c r="N2" s="88"/>
      <c r="O2" s="88"/>
      <c r="P2" s="88"/>
      <c r="Q2" s="88"/>
      <c r="R2" s="89"/>
    </row>
    <row r="3" spans="2:18" x14ac:dyDescent="0.3">
      <c r="B3" s="90" t="s">
        <v>173</v>
      </c>
      <c r="C3" s="91"/>
      <c r="D3" s="91"/>
      <c r="E3" s="91"/>
      <c r="F3" s="91"/>
      <c r="G3" s="91"/>
      <c r="H3" s="91"/>
      <c r="I3" s="91"/>
      <c r="J3" s="91"/>
      <c r="K3" s="91"/>
      <c r="L3" s="91"/>
      <c r="M3" s="91"/>
      <c r="N3" s="91"/>
      <c r="O3" s="91"/>
      <c r="P3" s="91"/>
      <c r="Q3" s="91"/>
      <c r="R3" s="92"/>
    </row>
    <row r="4" spans="2:18" x14ac:dyDescent="0.3">
      <c r="B4" s="90" t="s">
        <v>174</v>
      </c>
      <c r="C4" s="91"/>
      <c r="D4" s="91"/>
      <c r="E4" s="91"/>
      <c r="F4" s="91"/>
      <c r="G4" s="91"/>
      <c r="H4" s="91"/>
      <c r="I4" s="91"/>
      <c r="J4" s="91"/>
      <c r="K4" s="91"/>
      <c r="L4" s="91"/>
      <c r="M4" s="91"/>
      <c r="N4" s="91"/>
      <c r="O4" s="91"/>
      <c r="P4" s="91"/>
      <c r="Q4" s="91"/>
      <c r="R4" s="92"/>
    </row>
    <row r="5" spans="2:18" x14ac:dyDescent="0.3">
      <c r="B5" s="90" t="s">
        <v>158</v>
      </c>
      <c r="C5" s="91"/>
      <c r="D5" s="91"/>
      <c r="E5" s="91"/>
      <c r="F5" s="91"/>
      <c r="G5" s="91"/>
      <c r="H5" s="91"/>
      <c r="I5" s="91"/>
      <c r="J5" s="91"/>
      <c r="K5" s="91"/>
      <c r="L5" s="91"/>
      <c r="M5" s="91"/>
      <c r="N5" s="91"/>
      <c r="O5" s="91"/>
      <c r="P5" s="91"/>
      <c r="Q5" s="91"/>
      <c r="R5" s="92"/>
    </row>
    <row r="6" spans="2:18" x14ac:dyDescent="0.3">
      <c r="B6" s="90" t="s">
        <v>159</v>
      </c>
      <c r="C6" s="91"/>
      <c r="D6" s="91"/>
      <c r="E6" s="91"/>
      <c r="F6" s="91"/>
      <c r="G6" s="91"/>
      <c r="H6" s="91"/>
      <c r="I6" s="91"/>
      <c r="J6" s="91"/>
      <c r="K6" s="91"/>
      <c r="L6" s="91"/>
      <c r="M6" s="91"/>
      <c r="N6" s="91"/>
      <c r="O6" s="91"/>
      <c r="P6" s="91"/>
      <c r="Q6" s="91"/>
      <c r="R6" s="92"/>
    </row>
    <row r="7" spans="2:18" x14ac:dyDescent="0.3">
      <c r="B7" s="41"/>
      <c r="C7" s="91" t="s">
        <v>160</v>
      </c>
      <c r="D7" s="91"/>
      <c r="E7" s="91"/>
      <c r="F7" s="91"/>
      <c r="G7" s="91"/>
      <c r="H7" s="91"/>
      <c r="I7" s="91"/>
      <c r="J7" s="91"/>
      <c r="K7" s="91"/>
      <c r="L7" s="91"/>
      <c r="M7" s="91"/>
      <c r="N7" s="91"/>
      <c r="O7" s="91"/>
      <c r="P7" s="91"/>
      <c r="Q7" s="91"/>
      <c r="R7" s="92"/>
    </row>
    <row r="8" spans="2:18" x14ac:dyDescent="0.3">
      <c r="B8" s="41"/>
      <c r="C8" s="91" t="s">
        <v>161</v>
      </c>
      <c r="D8" s="91"/>
      <c r="E8" s="91"/>
      <c r="F8" s="91"/>
      <c r="G8" s="91"/>
      <c r="H8" s="91"/>
      <c r="I8" s="91"/>
      <c r="J8" s="91"/>
      <c r="K8" s="91"/>
      <c r="L8" s="91"/>
      <c r="M8" s="91"/>
      <c r="N8" s="91"/>
      <c r="O8" s="91"/>
      <c r="P8" s="91"/>
      <c r="Q8" s="91"/>
      <c r="R8" s="92"/>
    </row>
    <row r="9" spans="2:18" x14ac:dyDescent="0.3">
      <c r="B9" s="90" t="s">
        <v>162</v>
      </c>
      <c r="C9" s="91"/>
      <c r="D9" s="91"/>
      <c r="E9" s="91"/>
      <c r="F9" s="91"/>
      <c r="G9" s="91"/>
      <c r="H9" s="91"/>
      <c r="I9" s="91"/>
      <c r="J9" s="91"/>
      <c r="K9" s="91"/>
      <c r="L9" s="91"/>
      <c r="M9" s="91"/>
      <c r="N9" s="91"/>
      <c r="O9" s="91"/>
      <c r="P9" s="91"/>
      <c r="Q9" s="91"/>
      <c r="R9" s="92"/>
    </row>
    <row r="10" spans="2:18" x14ac:dyDescent="0.3">
      <c r="B10" s="41"/>
      <c r="C10" s="91" t="s">
        <v>163</v>
      </c>
      <c r="D10" s="91"/>
      <c r="E10" s="91"/>
      <c r="F10" s="91"/>
      <c r="G10" s="91"/>
      <c r="H10" s="91"/>
      <c r="I10" s="91"/>
      <c r="J10" s="91"/>
      <c r="K10" s="91"/>
      <c r="L10" s="91"/>
      <c r="M10" s="91"/>
      <c r="N10" s="91"/>
      <c r="O10" s="91"/>
      <c r="P10" s="91"/>
      <c r="Q10" s="91"/>
      <c r="R10" s="92"/>
    </row>
    <row r="11" spans="2:18" x14ac:dyDescent="0.3">
      <c r="B11" s="41"/>
      <c r="C11" s="91" t="s">
        <v>164</v>
      </c>
      <c r="D11" s="91"/>
      <c r="E11" s="91"/>
      <c r="F11" s="91"/>
      <c r="G11" s="91"/>
      <c r="H11" s="91"/>
      <c r="I11" s="91"/>
      <c r="J11" s="91"/>
      <c r="K11" s="91"/>
      <c r="L11" s="91"/>
      <c r="M11" s="91"/>
      <c r="N11" s="91"/>
      <c r="O11" s="91"/>
      <c r="P11" s="91"/>
      <c r="Q11" s="91"/>
      <c r="R11" s="92"/>
    </row>
    <row r="12" spans="2:18" x14ac:dyDescent="0.3">
      <c r="B12" s="41"/>
      <c r="C12" s="91" t="s">
        <v>165</v>
      </c>
      <c r="D12" s="91"/>
      <c r="E12" s="91"/>
      <c r="F12" s="91"/>
      <c r="G12" s="91"/>
      <c r="H12" s="91"/>
      <c r="I12" s="91"/>
      <c r="J12" s="91"/>
      <c r="K12" s="91"/>
      <c r="L12" s="91"/>
      <c r="M12" s="91"/>
      <c r="N12" s="91"/>
      <c r="O12" s="91"/>
      <c r="P12" s="91"/>
      <c r="Q12" s="91"/>
      <c r="R12" s="92"/>
    </row>
    <row r="13" spans="2:18" ht="15" thickBot="1" x14ac:dyDescent="0.35">
      <c r="B13" s="42"/>
      <c r="C13" s="85" t="s">
        <v>175</v>
      </c>
      <c r="D13" s="85"/>
      <c r="E13" s="85"/>
      <c r="F13" s="85"/>
      <c r="G13" s="85"/>
      <c r="H13" s="85"/>
      <c r="I13" s="85"/>
      <c r="J13" s="85"/>
      <c r="K13" s="85"/>
      <c r="L13" s="85"/>
      <c r="M13" s="85"/>
      <c r="N13" s="85"/>
      <c r="O13" s="85"/>
      <c r="P13" s="85"/>
      <c r="Q13" s="85"/>
      <c r="R13" s="86"/>
    </row>
  </sheetData>
  <sheetProtection algorithmName="SHA-512" hashValue="Cvf7qycYYTh9UQmF7cW962P7phIQ3Ijb8JBo3CsamR2QGBWbZn3Sp/pKG3RFuc9f2s4KnZbzYxTXaG7SNFxrxg==" saltValue="mdTSW8oZVx8wCa4iuVLCig==" spinCount="100000" sheet="1" objects="1" scenarios="1"/>
  <mergeCells count="12">
    <mergeCell ref="C13:R13"/>
    <mergeCell ref="B2:R2"/>
    <mergeCell ref="B3:R3"/>
    <mergeCell ref="B4:R4"/>
    <mergeCell ref="B5:R5"/>
    <mergeCell ref="B6:R6"/>
    <mergeCell ref="C7:R7"/>
    <mergeCell ref="C8:R8"/>
    <mergeCell ref="B9:R9"/>
    <mergeCell ref="C10:R10"/>
    <mergeCell ref="C11:R11"/>
    <mergeCell ref="C12: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By Semester</vt:lpstr>
      <vt:lpstr>By subjects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Senal</dc:creator>
  <cp:lastModifiedBy>DKNG</cp:lastModifiedBy>
  <dcterms:created xsi:type="dcterms:W3CDTF">2020-02-21T02:27:51Z</dcterms:created>
  <dcterms:modified xsi:type="dcterms:W3CDTF">2020-05-09T00:42:09Z</dcterms:modified>
</cp:coreProperties>
</file>