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defaultThemeVersion="124226"/>
  <mc:AlternateContent xmlns:mc="http://schemas.openxmlformats.org/markup-compatibility/2006">
    <mc:Choice Requires="x15">
      <x15ac:absPath xmlns:x15ac="http://schemas.microsoft.com/office/spreadsheetml/2010/11/ac" url="C:\Users\cbes1\Desktop\C++\HW5\"/>
    </mc:Choice>
  </mc:AlternateContent>
  <xr:revisionPtr revIDLastSave="0" documentId="8_{C237BE15-E897-49C3-8EBE-2E37BE88BE3A}" xr6:coauthVersionLast="47" xr6:coauthVersionMax="47" xr10:uidLastSave="{00000000-0000-0000-0000-000000000000}"/>
  <bookViews>
    <workbookView xWindow="-108" yWindow="-108" windowWidth="23256" windowHeight="12456"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45"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<sst xmlns="http://schemas.openxmlformats.org/spreadsheetml/2006/main" count="254" uniqueCount="192">
  <si>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</si>
  <si>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</si>
  <si>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</si>
  <si>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</si>
  <si>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</si>
  <si>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</si>
  <si>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</si>
  <si>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</si>
  <si>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</si>
  <si>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</si>
  <si>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</si>
  <si>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</si>
  <si>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</si>
  <si>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</si>
  <si>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</si>
  <si>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</si>
  <si>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</si>
  <si>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</si>
  <si>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</si>
  <si>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Vertex Shape</t>
  </si>
  <si>
    <t>Vertex Color</t>
  </si>
  <si>
    <t>Table Name</t>
  </si>
  <si>
    <t>Column Name</t>
  </si>
  <si>
    <t>Selected Minimum</t>
  </si>
  <si>
    <t>Selected Maximum</t>
  </si>
  <si>
    <t>Add Your Own Columns Here</t>
  </si>
  <si>
    <t>Layout Order</t>
  </si>
  <si>
    <t>Polar R</t>
  </si>
  <si>
    <t>Polar Angle</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</si>
  <si>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</si>
  <si>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</si>
  <si>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</si>
  <si>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</si>
  <si>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</si>
  <si>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</si>
  <si>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</si>
  <si>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</si>
  <si>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</si>
  <si>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</si>
  <si>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</si>
  <si>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</si>
  <si>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</si>
  <si>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</si>
  <si>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</si>
  <si>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</si>
  <si>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</si>
  <si>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</si>
  <si>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</si>
  <si>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</si>
  <si>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</si>
  <si>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</si>
  <si>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</si>
  <si>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</si>
  <si>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</si>
  <si>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</si>
  <si>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</si>
  <si>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</si>
  <si>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</si>
  <si>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</si>
  <si>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</si>
  <si>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</si>
  <si>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</si>
  <si>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</si>
  <si>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</si>
  <si>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</si>
  <si>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</si>
  <si>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</si>
  <si>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</si>
  <si>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</si>
  <si>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</si>
  <si>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</si>
  <si>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</si>
  <si>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</si>
  <si>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</si>
  <si>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</si>
  <si>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</si>
  <si>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</si>
  <si>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</si>
  <si>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</si>
  <si>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</si>
  <si>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</si>
  <si>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</si>
  <si>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</si>
  <si>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</si>
  <si>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</si>
  <si>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</si>
  <si>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</si>
  <si>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</si>
  <si>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</si>
  <si>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</si>
  <si>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</si>
  <si>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</si>
  <si>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</si>
  <si>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</si>
  <si>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</si>
  <si>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</si>
  <si>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</si>
  <si>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</si>
  <si>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</si>
  <si>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</si>
  <si>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</si>
  <si>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</si>
  <si>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</si>
  <si>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</si>
  <si>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</si>
  <si>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</si>
  <si>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</si>
  <si>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</si>
  <si>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</si>
  <si>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</si>
  <si>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</si>
  <si>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</si>
  <si>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</si>
  <si>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</si>
  <si>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</si>
  <si>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</si>
  <si>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</si>
  <si>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</si>
  <si>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</si>
  <si>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</si>
  <si>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</si>
  <si>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</si>
  <si>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</si>
  <si>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</si>
  <si>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</si>
  <si>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</si>
  <si>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</si>
  <si>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</si>
  <si>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</si>
  <si>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</si>
  <si>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</si>
  <si>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</si>
  <si>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</si>
  <si>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</si>
  <si>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</si>
  <si>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</si>
  <si>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</si>
  <si>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</si>
  <si>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</si>
  <si>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</si>
  <si>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</si>
  <si>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</si>
  <si>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</si>
  <si>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</si>
  <si>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</si>
  <si>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</si>
  <si>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</si>
  <si>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</si>
  <si>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</si>
  <si>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</si>
  <si>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</si>
  <si>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</si>
  <si>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</si>
  <si>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</si>
  <si>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</si>
  <si>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</si>
  <si>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</si>
  <si>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</si>
  <si>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</si>
  <si>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</si>
  <si>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</si>
  <si>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</si>
  <si>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</si>
  <si>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</si>
  <si>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</si>
  <si>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</si>
  <si>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</si>
  <si>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</si>
  <si>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</si>
  <si>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</si>
  <si>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Template Version</t>
    <phoneticPr fontId="11" type="noConversion"/>
  </si>
  <si>
    <t>Graph Directedness</t>
    <phoneticPr fontId="11" type="noConversion"/>
  </si>
  <si>
    <t>Auto Layout on Open</t>
    <phoneticPr fontId="11" type="noConversion"/>
  </si>
  <si>
    <t>Workbook Settings 1</t>
    <phoneticPr fontId="11" type="noConversion"/>
  </si>
  <si>
    <t>Workbook Settings Cell Count</t>
    <phoneticPr fontId="11" type="noConversion"/>
  </si>
  <si>
    <t>Autofill Workbook Results</t>
    <phoneticPr fontId="11" type="noConversion"/>
  </si>
  <si>
    <t>▓0▓0▓0▓True▓Black▓Black▓▓▓0▓0▓0▓0▓0▓False▓▓0▓0▓0▓0▓0▓False▓▓0▓0▓0▓True▓Black▓Black▓▓▓0▓0▓0▓0▓0▓False▓▓0▓0▓0▓0▓0▓False▓▓0▓0▓0▓0▓0▓False▓▓0▓0▓0▓0▓0▓False</t>
  </si>
  <si>
    <t>Graph History</t>
    <phoneticPr fontId="11" type="noConversion"/>
  </si>
  <si>
    <t>2</t>
  </si>
  <si>
    <t>7</t>
  </si>
  <si>
    <t>9</t>
  </si>
  <si>
    <t>0</t>
  </si>
  <si>
    <t>Source</t>
  </si>
  <si>
    <t>1</t>
  </si>
  <si>
    <t>4</t>
  </si>
  <si>
    <t>3</t>
  </si>
  <si>
    <t>5</t>
  </si>
  <si>
    <t>8</t>
  </si>
  <si>
    <t>6</t>
  </si>
  <si>
    <t>Target</t>
  </si>
  <si>
    <t>LayoutAlgorithm░The graph was laid out using the Fruchterman-Reingold layout algorithm.▓GraphDirectedness░The graph is undirected.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</si>
  <si>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&lt;value&gt;Undirected&lt;/value&gt;_x000D_
      &lt;/setting&gt;_x000D_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</si>
</sst>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0.0"/>
    <numFmt numFmtId="177" formatCode="#,##0.0"/>
    <numFmt numFmtId="178" formatCode="#,##0.000"/>
    <numFmt numFmtId="179" formatCode="0.000"/>
  </numFmts>
  <fonts count="13" x14ac:knownFonts="1">
    <font>
      <sz val="11"/>
      <color theme="1"/>
      <name val="新細明體"/>
      <family val="2"/>
      <scheme val="minor"/>
    </font>
    <font>
      <b/>
      <sz val="11"/>
      <color theme="1"/>
      <name val="新細明體"/>
      <family val="2"/>
      <scheme val="minor"/>
    </font>
    <font>
      <b/>
      <sz val="8"/>
      <color indexed="81"/>
      <name val="Tahoma"/>
      <family val="2"/>
    </font>
    <font>
      <sz val="8"/>
      <color indexed="81"/>
      <name val="Tahoma"/>
      <family val="2"/>
    </font>
    <font>
      <u/>
      <sz val="8"/>
      <color indexed="81"/>
      <name val="Tahoma"/>
      <family val="2"/>
    </font>
    <font>
      <sz val="11"/>
      <color theme="1"/>
      <name val="新細明體"/>
      <family val="2"/>
      <scheme val="minor"/>
    </font>
    <font>
      <sz val="11"/>
      <color theme="0"/>
      <name val="新細明體"/>
      <family val="2"/>
      <scheme val="minor"/>
    </font>
    <font>
      <b/>
      <sz val="11"/>
      <color theme="0"/>
      <name val="新細明體"/>
      <family val="2"/>
      <scheme val="minor"/>
    </font>
    <font>
      <b/>
      <sz val="9"/>
      <color indexed="81"/>
      <name val="Tahoma"/>
      <family val="2"/>
    </font>
    <font>
      <sz val="9"/>
      <color indexed="81"/>
      <name val="Tahoma"/>
      <family val="2"/>
    </font>
    <font>
      <sz val="11"/>
      <color theme="1"/>
      <name val="新細明體"/>
      <family val="2"/>
      <scheme val="minor"/>
    </font>
    <font>
      <sz val="9"/>
      <name val="新細明體"/>
      <family val="3"/>
      <charset val="136"/>
      <scheme val="minor"/>
    </font>
    <font>
      <sz val="11"/>
      <color theme="1"/>
      <name val="新細明體"/>
      <family val="1"/>
      <charset val="136"/>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76" fontId="5" fillId="3" borderId="1" applyNumberFormat="0" applyFont="0" applyAlignment="0" applyProtection="0"/>
    <xf numFmtId="49" fontId="5" fillId="5" borderId="1" applyNumberFormat="0" applyFont="0" applyAlignment="0" applyProtection="0"/>
  </cellStyleXfs>
  <cellXfs count="103">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76" fontId="0" fillId="0" borderId="0" xfId="0" applyNumberFormat="1"/>
    <xf numFmtId="0" fontId="0" fillId="0" borderId="0" xfId="0" applyAlignment="1">
      <alignment vertical="top" wrapText="1"/>
    </xf>
    <xf numFmtId="0" fontId="0" fillId="0" borderId="0" xfId="0" applyAlignment="1">
      <alignment wrapText="1"/>
    </xf>
    <xf numFmtId="176"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76"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79" fontId="5" fillId="4" borderId="1" xfId="5" applyNumberFormat="1"/>
    <xf numFmtId="49" fontId="0" fillId="0" borderId="0" xfId="3" applyNumberFormat="1" applyFont="1" applyAlignment="1">
      <alignment wrapText="1"/>
    </xf>
    <xf numFmtId="1" fontId="5" fillId="4" borderId="1" xfId="5" applyNumberFormat="1" applyAlignment="1"/>
    <xf numFmtId="179" fontId="5" fillId="4" borderId="1" xfId="5" applyNumberFormat="1" applyAlignment="1"/>
    <xf numFmtId="179" fontId="10" fillId="4" borderId="1" xfId="5" applyNumberFormat="1" applyFont="1" applyAlignment="1"/>
    <xf numFmtId="0" fontId="0" fillId="5" borderId="1" xfId="4" applyNumberFormat="1" applyFont="1" applyAlignment="1">
      <alignment wrapText="1"/>
    </xf>
    <xf numFmtId="176"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76" fontId="0" fillId="3" borderId="1" xfId="7" applyNumberFormat="1" applyFont="1" applyAlignment="1">
      <alignment wrapText="1"/>
    </xf>
    <xf numFmtId="177" fontId="0" fillId="3" borderId="1" xfId="7" applyNumberFormat="1" applyFont="1" applyAlignment="1">
      <alignment wrapText="1"/>
    </xf>
    <xf numFmtId="178"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12" fillId="5" borderId="1" xfId="4" applyNumberFormat="1" applyFont="1" applyAlignment="1">
      <alignment wrapText="1"/>
    </xf>
    <xf numFmtId="0" fontId="0" fillId="2" borderId="1" xfId="1" applyNumberFormat="1" applyFont="1"/>
    <xf numFmtId="0" fontId="12" fillId="2" borderId="1" xfId="1" applyNumberFormat="1" applyFont="1" applyAlignment="1">
      <alignment wrapText="1"/>
    </xf>
    <xf numFmtId="49" fontId="0" fillId="0" borderId="0" xfId="3" applyNumberFormat="1" applyFont="1" applyAlignment="1"/>
    <xf numFmtId="176" fontId="0" fillId="5" borderId="1" xfId="4" applyNumberFormat="1" applyFont="1"/>
    <xf numFmtId="176" fontId="0" fillId="3" borderId="1" xfId="7" applyNumberFormat="1" applyFont="1"/>
    <xf numFmtId="177" fontId="0" fillId="3" borderId="1" xfId="7" applyNumberFormat="1" applyFont="1"/>
    <xf numFmtId="178" fontId="0" fillId="3" borderId="1" xfId="7" applyNumberFormat="1" applyFont="1"/>
    <xf numFmtId="1" fontId="12" fillId="4" borderId="1" xfId="5" applyNumberFormat="1" applyFont="1" applyAlignment="1"/>
    <xf numFmtId="179" fontId="12"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76"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76" fontId="0" fillId="3" borderId="11" xfId="7" applyNumberFormat="1" applyFont="1" applyBorder="1"/>
    <xf numFmtId="177" fontId="0" fillId="3" borderId="11" xfId="7" applyNumberFormat="1" applyFont="1" applyBorder="1"/>
    <xf numFmtId="0" fontId="0" fillId="3" borderId="11" xfId="7" applyNumberFormat="1" applyFont="1" applyBorder="1"/>
    <xf numFmtId="178" fontId="0" fillId="3" borderId="11" xfId="7" applyNumberFormat="1" applyFont="1" applyBorder="1"/>
    <xf numFmtId="1" fontId="12" fillId="4" borderId="11" xfId="5" applyNumberFormat="1" applyFont="1" applyBorder="1" applyAlignment="1"/>
    <xf numFmtId="179" fontId="12" fillId="4" borderId="11" xfId="5" applyNumberFormat="1" applyFont="1" applyBorder="1" applyAlignment="1"/>
    <xf numFmtId="179" fontId="5" fillId="4" borderId="11" xfId="5" applyNumberFormat="1" applyBorder="1" applyAlignment="1"/>
    <xf numFmtId="0" fontId="0" fillId="2" borderId="11" xfId="1" applyNumberFormat="1" applyFont="1" applyBorder="1"/>
    <xf numFmtId="0" fontId="0" fillId="0" borderId="0" xfId="2" applyNumberFormat="1" applyFont="1" applyBorder="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一般" xfId="0" builtinId="0"/>
  </cellStyles>
  <dxfs count="99">
    <dxf>
      <numFmt numFmtId="30" formatCode="@"/>
      <alignment horizontal="general" vertical="bottom" textRotation="0" wrapText="0"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79" formatCode="0.000"/>
    </dxf>
    <dxf>
      <numFmt numFmtId="179"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79"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78" formatCode="#,##0.000"/>
    </dxf>
    <dxf>
      <numFmt numFmtId="178" formatCode="#,##0.000"/>
    </dxf>
    <dxf>
      <numFmt numFmtId="0" formatCode="General"/>
    </dxf>
    <dxf>
      <numFmt numFmtId="177" formatCode="#,##0.0"/>
    </dxf>
    <dxf>
      <numFmt numFmtId="177" formatCode="#,##0.0"/>
    </dxf>
    <dxf>
      <numFmt numFmtId="176"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76"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76" formatCode="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98"/>
      <tableStyleElement type="headerRow" dxfId="97"/>
    </tableStyle>
    <tableStyle name="NodeXL Table" pivot="0" count="1" xr9:uid="{00000000-0011-0000-FFFF-FFFF01000000}">
      <tableStyleElement type="headerRow" dxfId="9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D61-4AFD-9E8D-16515F5D321E}"/>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25DC-4472-9576-758618909FEB}"/>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9B4C-414F-B95F-D05FD532ED45}"/>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BDAA-4316-9A28-3A0CE5C0F43B}"/>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6E9-484D-8BD6-641A8A69C7A1}"/>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47DA-4B17-AABA-0CABD4E1F3A3}"/>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1DD9-4F12-B5E9-E6ECE962CDEC}"/>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DA30-4324-AFCE-1B46079C2887}"/>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980-4AA5-AB77-0F745230ED33}"/>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2" totalsRowShown="0" headerRowDxfId="95" dataDxfId="94">
  <autoFilter ref="A2:N12" xr:uid="{00000000-0009-0000-0100-000001000000}"/>
  <tableColumns count="14">
    <tableColumn id="1" xr3:uid="{00000000-0010-0000-0000-000001000000}" name="Vertex 1" dataDxfId="2" dataCellStyle="NodeXL Required"/>
    <tableColumn id="2" xr3:uid="{00000000-0010-0000-0000-000002000000}" name="Vertex 2" dataDxfId="0" dataCellStyle="NodeXL Required"/>
    <tableColumn id="3" xr3:uid="{00000000-0010-0000-0000-000003000000}" name="Color" dataDxfId="1" dataCellStyle="NodeXL Visual Property"/>
    <tableColumn id="4" xr3:uid="{00000000-0010-0000-0000-000004000000}" name="Width" dataDxfId="93" dataCellStyle="NodeXL Visual Property"/>
    <tableColumn id="11" xr3:uid="{00000000-0010-0000-0000-00000B000000}" name="Style" dataDxfId="92" dataCellStyle="NodeXL Visual Property"/>
    <tableColumn id="5" xr3:uid="{00000000-0010-0000-0000-000005000000}" name="Opacity" dataDxfId="91" dataCellStyle="NodeXL Visual Property"/>
    <tableColumn id="6" xr3:uid="{00000000-0010-0000-0000-000006000000}" name="Visibility" dataDxfId="90" dataCellStyle="NodeXL Visual Property"/>
    <tableColumn id="10" xr3:uid="{00000000-0010-0000-0000-00000A000000}" name="Label" dataDxfId="89" dataCellStyle="NodeXL Label"/>
    <tableColumn id="12" xr3:uid="{00000000-0010-0000-0000-00000C000000}" name="Label Text Color" dataDxfId="88" dataCellStyle="NodeXL Label"/>
    <tableColumn id="13" xr3:uid="{00000000-0010-0000-0000-00000D000000}" name="Label Font Size" dataDxfId="87" dataCellStyle="NodeXL Label"/>
    <tableColumn id="14" xr3:uid="{00000000-0010-0000-0000-00000E000000}" name="Reciprocated?" dataDxfId="86" dataCellStyle="NodeXL Graph Metric"/>
    <tableColumn id="7" xr3:uid="{00000000-0010-0000-0000-000007000000}" name="ID" dataDxfId="85" dataCellStyle="NodeXL Do Not Edit"/>
    <tableColumn id="9" xr3:uid="{00000000-0010-0000-0000-000009000000}" name="Dynamic Filter" dataDxfId="84" dataCellStyle="NodeXL Do Not Edit"/>
    <tableColumn id="8" xr3:uid="{00000000-0010-0000-0000-000008000000}" name="Add Your Own Columns Here" dataDxfId="83"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3">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14" totalsRowShown="0" headerRowDxfId="82" dataDxfId="81">
  <autoFilter ref="A2:AC14" xr:uid="{00000000-0009-0000-0100-000002000000}"/>
  <tableColumns count="29">
    <tableColumn id="1" xr3:uid="{00000000-0010-0000-0100-000001000000}" name="Vertex" dataDxfId="80" dataCellStyle="NodeXL Required"/>
    <tableColumn id="2" xr3:uid="{00000000-0010-0000-0100-000002000000}" name="Color" dataDxfId="79" dataCellStyle="NodeXL Visual Property"/>
    <tableColumn id="5" xr3:uid="{00000000-0010-0000-0100-000005000000}" name="Shape" dataDxfId="78" dataCellStyle="NodeXL Visual Property"/>
    <tableColumn id="6" xr3:uid="{00000000-0010-0000-0100-000006000000}" name="Size" dataDxfId="77" dataCellStyle="NodeXL Visual Property"/>
    <tableColumn id="4" xr3:uid="{00000000-0010-0000-0100-000004000000}" name="Opacity" dataDxfId="76" dataCellStyle="NodeXL Visual Property"/>
    <tableColumn id="7" xr3:uid="{00000000-0010-0000-0100-000007000000}" name="Image File" dataDxfId="75" dataCellStyle="NodeXL Visual Property"/>
    <tableColumn id="3" xr3:uid="{00000000-0010-0000-0100-000003000000}" name="Visibility" dataDxfId="74" dataCellStyle="NodeXL Visual Property"/>
    <tableColumn id="10" xr3:uid="{00000000-0010-0000-0100-00000A000000}" name="Label" dataDxfId="73" dataCellStyle="NodeXL Label"/>
    <tableColumn id="16" xr3:uid="{00000000-0010-0000-0100-000010000000}" name="Label Fill Color" dataDxfId="72" dataCellStyle="NodeXL Label"/>
    <tableColumn id="9" xr3:uid="{00000000-0010-0000-0100-000009000000}" name="Label Position" dataDxfId="71" dataCellStyle="NodeXL Label"/>
    <tableColumn id="8" xr3:uid="{00000000-0010-0000-0100-000008000000}" name="Tooltip" dataDxfId="70" dataCellStyle="NodeXL Label"/>
    <tableColumn id="18" xr3:uid="{00000000-0010-0000-0100-000012000000}" name="Layout Order" dataDxfId="69" dataCellStyle="NodeXL Layout"/>
    <tableColumn id="13" xr3:uid="{00000000-0010-0000-0100-00000D000000}" name="X" dataDxfId="68" dataCellStyle="NodeXL Layout"/>
    <tableColumn id="14" xr3:uid="{00000000-0010-0000-0100-00000E000000}" name="Y" dataDxfId="67" dataCellStyle="NodeXL Layout"/>
    <tableColumn id="12" xr3:uid="{00000000-0010-0000-0100-00000C000000}" name="Locked?" dataDxfId="66" dataCellStyle="NodeXL Layout"/>
    <tableColumn id="19" xr3:uid="{00000000-0010-0000-0100-000013000000}" name="Polar R" dataDxfId="65" dataCellStyle="NodeXL Layout"/>
    <tableColumn id="20" xr3:uid="{00000000-0010-0000-0100-000014000000}" name="Polar Angle" dataDxfId="64" dataCellStyle="NodeXL Layout"/>
    <tableColumn id="21" xr3:uid="{00000000-0010-0000-0100-000015000000}" name="Degree" dataDxfId="63" dataCellStyle="NodeXL Graph Metric"/>
    <tableColumn id="22" xr3:uid="{00000000-0010-0000-0100-000016000000}" name="In-Degree" dataDxfId="62" dataCellStyle="NodeXL Graph Metric"/>
    <tableColumn id="23" xr3:uid="{00000000-0010-0000-0100-000017000000}" name="Out-Degree" dataDxfId="61" dataCellStyle="NodeXL Graph Metric"/>
    <tableColumn id="24" xr3:uid="{00000000-0010-0000-0100-000018000000}" name="Betweenness Centrality" dataDxfId="60" dataCellStyle="NodeXL Graph Metric"/>
    <tableColumn id="25" xr3:uid="{00000000-0010-0000-0100-000019000000}" name="Closeness Centrality" dataDxfId="59" dataCellStyle="NodeXL Graph Metric"/>
    <tableColumn id="26" xr3:uid="{00000000-0010-0000-0100-00001A000000}" name="Eigenvector Centrality" dataDxfId="58" dataCellStyle="NodeXL Graph Metric"/>
    <tableColumn id="15" xr3:uid="{00000000-0010-0000-0100-00000F000000}" name="PageRank" dataDxfId="57" dataCellStyle="NodeXL Graph Metric"/>
    <tableColumn id="27" xr3:uid="{00000000-0010-0000-0100-00001B000000}" name="Clustering Coefficient" dataDxfId="56" dataCellStyle="NodeXL Graph Metric"/>
    <tableColumn id="29" xr3:uid="{00000000-0010-0000-0100-00001D000000}" name="Reciprocated Vertex Pair Ratio" dataDxfId="55" dataCellStyle="NodeXL Graph Metric"/>
    <tableColumn id="11" xr3:uid="{00000000-0010-0000-0100-00000B000000}" name="ID" dataDxfId="54" dataCellStyle="NodeXL Do Not Edit"/>
    <tableColumn id="28" xr3:uid="{00000000-0010-0000-0100-00001C000000}" name="Dynamic Filter" dataDxfId="53" dataCellStyle="NodeXL Do Not Edit"/>
    <tableColumn id="17" xr3:uid="{00000000-0010-0000-0100-000011000000}" name="Add Your Own Columns Here" dataDxfId="52"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1">
  <autoFilter ref="A2:X3" xr:uid="{00000000-0009-0000-0100-000004000000}"/>
  <tableColumns count="24">
    <tableColumn id="1" xr3:uid="{00000000-0010-0000-0200-000001000000}" name="Group" dataDxfId="50" dataCellStyle="NodeXL Required"/>
    <tableColumn id="2" xr3:uid="{00000000-0010-0000-0200-000002000000}" name="Vertex Color" dataDxfId="49" dataCellStyle="NodeXL Visual Property"/>
    <tableColumn id="3" xr3:uid="{00000000-0010-0000-0200-000003000000}" name="Vertex Shape" dataDxfId="48" dataCellStyle="NodeXL Visual Property"/>
    <tableColumn id="22" xr3:uid="{00000000-0010-0000-0200-000016000000}" name="Visibility" dataDxfId="47" dataCellStyle="NodeXL Visual Property"/>
    <tableColumn id="4" xr3:uid="{00000000-0010-0000-0200-000004000000}" name="Collapsed?" dataCellStyle="NodeXL Visual Property"/>
    <tableColumn id="18" xr3:uid="{00000000-0010-0000-0200-000012000000}" name="Label" dataDxfId="46"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45" dataCellStyle="NodeXL Do Not Edit"/>
    <tableColumn id="19" xr3:uid="{00000000-0010-0000-0200-000013000000}" name="Collapsed Properties" dataDxfId="44" dataCellStyle="NodeXL Do Not Edit"/>
    <tableColumn id="5" xr3:uid="{00000000-0010-0000-0200-000005000000}" name="Vertices" dataDxfId="43" dataCellStyle="NodeXL Graph Metric"/>
    <tableColumn id="7" xr3:uid="{00000000-0010-0000-0200-000007000000}" name="Unique Edges" dataDxfId="42" dataCellStyle="NodeXL Graph Metric"/>
    <tableColumn id="8" xr3:uid="{00000000-0010-0000-0200-000008000000}" name="Edges With Duplicates" dataDxfId="41" dataCellStyle="NodeXL Graph Metric"/>
    <tableColumn id="9" xr3:uid="{00000000-0010-0000-0200-000009000000}" name="Total Edges" dataDxfId="40" dataCellStyle="NodeXL Graph Metric"/>
    <tableColumn id="10" xr3:uid="{00000000-0010-0000-0200-00000A000000}" name="Self-Loops" dataDxfId="39" dataCellStyle="NodeXL Graph Metric"/>
    <tableColumn id="24" xr3:uid="{00000000-0010-0000-0200-000018000000}" name="Reciprocated Vertex Pair Ratio" dataDxfId="38" dataCellStyle="NodeXL Graph Metric"/>
    <tableColumn id="25" xr3:uid="{00000000-0010-0000-0200-000019000000}" name="Reciprocated Edge Ratio" dataDxfId="37" dataCellStyle="NodeXL Graph Metric"/>
    <tableColumn id="11" xr3:uid="{00000000-0010-0000-0200-00000B000000}" name="Connected Components" dataDxfId="36" dataCellStyle="NodeXL Graph Metric"/>
    <tableColumn id="12" xr3:uid="{00000000-0010-0000-0200-00000C000000}" name="Single-Vertex Connected Components" dataDxfId="35" dataCellStyle="NodeXL Graph Metric"/>
    <tableColumn id="13" xr3:uid="{00000000-0010-0000-0200-00000D000000}" name="Maximum Vertices in a Connected Component" dataDxfId="34" dataCellStyle="NodeXL Graph Metric"/>
    <tableColumn id="14" xr3:uid="{00000000-0010-0000-0200-00000E000000}" name="Maximum Edges in a Connected Component" dataDxfId="33" dataCellStyle="NodeXL Graph Metric"/>
    <tableColumn id="15" xr3:uid="{00000000-0010-0000-0200-00000F000000}" name="Maximum Geodesic Distance (Diameter)" dataDxfId="32" dataCellStyle="NodeXL Graph Metric"/>
    <tableColumn id="16" xr3:uid="{00000000-0010-0000-0200-000010000000}" name="Average Geodesic Distance" dataDxfId="31" dataCellStyle="NodeXL Graph Metric"/>
    <tableColumn id="17" xr3:uid="{00000000-0010-0000-0200-000011000000}" name="Graph Density" dataDxfId="30"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29" dataDxfId="28">
  <autoFilter ref="A1:C2" xr:uid="{00000000-0009-0000-0100-000005000000}"/>
  <tableColumns count="3">
    <tableColumn id="1" xr3:uid="{00000000-0010-0000-0300-000001000000}" name="Group" dataDxfId="27"/>
    <tableColumn id="2" xr3:uid="{00000000-0010-0000-0300-000002000000}" name="Vertex" dataDxfId="26"/>
    <tableColumn id="3" xr3:uid="{00000000-0010-0000-0300-000003000000}" name="Vertex ID" dataDxfId="25"/>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2" insertRow="1" totalsRowShown="0" dataCellStyle="NodeXL Graph Metric">
  <autoFilter ref="A1:B2" xr:uid="{00000000-0009-0000-0100-000006000000}"/>
  <tableColumns count="2">
    <tableColumn id="1" xr3:uid="{00000000-0010-0000-0400-000001000000}" name="Graph Metric" dataDxfId="24" dataCellStyle="NodeXL Graph Metric"/>
    <tableColumn id="2" xr3:uid="{00000000-0010-0000-0400-000002000000}" name="Value"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45" totalsRowShown="0">
  <autoFilter ref="D1:U45" xr:uid="{00000000-0009-0000-0100-000003000000}"/>
  <tableColumns count="18">
    <tableColumn id="1" xr3:uid="{00000000-0010-0000-0500-000001000000}" name="Degree Bin" dataDxfId="22"/>
    <tableColumn id="2" xr3:uid="{00000000-0010-0000-0500-000002000000}" name="Degree Frequency" dataDxfId="21">
      <calculatedColumnFormula>COUNTIF(Vertices[Degree], "&gt;= " &amp; D2) - COUNTIF(Vertices[Degree], "&gt;=" &amp; D3)</calculatedColumnFormula>
    </tableColumn>
    <tableColumn id="3" xr3:uid="{00000000-0010-0000-0500-000003000000}" name="In-Degree Bin" dataDxfId="20"/>
    <tableColumn id="4" xr3:uid="{00000000-0010-0000-0500-000004000000}" name="In-Degree Frequency" dataDxfId="19">
      <calculatedColumnFormula>COUNTIF(Vertices[In-Degree], "&gt;= " &amp; F2) - COUNTIF(Vertices[In-Degree], "&gt;=" &amp; F3)</calculatedColumnFormula>
    </tableColumn>
    <tableColumn id="5" xr3:uid="{00000000-0010-0000-0500-000005000000}" name="Out-Degree Bin" dataDxfId="18"/>
    <tableColumn id="6" xr3:uid="{00000000-0010-0000-0500-000006000000}" name="Out-Degree Frequency" dataDxfId="17">
      <calculatedColumnFormula>COUNTIF(Vertices[Out-Degree], "&gt;= " &amp; H2) - COUNTIF(Vertices[Out-Degree], "&gt;=" &amp; H3)</calculatedColumnFormula>
    </tableColumn>
    <tableColumn id="7" xr3:uid="{00000000-0010-0000-0500-000007000000}" name="Betweenness Centrality Bin" dataDxfId="16"/>
    <tableColumn id="8" xr3:uid="{00000000-0010-0000-0500-000008000000}" name="Betweenness Centrality Frequency" dataDxfId="15">
      <calculatedColumnFormula>COUNTIF(Vertices[Betweenness Centrality], "&gt;= " &amp; J2) - COUNTIF(Vertices[Betweenness Centrality], "&gt;=" &amp; J3)</calculatedColumnFormula>
    </tableColumn>
    <tableColumn id="9" xr3:uid="{00000000-0010-0000-0500-000009000000}" name="Closeness Centrality Bin" dataDxfId="14"/>
    <tableColumn id="10" xr3:uid="{00000000-0010-0000-0500-00000A000000}" name="Closeness Centrality Frequency" dataDxfId="13">
      <calculatedColumnFormula>COUNTIF(Vertices[Closeness Centrality], "&gt;= " &amp; L2) - COUNTIF(Vertices[Closeness Centrality], "&gt;=" &amp; L3)</calculatedColumnFormula>
    </tableColumn>
    <tableColumn id="11" xr3:uid="{00000000-0010-0000-0500-00000B000000}" name="Eigenvector Centrality Bin" dataDxfId="12"/>
    <tableColumn id="12" xr3:uid="{00000000-0010-0000-0500-00000C000000}" name="Eigenvector Centrality Frequency" dataDxfId="11">
      <calculatedColumnFormula>COUNTIF(Vertices[Eigenvector Centrality], "&gt;= " &amp; N2) - COUNTIF(Vertices[Eigenvector Centrality], "&gt;=" &amp; N3)</calculatedColumnFormula>
    </tableColumn>
    <tableColumn id="18" xr3:uid="{00000000-0010-0000-0500-000012000000}" name="PageRank Bin" dataDxfId="10"/>
    <tableColumn id="17" xr3:uid="{00000000-0010-0000-0500-000011000000}" name="PageRank Frequency" dataDxfId="9">
      <calculatedColumnFormula>COUNTIF(Vertices[Eigenvector Centrality], "&gt;= " &amp; P2) - COUNTIF(Vertices[Eigenvector Centrality], "&gt;=" &amp; P3)</calculatedColumnFormula>
    </tableColumn>
    <tableColumn id="13" xr3:uid="{00000000-0010-0000-0500-00000D000000}" name="Clustering Coefficient Bin" dataDxfId="8"/>
    <tableColumn id="14" xr3:uid="{00000000-0010-0000-0500-00000E000000}" name="Clustering Coefficient Frequency" dataDxfId="7">
      <calculatedColumnFormula>COUNTIF(Vertices[Clustering Coefficient], "&gt;= " &amp; R2) - COUNTIF(Vertices[Clustering Coefficient], "&gt;=" &amp; R3)</calculatedColumnFormula>
    </tableColumn>
    <tableColumn id="15" xr3:uid="{00000000-0010-0000-0500-00000F000000}" name="Dynamic Filter Bin" dataDxfId="6"/>
    <tableColumn id="16" xr3:uid="{00000000-0010-0000-0500-000010000000}" name="Dynamic Filter Frequency" dataDxfId="5">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29:B30" insertRow="1" totalsRowShown="0" dataCellStyle="NodeXL Graph Metric">
  <autoFilter ref="A29:B30"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8" totalsRowShown="0" headerRowDxfId="4">
  <autoFilter ref="J1:K8"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tabSelected="1" workbookViewId="0">
      <pane xSplit="2" ySplit="2" topLeftCell="C3" activePane="bottomRight" state="frozen"/>
      <selection pane="topRight" activeCell="C1" sqref="C1"/>
      <selection pane="bottomLeft" activeCell="A3" sqref="A3"/>
      <selection pane="bottomRight" activeCell="E20" sqref="E20"/>
    </sheetView>
  </sheetViews>
  <sheetFormatPr defaultRowHeight="15" x14ac:dyDescent="0.3"/>
  <cols>
    <col min="1" max="2" width="10.375" style="1" customWidth="1"/>
    <col min="3" max="3" width="7.875" bestFit="1" customWidth="1"/>
    <col min="4" max="4" width="8.75" style="2" bestFit="1" customWidth="1"/>
    <col min="5" max="5" width="7.75" style="2" bestFit="1" customWidth="1"/>
    <col min="6" max="6" width="9.875" style="2" bestFit="1" customWidth="1"/>
    <col min="7" max="7" width="11" bestFit="1" customWidth="1"/>
    <col min="8" max="8" width="8" style="1" bestFit="1" customWidth="1"/>
    <col min="9" max="9" width="12.25" bestFit="1" customWidth="1"/>
    <col min="10" max="10" width="12.375" bestFit="1" customWidth="1"/>
    <col min="11" max="11" width="15.625" hidden="1" customWidth="1"/>
    <col min="12" max="12" width="11" hidden="1" customWidth="1"/>
    <col min="13" max="13" width="10.875" hidden="1" customWidth="1"/>
    <col min="14" max="14" width="16" bestFit="1" customWidth="1"/>
  </cols>
  <sheetData>
    <row r="1" spans="1:14" x14ac:dyDescent="0.3">
      <c r="C1" s="15" t="s">
        <v>38</v>
      </c>
      <c r="D1" s="16"/>
      <c r="E1" s="16"/>
      <c r="F1" s="16"/>
      <c r="G1" s="15"/>
      <c r="H1" s="13" t="s">
        <v>42</v>
      </c>
      <c r="I1" s="62"/>
      <c r="J1" s="62"/>
      <c r="K1" s="31" t="s">
        <v>41</v>
      </c>
      <c r="L1" s="17" t="s">
        <v>39</v>
      </c>
      <c r="M1" s="17"/>
      <c r="N1" s="14" t="s">
        <v>40</v>
      </c>
    </row>
    <row r="2" spans="1:14" ht="30" customHeight="1" x14ac:dyDescent="0.3">
      <c r="A2" s="10" t="s">
        <v>0</v>
      </c>
      <c r="B2" s="10" t="s">
        <v>1</v>
      </c>
      <c r="C2" s="7" t="s">
        <v>2</v>
      </c>
      <c r="D2" s="7" t="s">
        <v>3</v>
      </c>
      <c r="E2" s="7" t="s">
        <v>128</v>
      </c>
      <c r="F2" s="7" t="s">
        <v>4</v>
      </c>
      <c r="G2" s="7" t="s">
        <v>11</v>
      </c>
      <c r="H2" s="10" t="s">
        <v>45</v>
      </c>
      <c r="I2" s="7" t="s">
        <v>158</v>
      </c>
      <c r="J2" s="7" t="s">
        <v>159</v>
      </c>
      <c r="K2" s="7" t="s">
        <v>163</v>
      </c>
      <c r="L2" s="7" t="s">
        <v>12</v>
      </c>
      <c r="M2" s="7" t="s">
        <v>37</v>
      </c>
      <c r="N2" s="7" t="s">
        <v>25</v>
      </c>
    </row>
    <row r="3" spans="1:14" ht="15" customHeight="1" x14ac:dyDescent="0.3">
      <c r="A3" s="80" t="s">
        <v>178</v>
      </c>
      <c r="B3" s="80" t="s">
        <v>183</v>
      </c>
      <c r="C3" s="50"/>
      <c r="D3" s="51"/>
      <c r="E3" s="63"/>
      <c r="F3" s="52"/>
      <c r="G3" s="50"/>
      <c r="H3" s="54"/>
      <c r="I3" s="53"/>
      <c r="J3" s="53"/>
      <c r="K3" s="65"/>
      <c r="L3" s="59">
        <v>3</v>
      </c>
      <c r="M3" s="59"/>
      <c r="N3" s="60"/>
    </row>
    <row r="4" spans="1:14" ht="15" customHeight="1" x14ac:dyDescent="0.3">
      <c r="A4" s="80" t="s">
        <v>179</v>
      </c>
      <c r="B4" s="80" t="s">
        <v>184</v>
      </c>
      <c r="C4" s="50"/>
      <c r="D4" s="51"/>
      <c r="E4" s="77"/>
      <c r="F4" s="52"/>
      <c r="G4" s="50"/>
      <c r="H4" s="54"/>
      <c r="I4" s="53"/>
      <c r="J4" s="53"/>
      <c r="K4" s="65"/>
      <c r="L4" s="79">
        <v>4</v>
      </c>
      <c r="M4" s="79"/>
      <c r="N4" s="60"/>
    </row>
    <row r="5" spans="1:14" x14ac:dyDescent="0.3">
      <c r="A5" s="80" t="s">
        <v>180</v>
      </c>
      <c r="B5" s="80" t="s">
        <v>185</v>
      </c>
      <c r="C5" s="50"/>
      <c r="D5" s="51"/>
      <c r="E5" s="77"/>
      <c r="F5" s="52"/>
      <c r="G5" s="50"/>
      <c r="H5" s="54"/>
      <c r="I5" s="53"/>
      <c r="J5" s="53"/>
      <c r="K5" s="65"/>
      <c r="L5" s="79">
        <v>5</v>
      </c>
      <c r="M5" s="79"/>
      <c r="N5" s="60"/>
    </row>
    <row r="6" spans="1:14" x14ac:dyDescent="0.3">
      <c r="A6" s="80" t="s">
        <v>181</v>
      </c>
      <c r="B6" s="80" t="s">
        <v>186</v>
      </c>
      <c r="C6" s="50"/>
      <c r="D6" s="51"/>
      <c r="E6" s="77"/>
      <c r="F6" s="52"/>
      <c r="G6" s="50"/>
      <c r="H6" s="54"/>
      <c r="I6" s="53"/>
      <c r="J6" s="53"/>
      <c r="K6" s="65"/>
      <c r="L6" s="79">
        <v>6</v>
      </c>
      <c r="M6" s="79"/>
      <c r="N6" s="60"/>
    </row>
    <row r="7" spans="1:14" x14ac:dyDescent="0.3">
      <c r="A7" s="80" t="s">
        <v>181</v>
      </c>
      <c r="B7" s="80" t="s">
        <v>187</v>
      </c>
      <c r="C7" s="50"/>
      <c r="D7" s="51"/>
      <c r="E7" s="77"/>
      <c r="F7" s="52"/>
      <c r="G7" s="50"/>
      <c r="H7" s="54"/>
      <c r="I7" s="53"/>
      <c r="J7" s="53"/>
      <c r="K7" s="65"/>
      <c r="L7" s="79">
        <v>7</v>
      </c>
      <c r="M7" s="79"/>
      <c r="N7" s="60"/>
    </row>
    <row r="8" spans="1:14" x14ac:dyDescent="0.3">
      <c r="A8" s="80" t="s">
        <v>181</v>
      </c>
      <c r="B8" s="80" t="s">
        <v>178</v>
      </c>
      <c r="C8" s="50"/>
      <c r="D8" s="51"/>
      <c r="E8" s="77"/>
      <c r="F8" s="52"/>
      <c r="G8" s="50"/>
      <c r="H8" s="54"/>
      <c r="I8" s="53"/>
      <c r="J8" s="53"/>
      <c r="K8" s="65"/>
      <c r="L8" s="79">
        <v>8</v>
      </c>
      <c r="M8" s="79"/>
      <c r="N8" s="60"/>
    </row>
    <row r="9" spans="1:14" x14ac:dyDescent="0.3">
      <c r="A9" s="80" t="s">
        <v>181</v>
      </c>
      <c r="B9" s="80" t="s">
        <v>188</v>
      </c>
      <c r="C9" s="50"/>
      <c r="D9" s="51"/>
      <c r="E9" s="77"/>
      <c r="F9" s="52"/>
      <c r="G9" s="50"/>
      <c r="H9" s="54"/>
      <c r="I9" s="53"/>
      <c r="J9" s="53"/>
      <c r="K9" s="65"/>
      <c r="L9" s="79">
        <v>9</v>
      </c>
      <c r="M9" s="79"/>
      <c r="N9" s="60"/>
    </row>
    <row r="10" spans="1:14" x14ac:dyDescent="0.3">
      <c r="A10" s="80" t="s">
        <v>181</v>
      </c>
      <c r="B10" s="80" t="s">
        <v>179</v>
      </c>
      <c r="C10" s="50"/>
      <c r="D10" s="51"/>
      <c r="E10" s="77"/>
      <c r="F10" s="52"/>
      <c r="G10" s="50"/>
      <c r="H10" s="54"/>
      <c r="I10" s="53"/>
      <c r="J10" s="53"/>
      <c r="K10" s="65"/>
      <c r="L10" s="79">
        <v>10</v>
      </c>
      <c r="M10" s="79"/>
      <c r="N10" s="60"/>
    </row>
    <row r="11" spans="1:14" x14ac:dyDescent="0.3">
      <c r="A11" s="80" t="s">
        <v>181</v>
      </c>
      <c r="B11" s="80" t="s">
        <v>180</v>
      </c>
      <c r="C11" s="50"/>
      <c r="D11" s="51"/>
      <c r="E11" s="77"/>
      <c r="F11" s="52"/>
      <c r="G11" s="50"/>
      <c r="H11" s="54"/>
      <c r="I11" s="53"/>
      <c r="J11" s="53"/>
      <c r="K11" s="65"/>
      <c r="L11" s="79">
        <v>11</v>
      </c>
      <c r="M11" s="79"/>
      <c r="N11" s="60"/>
    </row>
    <row r="12" spans="1:14" x14ac:dyDescent="0.3">
      <c r="A12" s="80" t="s">
        <v>182</v>
      </c>
      <c r="B12" s="80" t="s">
        <v>189</v>
      </c>
      <c r="C12" s="50"/>
      <c r="D12" s="51"/>
      <c r="E12" s="77"/>
      <c r="F12" s="52"/>
      <c r="G12" s="50"/>
      <c r="H12" s="54"/>
      <c r="I12" s="53"/>
      <c r="J12" s="53"/>
      <c r="K12" s="65"/>
      <c r="L12" s="79">
        <v>12</v>
      </c>
      <c r="M12" s="79"/>
      <c r="N12" s="60"/>
    </row>
    <row r="23" spans="13:13" x14ac:dyDescent="0.3">
      <c r="M23" s="6"/>
    </row>
  </sheetData>
  <dataConsolidate/>
  <phoneticPr fontId="11" type="noConversion"/>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2" xr:uid="{00000000-0002-0000-0000-000001000000}"/>
    <dataValidation allowBlank="1" showErrorMessage="1" sqref="N2:N1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2" xr:uid="{00000000-0002-0000-0000-000004000000}"/>
    <dataValidation allowBlank="1" showInputMessage="1" promptTitle="Edge Color" prompt="To select an optional edge color, right-click and select Select Color on the right-click menu." sqref="C3:C12" xr:uid="{00000000-0002-0000-0000-000005000000}"/>
    <dataValidation allowBlank="1" showInputMessage="1" errorTitle="Invalid Edge Width" error="The optional edge width must be a whole number between 1 and 10." promptTitle="Edge Width" prompt="Enter an optional edge width between 1 and 10." sqref="D3:D1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2" xr:uid="{00000000-0002-0000-0000-000008000000}">
      <formula1>ValidEdgeVisibilities</formula1>
    </dataValidation>
    <dataValidation allowBlank="1" showInputMessage="1" showErrorMessage="1" promptTitle="Vertex 1 Name" prompt="Enter the name of the edge's first vertex." sqref="A3:A12" xr:uid="{00000000-0002-0000-0000-000009000000}"/>
    <dataValidation allowBlank="1" showInputMessage="1" showErrorMessage="1" promptTitle="Vertex 2 Name" prompt="Enter the name of the edge's second vertex." sqref="B3:B1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1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defaultRowHeight="15" x14ac:dyDescent="0.3"/>
  <cols>
    <col min="1" max="1" width="9.125" style="1"/>
    <col min="2" max="2" width="7.875" customWidth="1"/>
    <col min="3" max="3" width="8.625" customWidth="1"/>
    <col min="4" max="4" width="6.75" customWidth="1"/>
    <col min="5" max="5" width="9.875" customWidth="1"/>
    <col min="6" max="6" width="7.75" customWidth="1"/>
    <col min="7" max="7" width="11" customWidth="1"/>
    <col min="8" max="8" width="8.625" customWidth="1"/>
    <col min="9" max="9" width="9.75" customWidth="1"/>
    <col min="10" max="10" width="10.625" customWidth="1"/>
    <col min="11" max="11" width="9.125" customWidth="1"/>
    <col min="12" max="12" width="9.125" hidden="1" customWidth="1"/>
    <col min="13" max="14" width="4.25" hidden="1" customWidth="1"/>
    <col min="15" max="15" width="10.25" hidden="1" customWidth="1"/>
    <col min="16" max="16" width="6.375" hidden="1" customWidth="1"/>
    <col min="17" max="17" width="8.25" hidden="1" customWidth="1"/>
    <col min="18" max="18" width="9.625" hidden="1" customWidth="1"/>
    <col min="19" max="19" width="9.25" hidden="1" customWidth="1"/>
    <col min="20" max="20" width="9.625" hidden="1" customWidth="1"/>
    <col min="21" max="23" width="14.25" hidden="1" customWidth="1"/>
    <col min="24" max="24" width="11.875" hidden="1" customWidth="1"/>
    <col min="25" max="25" width="14.375" hidden="1" customWidth="1"/>
    <col min="26" max="26" width="18.25" hidden="1" customWidth="1"/>
    <col min="27" max="27" width="5" hidden="1" customWidth="1"/>
    <col min="28" max="28" width="16" hidden="1" customWidth="1"/>
    <col min="29" max="29" width="16" style="5" bestFit="1" customWidth="1"/>
    <col min="30" max="30" width="14.25" style="2" customWidth="1"/>
    <col min="31" max="32" width="14.25" customWidth="1"/>
    <col min="33" max="33" width="11.875" customWidth="1"/>
    <col min="34" max="34" width="14.375" customWidth="1"/>
    <col min="35" max="35" width="5" customWidth="1"/>
    <col min="36" max="36" width="16" customWidth="1"/>
    <col min="37" max="37" width="16" bestFit="1" customWidth="1"/>
    <col min="38" max="39" width="9.125" customWidth="1"/>
  </cols>
  <sheetData>
    <row r="1" spans="1:30" x14ac:dyDescent="0.3">
      <c r="B1" s="22" t="s">
        <v>38</v>
      </c>
      <c r="C1" s="15"/>
      <c r="D1" s="15"/>
      <c r="E1" s="15"/>
      <c r="F1" s="15"/>
      <c r="G1" s="15"/>
      <c r="H1" s="24" t="s">
        <v>42</v>
      </c>
      <c r="I1" s="23"/>
      <c r="J1" s="23"/>
      <c r="K1" s="23"/>
      <c r="L1" s="26" t="s">
        <v>43</v>
      </c>
      <c r="M1" s="25"/>
      <c r="N1" s="25"/>
      <c r="O1" s="25"/>
      <c r="P1" s="25"/>
      <c r="Q1" s="25"/>
      <c r="R1" s="21" t="s">
        <v>41</v>
      </c>
      <c r="S1" s="18"/>
      <c r="T1" s="19"/>
      <c r="U1" s="20"/>
      <c r="V1" s="18"/>
      <c r="W1" s="18"/>
      <c r="X1" s="18"/>
      <c r="Y1" s="18"/>
      <c r="Z1" s="18"/>
      <c r="AA1" s="27" t="s">
        <v>39</v>
      </c>
      <c r="AB1" s="17"/>
      <c r="AC1" s="28" t="s">
        <v>40</v>
      </c>
      <c r="AD1"/>
    </row>
    <row r="2" spans="1:30" ht="30" customHeight="1" x14ac:dyDescent="0.3">
      <c r="A2" s="10" t="s">
        <v>5</v>
      </c>
      <c r="B2" s="7" t="s">
        <v>2</v>
      </c>
      <c r="C2" s="7" t="s">
        <v>8</v>
      </c>
      <c r="D2" s="8" t="s">
        <v>44</v>
      </c>
      <c r="E2" s="9" t="s">
        <v>4</v>
      </c>
      <c r="F2" s="7" t="s">
        <v>47</v>
      </c>
      <c r="G2" s="7" t="s">
        <v>11</v>
      </c>
      <c r="H2" s="7" t="s">
        <v>45</v>
      </c>
      <c r="I2" s="7" t="s">
        <v>46</v>
      </c>
      <c r="J2" s="7" t="s">
        <v>76</v>
      </c>
      <c r="K2" s="7" t="s">
        <v>10</v>
      </c>
      <c r="L2" s="7" t="s">
        <v>26</v>
      </c>
      <c r="M2" s="7" t="s">
        <v>15</v>
      </c>
      <c r="N2" s="7" t="s">
        <v>16</v>
      </c>
      <c r="O2" s="7" t="s">
        <v>13</v>
      </c>
      <c r="P2" s="7" t="s">
        <v>27</v>
      </c>
      <c r="Q2" s="7" t="s">
        <v>28</v>
      </c>
      <c r="R2" s="7" t="s">
        <v>30</v>
      </c>
      <c r="S2" s="7" t="s">
        <v>31</v>
      </c>
      <c r="T2" s="7" t="s">
        <v>32</v>
      </c>
      <c r="U2" s="7" t="s">
        <v>33</v>
      </c>
      <c r="V2" s="7" t="s">
        <v>34</v>
      </c>
      <c r="W2" s="7" t="s">
        <v>35</v>
      </c>
      <c r="X2" s="7" t="s">
        <v>135</v>
      </c>
      <c r="Y2" s="7" t="s">
        <v>36</v>
      </c>
      <c r="Z2" s="7" t="s">
        <v>168</v>
      </c>
      <c r="AA2" s="10" t="s">
        <v>12</v>
      </c>
      <c r="AB2" s="10" t="s">
        <v>37</v>
      </c>
      <c r="AC2" s="7" t="s">
        <v>25</v>
      </c>
      <c r="AD2"/>
    </row>
    <row r="3" spans="1:30" ht="15" customHeight="1" x14ac:dyDescent="0.3">
      <c r="A3" s="46" t="s">
        <v>178</v>
      </c>
      <c r="B3" s="50"/>
      <c r="C3" s="50"/>
      <c r="D3" s="51"/>
      <c r="E3" s="52"/>
      <c r="F3" s="50"/>
      <c r="G3" s="50"/>
      <c r="H3" s="54"/>
      <c r="I3" s="53"/>
      <c r="J3" s="53"/>
      <c r="K3" s="54"/>
      <c r="L3" s="56"/>
      <c r="M3" s="57">
        <v>4898.30322265625</v>
      </c>
      <c r="N3" s="57">
        <v>9805.3896484375</v>
      </c>
      <c r="O3" s="55"/>
      <c r="P3" s="58"/>
      <c r="Q3" s="58"/>
      <c r="R3" s="47"/>
      <c r="S3" s="47"/>
      <c r="T3" s="47"/>
      <c r="U3" s="47"/>
      <c r="V3" s="48"/>
      <c r="W3" s="48"/>
      <c r="X3" s="49"/>
      <c r="Y3" s="48"/>
      <c r="Z3" s="48"/>
      <c r="AA3" s="59">
        <v>3</v>
      </c>
      <c r="AB3" s="59"/>
      <c r="AC3" s="60"/>
      <c r="AD3"/>
    </row>
    <row r="4" spans="1:30" x14ac:dyDescent="0.3">
      <c r="A4" s="11" t="s">
        <v>183</v>
      </c>
      <c r="B4" s="12"/>
      <c r="C4" s="12"/>
      <c r="D4" s="81"/>
      <c r="E4" s="76"/>
      <c r="F4" s="12"/>
      <c r="G4" s="12"/>
      <c r="H4" s="13"/>
      <c r="I4" s="64"/>
      <c r="J4" s="64"/>
      <c r="K4" s="13"/>
      <c r="L4" s="82"/>
      <c r="M4" s="83">
        <v>7370.49267578125</v>
      </c>
      <c r="N4" s="83">
        <v>1603.073486328125</v>
      </c>
      <c r="O4" s="75"/>
      <c r="P4" s="84"/>
      <c r="Q4" s="84"/>
      <c r="R4" s="85"/>
      <c r="S4" s="85"/>
      <c r="T4" s="85"/>
      <c r="U4" s="85"/>
      <c r="V4" s="86"/>
      <c r="W4" s="86"/>
      <c r="X4" s="86"/>
      <c r="Y4" s="86"/>
      <c r="Z4" s="48"/>
      <c r="AA4" s="78">
        <v>4</v>
      </c>
      <c r="AB4" s="78"/>
      <c r="AC4" s="87"/>
    </row>
    <row r="5" spans="1:30" x14ac:dyDescent="0.3">
      <c r="A5" s="11" t="s">
        <v>179</v>
      </c>
      <c r="B5" s="12"/>
      <c r="C5" s="12"/>
      <c r="D5" s="81"/>
      <c r="E5" s="76"/>
      <c r="F5" s="12"/>
      <c r="G5" s="12"/>
      <c r="H5" s="13"/>
      <c r="I5" s="64"/>
      <c r="J5" s="64"/>
      <c r="K5" s="13"/>
      <c r="L5" s="82"/>
      <c r="M5" s="83">
        <v>7129.07080078125</v>
      </c>
      <c r="N5" s="83">
        <v>6863.642578125</v>
      </c>
      <c r="O5" s="75"/>
      <c r="P5" s="84"/>
      <c r="Q5" s="84"/>
      <c r="R5" s="85"/>
      <c r="S5" s="85"/>
      <c r="T5" s="85"/>
      <c r="U5" s="85"/>
      <c r="V5" s="86"/>
      <c r="W5" s="86"/>
      <c r="X5" s="86"/>
      <c r="Y5" s="86"/>
      <c r="Z5" s="48"/>
      <c r="AA5" s="78">
        <v>5</v>
      </c>
      <c r="AB5" s="78"/>
      <c r="AC5" s="87"/>
    </row>
    <row r="6" spans="1:30" x14ac:dyDescent="0.3">
      <c r="A6" s="11" t="s">
        <v>184</v>
      </c>
      <c r="B6" s="12"/>
      <c r="C6" s="12"/>
      <c r="D6" s="81"/>
      <c r="E6" s="76"/>
      <c r="F6" s="12"/>
      <c r="G6" s="12"/>
      <c r="H6" s="13"/>
      <c r="I6" s="64"/>
      <c r="J6" s="64"/>
      <c r="K6" s="13"/>
      <c r="L6" s="82"/>
      <c r="M6" s="83">
        <v>5461.1748046875</v>
      </c>
      <c r="N6" s="83">
        <v>193.610107421875</v>
      </c>
      <c r="O6" s="75"/>
      <c r="P6" s="84"/>
      <c r="Q6" s="84"/>
      <c r="R6" s="85"/>
      <c r="S6" s="85"/>
      <c r="T6" s="85"/>
      <c r="U6" s="85"/>
      <c r="V6" s="86"/>
      <c r="W6" s="86"/>
      <c r="X6" s="86"/>
      <c r="Y6" s="86"/>
      <c r="Z6" s="48"/>
      <c r="AA6" s="78">
        <v>6</v>
      </c>
      <c r="AB6" s="78"/>
      <c r="AC6" s="87"/>
    </row>
    <row r="7" spans="1:30" x14ac:dyDescent="0.3">
      <c r="A7" s="11" t="s">
        <v>180</v>
      </c>
      <c r="B7" s="12"/>
      <c r="C7" s="12"/>
      <c r="D7" s="81"/>
      <c r="E7" s="76"/>
      <c r="F7" s="12"/>
      <c r="G7" s="12"/>
      <c r="H7" s="13"/>
      <c r="I7" s="64"/>
      <c r="J7" s="64"/>
      <c r="K7" s="13"/>
      <c r="L7" s="82"/>
      <c r="M7" s="83">
        <v>328.3565673828125</v>
      </c>
      <c r="N7" s="83">
        <v>3638.2822265625</v>
      </c>
      <c r="O7" s="75"/>
      <c r="P7" s="84"/>
      <c r="Q7" s="84"/>
      <c r="R7" s="85"/>
      <c r="S7" s="85"/>
      <c r="T7" s="85"/>
      <c r="U7" s="85"/>
      <c r="V7" s="86"/>
      <c r="W7" s="86"/>
      <c r="X7" s="86"/>
      <c r="Y7" s="86"/>
      <c r="Z7" s="48"/>
      <c r="AA7" s="78">
        <v>7</v>
      </c>
      <c r="AB7" s="78"/>
      <c r="AC7" s="87"/>
    </row>
    <row r="8" spans="1:30" x14ac:dyDescent="0.3">
      <c r="A8" s="11" t="s">
        <v>185</v>
      </c>
      <c r="B8" s="12"/>
      <c r="C8" s="12"/>
      <c r="D8" s="81"/>
      <c r="E8" s="76"/>
      <c r="F8" s="12"/>
      <c r="G8" s="12"/>
      <c r="H8" s="13"/>
      <c r="I8" s="64"/>
      <c r="J8" s="64"/>
      <c r="K8" s="13"/>
      <c r="L8" s="82"/>
      <c r="M8" s="83">
        <v>150.51420593261719</v>
      </c>
      <c r="N8" s="83">
        <v>7847.9326171875</v>
      </c>
      <c r="O8" s="75"/>
      <c r="P8" s="84"/>
      <c r="Q8" s="84"/>
      <c r="R8" s="85"/>
      <c r="S8" s="85"/>
      <c r="T8" s="85"/>
      <c r="U8" s="85"/>
      <c r="V8" s="86"/>
      <c r="W8" s="86"/>
      <c r="X8" s="86"/>
      <c r="Y8" s="86"/>
      <c r="Z8" s="48"/>
      <c r="AA8" s="78">
        <v>8</v>
      </c>
      <c r="AB8" s="78"/>
      <c r="AC8" s="87"/>
    </row>
    <row r="9" spans="1:30" x14ac:dyDescent="0.3">
      <c r="A9" s="11" t="s">
        <v>181</v>
      </c>
      <c r="B9" s="12"/>
      <c r="C9" s="12"/>
      <c r="D9" s="81"/>
      <c r="E9" s="76"/>
      <c r="F9" s="12"/>
      <c r="G9" s="12"/>
      <c r="H9" s="13"/>
      <c r="I9" s="64"/>
      <c r="J9" s="64"/>
      <c r="K9" s="13"/>
      <c r="L9" s="82"/>
      <c r="M9" s="83">
        <v>3931.775390625</v>
      </c>
      <c r="N9" s="83">
        <v>2178.65380859375</v>
      </c>
      <c r="O9" s="75"/>
      <c r="P9" s="84"/>
      <c r="Q9" s="84"/>
      <c r="R9" s="85"/>
      <c r="S9" s="85"/>
      <c r="T9" s="85"/>
      <c r="U9" s="85"/>
      <c r="V9" s="86"/>
      <c r="W9" s="86"/>
      <c r="X9" s="86"/>
      <c r="Y9" s="86"/>
      <c r="Z9" s="48"/>
      <c r="AA9" s="78">
        <v>9</v>
      </c>
      <c r="AB9" s="78"/>
      <c r="AC9" s="87"/>
    </row>
    <row r="10" spans="1:30" x14ac:dyDescent="0.3">
      <c r="A10" s="11" t="s">
        <v>186</v>
      </c>
      <c r="B10" s="12"/>
      <c r="C10" s="12"/>
      <c r="D10" s="81"/>
      <c r="E10" s="76"/>
      <c r="F10" s="12"/>
      <c r="G10" s="12"/>
      <c r="H10" s="13"/>
      <c r="I10" s="64"/>
      <c r="J10" s="64"/>
      <c r="K10" s="13"/>
      <c r="L10" s="82"/>
      <c r="M10" s="83">
        <v>8975.0361328125</v>
      </c>
      <c r="N10" s="83">
        <v>5093.00927734375</v>
      </c>
      <c r="O10" s="75"/>
      <c r="P10" s="84"/>
      <c r="Q10" s="84"/>
      <c r="R10" s="85"/>
      <c r="S10" s="85"/>
      <c r="T10" s="85"/>
      <c r="U10" s="85"/>
      <c r="V10" s="86"/>
      <c r="W10" s="86"/>
      <c r="X10" s="86"/>
      <c r="Y10" s="86"/>
      <c r="Z10" s="48"/>
      <c r="AA10" s="78">
        <v>10</v>
      </c>
      <c r="AB10" s="78"/>
      <c r="AC10" s="87"/>
    </row>
    <row r="11" spans="1:30" x14ac:dyDescent="0.3">
      <c r="A11" s="11" t="s">
        <v>187</v>
      </c>
      <c r="B11" s="12"/>
      <c r="C11" s="12"/>
      <c r="D11" s="81"/>
      <c r="E11" s="76"/>
      <c r="F11" s="12"/>
      <c r="G11" s="12"/>
      <c r="H11" s="13"/>
      <c r="I11" s="64"/>
      <c r="J11" s="64"/>
      <c r="K11" s="13"/>
      <c r="L11" s="82"/>
      <c r="M11" s="83">
        <v>1786.1575927734375</v>
      </c>
      <c r="N11" s="83">
        <v>3065.4638671875</v>
      </c>
      <c r="O11" s="75"/>
      <c r="P11" s="84"/>
      <c r="Q11" s="84"/>
      <c r="R11" s="85"/>
      <c r="S11" s="85"/>
      <c r="T11" s="85"/>
      <c r="U11" s="85"/>
      <c r="V11" s="86"/>
      <c r="W11" s="86"/>
      <c r="X11" s="86"/>
      <c r="Y11" s="86"/>
      <c r="Z11" s="48"/>
      <c r="AA11" s="78">
        <v>11</v>
      </c>
      <c r="AB11" s="78"/>
      <c r="AC11" s="87"/>
    </row>
    <row r="12" spans="1:30" x14ac:dyDescent="0.3">
      <c r="A12" s="11" t="s">
        <v>188</v>
      </c>
      <c r="B12" s="12"/>
      <c r="C12" s="12"/>
      <c r="D12" s="81"/>
      <c r="E12" s="76"/>
      <c r="F12" s="12"/>
      <c r="G12" s="12"/>
      <c r="H12" s="13"/>
      <c r="I12" s="64"/>
      <c r="J12" s="64"/>
      <c r="K12" s="13"/>
      <c r="L12" s="82"/>
      <c r="M12" s="83">
        <v>9019.2470703125</v>
      </c>
      <c r="N12" s="83">
        <v>2379.7587890625</v>
      </c>
      <c r="O12" s="75"/>
      <c r="P12" s="84"/>
      <c r="Q12" s="84"/>
      <c r="R12" s="85"/>
      <c r="S12" s="85"/>
      <c r="T12" s="85"/>
      <c r="U12" s="85"/>
      <c r="V12" s="86"/>
      <c r="W12" s="86"/>
      <c r="X12" s="86"/>
      <c r="Y12" s="86"/>
      <c r="Z12" s="48"/>
      <c r="AA12" s="78">
        <v>12</v>
      </c>
      <c r="AB12" s="78"/>
      <c r="AC12" s="87"/>
    </row>
    <row r="13" spans="1:30" x14ac:dyDescent="0.3">
      <c r="A13" s="11" t="s">
        <v>182</v>
      </c>
      <c r="B13" s="12"/>
      <c r="C13" s="12"/>
      <c r="D13" s="81"/>
      <c r="E13" s="76"/>
      <c r="F13" s="12"/>
      <c r="G13" s="12"/>
      <c r="H13" s="13"/>
      <c r="I13" s="64"/>
      <c r="J13" s="64"/>
      <c r="K13" s="13"/>
      <c r="L13" s="82"/>
      <c r="M13" s="83">
        <v>9855.1298828125</v>
      </c>
      <c r="N13" s="83">
        <v>9622.296875</v>
      </c>
      <c r="O13" s="75"/>
      <c r="P13" s="84"/>
      <c r="Q13" s="84"/>
      <c r="R13" s="85"/>
      <c r="S13" s="85"/>
      <c r="T13" s="85"/>
      <c r="U13" s="85"/>
      <c r="V13" s="86"/>
      <c r="W13" s="86"/>
      <c r="X13" s="86"/>
      <c r="Y13" s="86"/>
      <c r="Z13" s="48"/>
      <c r="AA13" s="78">
        <v>13</v>
      </c>
      <c r="AB13" s="78"/>
      <c r="AC13" s="87"/>
    </row>
    <row r="14" spans="1:30" x14ac:dyDescent="0.3">
      <c r="A14" s="88" t="s">
        <v>189</v>
      </c>
      <c r="B14" s="89"/>
      <c r="C14" s="89"/>
      <c r="D14" s="90"/>
      <c r="E14" s="91"/>
      <c r="F14" s="89"/>
      <c r="G14" s="89"/>
      <c r="H14" s="92"/>
      <c r="I14" s="93"/>
      <c r="J14" s="93"/>
      <c r="K14" s="92"/>
      <c r="L14" s="94"/>
      <c r="M14" s="95">
        <v>2924.849365234375</v>
      </c>
      <c r="N14" s="95">
        <v>8929.5849609375</v>
      </c>
      <c r="O14" s="96"/>
      <c r="P14" s="97"/>
      <c r="Q14" s="97"/>
      <c r="R14" s="98"/>
      <c r="S14" s="98"/>
      <c r="T14" s="98"/>
      <c r="U14" s="98"/>
      <c r="V14" s="99"/>
      <c r="W14" s="99"/>
      <c r="X14" s="99"/>
      <c r="Y14" s="99"/>
      <c r="Z14" s="100"/>
      <c r="AA14" s="101">
        <v>14</v>
      </c>
      <c r="AB14" s="101"/>
      <c r="AC14" s="102"/>
    </row>
  </sheetData>
  <dataConsolidate/>
  <phoneticPr fontId="11" type="noConversion"/>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4"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4"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4"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4"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4"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4" xr:uid="{00000000-0002-0000-0100-000007000000}"/>
    <dataValidation allowBlank="1" showInputMessage="1" errorTitle="Invalid Vertex Image Key" promptTitle="Vertex Tooltip" prompt="Enter optional text that will pop up when the mouse is hovered over the vertex." sqref="K3:K14"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4"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4"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4" xr:uid="{00000000-0002-0000-0100-00000B000000}"/>
    <dataValidation allowBlank="1" showInputMessage="1" promptTitle="Vertex Label Fill Color" prompt="To select an optional fill color for the Label shape, right-click and select Select Color on the right-click menu." sqref="I3:I14" xr:uid="{00000000-0002-0000-0100-00000C000000}"/>
    <dataValidation allowBlank="1" showInputMessage="1" errorTitle="Invalid Vertex Image Key" promptTitle="Vertex Image File" prompt="Enter the path to an image file.  Hover over the column header for examples." sqref="F3:F14" xr:uid="{00000000-0002-0000-0100-00000D000000}"/>
    <dataValidation allowBlank="1" showInputMessage="1" promptTitle="Vertex Color" prompt="To select an optional vertex color, right-click and select Select Color on the right-click menu." sqref="B3:B14"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14"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14"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4"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4" xr:uid="{00000000-0002-0000-0100-000012000000}">
      <formula1>ValidVertexLabelPositions</formula1>
    </dataValidation>
    <dataValidation allowBlank="1" showInputMessage="1" showErrorMessage="1" promptTitle="Vertex Name" prompt="Enter the name of the vertex." sqref="A3:A14"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5" x14ac:dyDescent="0.3"/>
  <cols>
    <col min="1" max="1" width="10.875" bestFit="1" customWidth="1"/>
    <col min="2" max="2" width="16.875" bestFit="1" customWidth="1"/>
    <col min="4" max="5" width="9.125" customWidth="1"/>
  </cols>
  <sheetData>
    <row r="1" spans="1:1" x14ac:dyDescent="0.3">
      <c r="A1" t="s">
        <v>48</v>
      </c>
    </row>
    <row r="2" spans="1:1" ht="15" customHeight="1" x14ac:dyDescent="0.3"/>
    <row r="3" spans="1:1" ht="15" customHeight="1" x14ac:dyDescent="0.3">
      <c r="A3" s="29" t="s">
        <v>49</v>
      </c>
    </row>
    <row r="21" spans="4:4" x14ac:dyDescent="0.3">
      <c r="D21" s="6"/>
    </row>
  </sheetData>
  <dataConsolidate/>
  <phoneticPr fontId="11" type="noConversion"/>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5" x14ac:dyDescent="0.3"/>
  <cols>
    <col min="1" max="1" width="9.375" style="1" bestFit="1" customWidth="1"/>
    <col min="2" max="2" width="14.25" bestFit="1" customWidth="1"/>
    <col min="3" max="3" width="15" bestFit="1" customWidth="1"/>
    <col min="4" max="4" width="11.125" bestFit="1" customWidth="1"/>
    <col min="5" max="5" width="13" bestFit="1" customWidth="1"/>
    <col min="6" max="6" width="8" bestFit="1" customWidth="1"/>
    <col min="7" max="8" width="13.625" hidden="1" customWidth="1"/>
    <col min="9" max="9" width="11" hidden="1" customWidth="1"/>
    <col min="10" max="10" width="12.625" hidden="1" customWidth="1"/>
    <col min="11" max="11" width="11" hidden="1" customWidth="1"/>
    <col min="12" max="12" width="9.75" hidden="1" customWidth="1"/>
    <col min="13" max="13" width="13.125" hidden="1" customWidth="1"/>
    <col min="14" max="15" width="8.375" hidden="1" customWidth="1"/>
    <col min="16" max="16" width="18.25" hidden="1" customWidth="1"/>
    <col min="17" max="17" width="14.875" hidden="1" customWidth="1"/>
    <col min="18" max="18" width="14.625" hidden="1" customWidth="1"/>
    <col min="19" max="21" width="24.125" hidden="1" customWidth="1"/>
    <col min="22" max="22" width="21.25" hidden="1" customWidth="1"/>
    <col min="23" max="23" width="19.25" hidden="1" customWidth="1"/>
    <col min="24" max="24" width="10" hidden="1" customWidth="1"/>
    <col min="25" max="25" width="13" customWidth="1"/>
  </cols>
  <sheetData>
    <row r="1" spans="1:24" x14ac:dyDescent="0.3">
      <c r="B1" s="66" t="s">
        <v>38</v>
      </c>
      <c r="C1" s="67"/>
      <c r="D1" s="67"/>
      <c r="E1" s="68"/>
      <c r="F1" s="64" t="s">
        <v>42</v>
      </c>
      <c r="G1" s="69" t="s">
        <v>43</v>
      </c>
      <c r="H1" s="70"/>
      <c r="I1" s="71" t="s">
        <v>39</v>
      </c>
      <c r="J1" s="72"/>
      <c r="K1" s="73" t="s">
        <v>41</v>
      </c>
      <c r="L1" s="74"/>
      <c r="M1" s="74"/>
      <c r="N1" s="74"/>
      <c r="O1" s="74"/>
      <c r="P1" s="74"/>
      <c r="Q1" s="74"/>
      <c r="R1" s="74"/>
      <c r="S1" s="74"/>
      <c r="T1" s="74"/>
      <c r="U1" s="74"/>
      <c r="V1" s="74"/>
      <c r="W1" s="74"/>
      <c r="X1" s="74"/>
    </row>
    <row r="2" spans="1:24" s="7" customFormat="1" ht="30" customHeight="1" x14ac:dyDescent="0.3">
      <c r="A2" s="10" t="s">
        <v>142</v>
      </c>
      <c r="B2" s="7" t="s">
        <v>20</v>
      </c>
      <c r="C2" s="7" t="s">
        <v>19</v>
      </c>
      <c r="D2" s="7" t="s">
        <v>11</v>
      </c>
      <c r="E2" s="7" t="s">
        <v>143</v>
      </c>
      <c r="F2" s="7" t="s">
        <v>45</v>
      </c>
      <c r="G2" s="7" t="s">
        <v>165</v>
      </c>
      <c r="H2" s="7" t="s">
        <v>166</v>
      </c>
      <c r="I2" s="7" t="s">
        <v>12</v>
      </c>
      <c r="J2" s="7" t="s">
        <v>164</v>
      </c>
      <c r="K2" s="7" t="s">
        <v>144</v>
      </c>
      <c r="L2" s="7" t="s">
        <v>146</v>
      </c>
      <c r="M2" s="7" t="s">
        <v>147</v>
      </c>
      <c r="N2" s="7" t="s">
        <v>148</v>
      </c>
      <c r="O2" s="7" t="s">
        <v>149</v>
      </c>
      <c r="P2" s="7" t="s">
        <v>168</v>
      </c>
      <c r="Q2" s="7" t="s">
        <v>169</v>
      </c>
      <c r="R2" s="7" t="s">
        <v>150</v>
      </c>
      <c r="S2" s="7" t="s">
        <v>151</v>
      </c>
      <c r="T2" s="7" t="s">
        <v>152</v>
      </c>
      <c r="U2" s="7" t="s">
        <v>153</v>
      </c>
      <c r="V2" s="7" t="s">
        <v>154</v>
      </c>
      <c r="W2" s="7" t="s">
        <v>155</v>
      </c>
      <c r="X2" s="7" t="s">
        <v>156</v>
      </c>
    </row>
    <row r="3" spans="1:24" x14ac:dyDescent="0.3">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
  </sheetData>
  <dataConsolidate/>
  <phoneticPr fontId="11" type="noConversion"/>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5" x14ac:dyDescent="0.3"/>
  <cols>
    <col min="1" max="1" width="9.375" style="1" bestFit="1" customWidth="1"/>
    <col min="2" max="2" width="9.125" style="1"/>
    <col min="3" max="3" width="11.625" bestFit="1" customWidth="1"/>
    <col min="4" max="4" width="9.125" customWidth="1"/>
  </cols>
  <sheetData>
    <row r="1" spans="1:3" x14ac:dyDescent="0.3">
      <c r="A1" s="1" t="s">
        <v>142</v>
      </c>
      <c r="B1" s="1" t="s">
        <v>5</v>
      </c>
      <c r="C1" s="1" t="s">
        <v>145</v>
      </c>
    </row>
  </sheetData>
  <dataConsolidate/>
  <phoneticPr fontId="11" type="noConversion"/>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44"/>
  <sheetViews>
    <sheetView workbookViewId="0">
      <selection activeCell="A2" sqref="A2"/>
    </sheetView>
  </sheetViews>
  <sheetFormatPr defaultRowHeight="15" x14ac:dyDescent="0.3"/>
  <cols>
    <col min="1" max="1" width="43.125" customWidth="1"/>
    <col min="2" max="2" width="13.875" customWidth="1"/>
    <col min="3" max="3" width="9.125" customWidth="1"/>
    <col min="4" max="4" width="12.875" hidden="1" customWidth="1"/>
    <col min="5" max="5" width="19.75" hidden="1" customWidth="1"/>
    <col min="6" max="6" width="15.625" hidden="1" customWidth="1"/>
    <col min="7" max="7" width="22.125" hidden="1" customWidth="1"/>
    <col min="8" max="8" width="17.125" hidden="1" customWidth="1"/>
    <col min="9" max="9" width="23.875" hidden="1" customWidth="1"/>
    <col min="10" max="10" width="28.25" hidden="1" customWidth="1"/>
    <col min="11" max="11" width="34.875" hidden="1" customWidth="1"/>
    <col min="12" max="12" width="25" hidden="1" customWidth="1"/>
    <col min="13" max="13" width="31.625" hidden="1" customWidth="1"/>
    <col min="14" max="14" width="26.625" hidden="1" customWidth="1"/>
    <col min="15" max="17" width="33.25" hidden="1" customWidth="1"/>
    <col min="18" max="18" width="26.625" hidden="1" customWidth="1"/>
    <col min="19" max="19" width="33" hidden="1" customWidth="1"/>
    <col min="20" max="20" width="19.625" hidden="1" customWidth="1"/>
    <col min="21" max="21" width="26.125" hidden="1" customWidth="1"/>
    <col min="22" max="22" width="9.125" hidden="1" customWidth="1"/>
    <col min="23" max="23" width="34.125" hidden="1" customWidth="1"/>
    <col min="24" max="24" width="25.125" hidden="1" customWidth="1"/>
  </cols>
  <sheetData>
    <row r="1" spans="1:24" ht="15" customHeight="1" thickBot="1" x14ac:dyDescent="0.35">
      <c r="A1" s="7" t="s">
        <v>160</v>
      </c>
      <c r="B1" s="7" t="s">
        <v>17</v>
      </c>
      <c r="D1" t="s">
        <v>77</v>
      </c>
      <c r="E1" t="s">
        <v>78</v>
      </c>
      <c r="F1" s="33" t="s">
        <v>84</v>
      </c>
      <c r="G1" s="34" t="s">
        <v>85</v>
      </c>
      <c r="H1" s="33" t="s">
        <v>90</v>
      </c>
      <c r="I1" s="34" t="s">
        <v>91</v>
      </c>
      <c r="J1" s="33" t="s">
        <v>96</v>
      </c>
      <c r="K1" s="34" t="s">
        <v>97</v>
      </c>
      <c r="L1" s="33" t="s">
        <v>102</v>
      </c>
      <c r="M1" s="34" t="s">
        <v>103</v>
      </c>
      <c r="N1" s="33" t="s">
        <v>108</v>
      </c>
      <c r="O1" s="34" t="s">
        <v>109</v>
      </c>
      <c r="P1" s="34" t="s">
        <v>136</v>
      </c>
      <c r="Q1" s="34" t="s">
        <v>137</v>
      </c>
      <c r="R1" s="33" t="s">
        <v>114</v>
      </c>
      <c r="S1" s="33" t="s">
        <v>115</v>
      </c>
      <c r="T1" s="33" t="s">
        <v>120</v>
      </c>
      <c r="U1" s="34" t="s">
        <v>121</v>
      </c>
      <c r="W1" t="s">
        <v>125</v>
      </c>
      <c r="X1" t="s">
        <v>17</v>
      </c>
    </row>
    <row r="2" spans="1:24" ht="15.6" thickTop="1" x14ac:dyDescent="0.3">
      <c r="A2" s="32"/>
      <c r="B2" s="32"/>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0</v>
      </c>
      <c r="L2" s="35">
        <f>MIN(Vertices[Closeness Centrality])</f>
        <v>0</v>
      </c>
      <c r="M2" s="36">
        <f>COUNTIF(Vertices[Closeness Centrality], "&gt;= " &amp; L2) - COUNTIF(Vertices[Closeness Centrality], "&gt;=" &amp; L3)</f>
        <v>0</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45" ca="1" si="0">COUNTIF(INDIRECT(DynamicFilterSourceColumnRange), "&gt;= " &amp; T2) - COUNTIF(INDIRECT(DynamicFilterSourceColumnRange), "&gt;=" &amp; T3)</f>
        <v>#REF!</v>
      </c>
      <c r="W2" t="s">
        <v>122</v>
      </c>
      <c r="X2">
        <f>ROWS(HistogramBins[Degree Bin]) - 1</f>
        <v>43</v>
      </c>
    </row>
    <row r="3" spans="1:24" x14ac:dyDescent="0.3">
      <c r="D3" s="30">
        <f t="shared" ref="D3:D44" si="1">D2+($D$45-$D$2)/BinDivisor</f>
        <v>0</v>
      </c>
      <c r="E3">
        <f>COUNTIF(Vertices[Degree], "&gt;= " &amp; D3) - COUNTIF(Vertices[Degree], "&gt;=" &amp; D4)</f>
        <v>0</v>
      </c>
      <c r="F3" s="37">
        <f t="shared" ref="F3:F44" si="2">F2+($F$45-$F$2)/BinDivisor</f>
        <v>0</v>
      </c>
      <c r="G3" s="38">
        <f>COUNTIF(Vertices[In-Degree], "&gt;= " &amp; F3) - COUNTIF(Vertices[In-Degree], "&gt;=" &amp; F4)</f>
        <v>0</v>
      </c>
      <c r="H3" s="37">
        <f t="shared" ref="H3:H44" si="3">H2+($H$45-$H$2)/BinDivisor</f>
        <v>0</v>
      </c>
      <c r="I3" s="38">
        <f>COUNTIF(Vertices[Out-Degree], "&gt;= " &amp; H3) - COUNTIF(Vertices[Out-Degree], "&gt;=" &amp; H4)</f>
        <v>0</v>
      </c>
      <c r="J3" s="37">
        <f t="shared" ref="J3:J44" si="4">J2+($J$45-$J$2)/BinDivisor</f>
        <v>0</v>
      </c>
      <c r="K3" s="38">
        <f>COUNTIF(Vertices[Betweenness Centrality], "&gt;= " &amp; J3) - COUNTIF(Vertices[Betweenness Centrality], "&gt;=" &amp; J4)</f>
        <v>0</v>
      </c>
      <c r="L3" s="37">
        <f t="shared" ref="L3:L44" si="5">L2+($L$45-$L$2)/BinDivisor</f>
        <v>0</v>
      </c>
      <c r="M3" s="38">
        <f>COUNTIF(Vertices[Closeness Centrality], "&gt;= " &amp; L3) - COUNTIF(Vertices[Closeness Centrality], "&gt;=" &amp; L4)</f>
        <v>0</v>
      </c>
      <c r="N3" s="37">
        <f t="shared" ref="N3:N44" si="6">N2+($N$45-$N$2)/BinDivisor</f>
        <v>0</v>
      </c>
      <c r="O3" s="38">
        <f>COUNTIF(Vertices[Eigenvector Centrality], "&gt;= " &amp; N3) - COUNTIF(Vertices[Eigenvector Centrality], "&gt;=" &amp; N4)</f>
        <v>0</v>
      </c>
      <c r="P3" s="37">
        <f t="shared" ref="P3:P44" si="7">P2+($P$45-$P$2)/BinDivisor</f>
        <v>0</v>
      </c>
      <c r="Q3" s="38">
        <f>COUNTIF(Vertices[PageRank], "&gt;= " &amp; P3) - COUNTIF(Vertices[PageRank], "&gt;=" &amp; P4)</f>
        <v>0</v>
      </c>
      <c r="R3" s="37">
        <f t="shared" ref="R3:R44" si="8">R2+($R$45-$R$2)/BinDivisor</f>
        <v>0</v>
      </c>
      <c r="S3" s="42">
        <f>COUNTIF(Vertices[Clustering Coefficient], "&gt;= " &amp; R3) - COUNTIF(Vertices[Clustering Coefficient], "&gt;=" &amp; R4)</f>
        <v>0</v>
      </c>
      <c r="T3" s="37" t="e">
        <f t="shared" ref="T3:T44" ca="1" si="9">T2+($T$45-$T$2)/BinDivisor</f>
        <v>#REF!</v>
      </c>
      <c r="U3" s="38" t="e">
        <f t="shared" ca="1" si="0"/>
        <v>#REF!</v>
      </c>
      <c r="W3" t="s">
        <v>123</v>
      </c>
      <c r="X3" t="s">
        <v>83</v>
      </c>
    </row>
    <row r="4" spans="1:24" x14ac:dyDescent="0.3">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v>
      </c>
      <c r="K4" s="36">
        <f>COUNTIF(Vertices[Betweenness Centrality], "&gt;= " &amp; J4) - COUNTIF(Vertices[Betweenness Centrality], "&gt;=" &amp; J5)</f>
        <v>0</v>
      </c>
      <c r="L4" s="35">
        <f t="shared" si="5"/>
        <v>0</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124</v>
      </c>
      <c r="X4" t="s">
        <v>126</v>
      </c>
    </row>
    <row r="5" spans="1:24" x14ac:dyDescent="0.3">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v>
      </c>
      <c r="K5" s="38">
        <f>COUNTIF(Vertices[Betweenness Centrality], "&gt;= " &amp; J5) - COUNTIF(Vertices[Betweenness Centrality], "&gt;=" &amp; J6)</f>
        <v>0</v>
      </c>
      <c r="L5" s="37">
        <f t="shared" si="5"/>
        <v>0</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0</v>
      </c>
      <c r="K6" s="36">
        <f>COUNTIF(Vertices[Betweenness Centrality], "&gt;= " &amp; J6) - COUNTIF(Vertices[Betweenness Centrality], "&gt;=" &amp; J7)</f>
        <v>0</v>
      </c>
      <c r="L6" s="35">
        <f t="shared" si="5"/>
        <v>0</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0</v>
      </c>
      <c r="K7" s="38">
        <f>COUNTIF(Vertices[Betweenness Centrality], "&gt;= " &amp; J7) - COUNTIF(Vertices[Betweenness Centrality], "&gt;=" &amp; J8)</f>
        <v>0</v>
      </c>
      <c r="L7" s="37">
        <f t="shared" si="5"/>
        <v>0</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0</v>
      </c>
      <c r="K8" s="36">
        <f>COUNTIF(Vertices[Betweenness Centrality], "&gt;= " &amp; J8) - COUNTIF(Vertices[Betweenness Centrality], "&gt;=" &amp; J9)</f>
        <v>0</v>
      </c>
      <c r="L8" s="35">
        <f t="shared" si="5"/>
        <v>0</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0</v>
      </c>
      <c r="K9" s="38">
        <f>COUNTIF(Vertices[Betweenness Centrality], "&gt;= " &amp; J9) - COUNTIF(Vertices[Betweenness Centrality], "&gt;=" &amp; J10)</f>
        <v>0</v>
      </c>
      <c r="L9" s="37">
        <f t="shared" si="5"/>
        <v>0</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0</v>
      </c>
      <c r="K10" s="36">
        <f>COUNTIF(Vertices[Betweenness Centrality], "&gt;= " &amp; J10) - COUNTIF(Vertices[Betweenness Centrality], "&gt;=" &amp; J11)</f>
        <v>0</v>
      </c>
      <c r="L10" s="35">
        <f t="shared" si="5"/>
        <v>0</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0</v>
      </c>
      <c r="K11" s="38">
        <f>COUNTIF(Vertices[Betweenness Centrality], "&gt;= " &amp; J11) - COUNTIF(Vertices[Betweenness Centrality], "&gt;=" &amp; J12)</f>
        <v>0</v>
      </c>
      <c r="L11" s="37">
        <f t="shared" si="5"/>
        <v>0</v>
      </c>
      <c r="M11" s="38">
        <f>COUNTIF(Vertices[Closeness Centrality], "&gt;= " &amp; L11) - COUNTIF(Vertices[Closeness Centrality], "&gt;=" &amp; L12)</f>
        <v>0</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0</v>
      </c>
      <c r="K12" s="36">
        <f>COUNTIF(Vertices[Betweenness Centrality], "&gt;= " &amp; J12) - COUNTIF(Vertices[Betweenness Centrality], "&gt;=" &amp; J13)</f>
        <v>0</v>
      </c>
      <c r="L12" s="35">
        <f t="shared" si="5"/>
        <v>0</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0</v>
      </c>
      <c r="K13" s="38">
        <f>COUNTIF(Vertices[Betweenness Centrality], "&gt;= " &amp; J13) - COUNTIF(Vertices[Betweenness Centrality], "&gt;=" &amp; J14)</f>
        <v>0</v>
      </c>
      <c r="L13" s="37">
        <f t="shared" si="5"/>
        <v>0</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0</v>
      </c>
      <c r="K14" s="36">
        <f>COUNTIF(Vertices[Betweenness Centrality], "&gt;= " &amp; J14) - COUNTIF(Vertices[Betweenness Centrality], "&gt;=" &amp; J15)</f>
        <v>0</v>
      </c>
      <c r="L14" s="35">
        <f t="shared" si="5"/>
        <v>0</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0</v>
      </c>
      <c r="K15" s="38">
        <f>COUNTIF(Vertices[Betweenness Centrality], "&gt;= " &amp; J15) - COUNTIF(Vertices[Betweenness Centrality], "&gt;=" &amp; J16)</f>
        <v>0</v>
      </c>
      <c r="L15" s="37">
        <f t="shared" si="5"/>
        <v>0</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0</v>
      </c>
      <c r="K16" s="36">
        <f>COUNTIF(Vertices[Betweenness Centrality], "&gt;= " &amp; J16) - COUNTIF(Vertices[Betweenness Centrality], "&gt;=" &amp; J17)</f>
        <v>0</v>
      </c>
      <c r="L16" s="35">
        <f t="shared" si="5"/>
        <v>0</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0</v>
      </c>
      <c r="K17" s="38">
        <f>COUNTIF(Vertices[Betweenness Centrality], "&gt;= " &amp; J17) - COUNTIF(Vertices[Betweenness Centrality], "&gt;=" &amp; J18)</f>
        <v>0</v>
      </c>
      <c r="L17" s="37">
        <f t="shared" si="5"/>
        <v>0</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0</v>
      </c>
      <c r="K18" s="36">
        <f>COUNTIF(Vertices[Betweenness Centrality], "&gt;= " &amp; J18) - COUNTIF(Vertices[Betweenness Centrality], "&gt;=" &amp; J19)</f>
        <v>0</v>
      </c>
      <c r="L18" s="35">
        <f t="shared" si="5"/>
        <v>0</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0</v>
      </c>
      <c r="K19" s="38">
        <f>COUNTIF(Vertices[Betweenness Centrality], "&gt;= " &amp; J19) - COUNTIF(Vertices[Betweenness Centrality], "&gt;=" &amp; J20)</f>
        <v>0</v>
      </c>
      <c r="L19" s="37">
        <f t="shared" si="5"/>
        <v>0</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0</v>
      </c>
      <c r="K20" s="36">
        <f>COUNTIF(Vertices[Betweenness Centrality], "&gt;= " &amp; J20) - COUNTIF(Vertices[Betweenness Centrality], "&gt;=" &amp; J21)</f>
        <v>0</v>
      </c>
      <c r="L20" s="35">
        <f t="shared" si="5"/>
        <v>0</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0</v>
      </c>
      <c r="K21" s="38">
        <f>COUNTIF(Vertices[Betweenness Centrality], "&gt;= " &amp; J21) - COUNTIF(Vertices[Betweenness Centrality], "&gt;=" &amp; J22)</f>
        <v>0</v>
      </c>
      <c r="L21" s="37">
        <f t="shared" si="5"/>
        <v>0</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0</v>
      </c>
      <c r="K22" s="36">
        <f>COUNTIF(Vertices[Betweenness Centrality], "&gt;= " &amp; J22) - COUNTIF(Vertices[Betweenness Centrality], "&gt;=" &amp; J23)</f>
        <v>0</v>
      </c>
      <c r="L22" s="35">
        <f t="shared" si="5"/>
        <v>0</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0</v>
      </c>
      <c r="K23" s="38">
        <f>COUNTIF(Vertices[Betweenness Centrality], "&gt;= " &amp; J23) - COUNTIF(Vertices[Betweenness Centrality], "&gt;=" &amp; J24)</f>
        <v>0</v>
      </c>
      <c r="L23" s="37">
        <f t="shared" si="5"/>
        <v>0</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0</v>
      </c>
      <c r="K24" s="36">
        <f>COUNTIF(Vertices[Betweenness Centrality], "&gt;= " &amp; J24) - COUNTIF(Vertices[Betweenness Centrality], "&gt;=" &amp; J25)</f>
        <v>0</v>
      </c>
      <c r="L24" s="35">
        <f t="shared" si="5"/>
        <v>0</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0</v>
      </c>
      <c r="K25" s="38">
        <f>COUNTIF(Vertices[Betweenness Centrality], "&gt;= " &amp; J25) - COUNTIF(Vertices[Betweenness Centrality], "&gt;=" &amp; J26)</f>
        <v>0</v>
      </c>
      <c r="L25" s="37">
        <f t="shared" si="5"/>
        <v>0</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0</v>
      </c>
      <c r="K26" s="36">
        <f>COUNTIF(Vertices[Betweenness Centrality], "&gt;= " &amp; J26) - COUNTIF(Vertices[Betweenness Centrality], "&gt;=" &amp; J27)</f>
        <v>0</v>
      </c>
      <c r="L26" s="35">
        <f t="shared" si="5"/>
        <v>0</v>
      </c>
      <c r="M26" s="36">
        <f>COUNTIF(Vertices[Closeness Centrality], "&gt;= " &amp; L26) - COUNTIF(Vertices[Closeness Centrality], "&gt;=" &amp; L27)</f>
        <v>0</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ca="1" si="0"/>
        <v>#REF!</v>
      </c>
    </row>
    <row r="27" spans="1:21" x14ac:dyDescent="0.3">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0</v>
      </c>
      <c r="K27" s="38">
        <f>COUNTIF(Vertices[Betweenness Centrality], "&gt;= " &amp; J27) - COUNTIF(Vertices[Betweenness Centrality], "&gt;=" &amp; J28)</f>
        <v>0</v>
      </c>
      <c r="L27" s="37">
        <f t="shared" si="5"/>
        <v>0</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0"/>
        <v>#REF!</v>
      </c>
    </row>
    <row r="28" spans="1:21" x14ac:dyDescent="0.3">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0</v>
      </c>
      <c r="K28" s="36">
        <f>COUNTIF(Vertices[Betweenness Centrality], "&gt;= " &amp; J28) - COUNTIF(Vertices[Betweenness Centrality], "&gt;=" &amp; J29)</f>
        <v>0</v>
      </c>
      <c r="L28" s="35">
        <f t="shared" si="5"/>
        <v>0</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0"/>
        <v>#REF!</v>
      </c>
    </row>
    <row r="29" spans="1:21" x14ac:dyDescent="0.3">
      <c r="A29" t="s">
        <v>161</v>
      </c>
      <c r="B29" t="s">
        <v>17</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0</v>
      </c>
      <c r="K29" s="38">
        <f>COUNTIF(Vertices[Betweenness Centrality], "&gt;= " &amp; J29) - COUNTIF(Vertices[Betweenness Centrality], "&gt;=" &amp; J30)</f>
        <v>0</v>
      </c>
      <c r="L29" s="37">
        <f t="shared" si="5"/>
        <v>0</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0"/>
        <v>#REF!</v>
      </c>
    </row>
    <row r="30" spans="1:21" x14ac:dyDescent="0.3">
      <c r="A30" s="31"/>
      <c r="B30" s="31"/>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0</v>
      </c>
      <c r="K30" s="36">
        <f>COUNTIF(Vertices[Betweenness Centrality], "&gt;= " &amp; J30) - COUNTIF(Vertices[Betweenness Centrality], "&gt;=" &amp; J31)</f>
        <v>0</v>
      </c>
      <c r="L30" s="35">
        <f t="shared" si="5"/>
        <v>0</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0"/>
        <v>#REF!</v>
      </c>
    </row>
    <row r="31" spans="1:21" x14ac:dyDescent="0.3">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0</v>
      </c>
      <c r="K31" s="38">
        <f>COUNTIF(Vertices[Betweenness Centrality], "&gt;= " &amp; J31) - COUNTIF(Vertices[Betweenness Centrality], "&gt;=" &amp; J32)</f>
        <v>0</v>
      </c>
      <c r="L31" s="37">
        <f t="shared" si="5"/>
        <v>0</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0"/>
        <v>#REF!</v>
      </c>
    </row>
    <row r="32" spans="1:21" x14ac:dyDescent="0.3">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0</v>
      </c>
      <c r="K32" s="36">
        <f>COUNTIF(Vertices[Betweenness Centrality], "&gt;= " &amp; J32) - COUNTIF(Vertices[Betweenness Centrality], "&gt;=" &amp; J33)</f>
        <v>0</v>
      </c>
      <c r="L32" s="35">
        <f t="shared" si="5"/>
        <v>0</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0"/>
        <v>#REF!</v>
      </c>
    </row>
    <row r="33" spans="1:21" x14ac:dyDescent="0.3">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0</v>
      </c>
      <c r="K33" s="38">
        <f>COUNTIF(Vertices[Betweenness Centrality], "&gt;= " &amp; J33) - COUNTIF(Vertices[Betweenness Centrality], "&gt;=" &amp; J34)</f>
        <v>0</v>
      </c>
      <c r="L33" s="37">
        <f t="shared" si="5"/>
        <v>0</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0"/>
        <v>#REF!</v>
      </c>
    </row>
    <row r="34" spans="1:21" x14ac:dyDescent="0.3">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0</v>
      </c>
      <c r="K34" s="36">
        <f>COUNTIF(Vertices[Betweenness Centrality], "&gt;= " &amp; J34) - COUNTIF(Vertices[Betweenness Centrality], "&gt;=" &amp; J35)</f>
        <v>0</v>
      </c>
      <c r="L34" s="35">
        <f t="shared" si="5"/>
        <v>0</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0"/>
        <v>#REF!</v>
      </c>
    </row>
    <row r="35" spans="1:21" x14ac:dyDescent="0.3">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0</v>
      </c>
      <c r="K35" s="38">
        <f>COUNTIF(Vertices[Betweenness Centrality], "&gt;= " &amp; J35) - COUNTIF(Vertices[Betweenness Centrality], "&gt;=" &amp; J36)</f>
        <v>0</v>
      </c>
      <c r="L35" s="37">
        <f t="shared" si="5"/>
        <v>0</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0"/>
        <v>#REF!</v>
      </c>
    </row>
    <row r="36" spans="1:21" x14ac:dyDescent="0.3">
      <c r="D36" s="30">
        <f t="shared" si="1"/>
        <v>0</v>
      </c>
      <c r="E36">
        <f>COUNTIF(Vertices[Degree], "&gt;= " &amp; D36) - COUNTIF(Vertices[Degree], "&gt;=" &amp; D37)</f>
        <v>0</v>
      </c>
      <c r="F36" s="35">
        <f t="shared" si="2"/>
        <v>0</v>
      </c>
      <c r="G36" s="36">
        <f>COUNTIF(Vertices[In-Degree], "&gt;= " &amp; F36) - COUNTIF(Vertices[In-Degree], "&gt;=" &amp; F37)</f>
        <v>0</v>
      </c>
      <c r="H36" s="35">
        <f t="shared" si="3"/>
        <v>0</v>
      </c>
      <c r="I36" s="36">
        <f>COUNTIF(Vertices[Out-Degree], "&gt;= " &amp; H36) - COUNTIF(Vertices[Out-Degree], "&gt;=" &amp; H37)</f>
        <v>0</v>
      </c>
      <c r="J36" s="35">
        <f t="shared" si="4"/>
        <v>0</v>
      </c>
      <c r="K36" s="36">
        <f>COUNTIF(Vertices[Betweenness Centrality], "&gt;= " &amp; J36) - COUNTIF(Vertices[Betweenness Centrality], "&gt;=" &amp; J37)</f>
        <v>0</v>
      </c>
      <c r="L36" s="35">
        <f t="shared" si="5"/>
        <v>0</v>
      </c>
      <c r="M36" s="36">
        <f>COUNTIF(Vertices[Closeness Centrality], "&gt;= " &amp; L36) - COUNTIF(Vertices[Closeness Centrality], "&gt;=" &amp; L37)</f>
        <v>0</v>
      </c>
      <c r="N36" s="35">
        <f t="shared" si="6"/>
        <v>0</v>
      </c>
      <c r="O36" s="36">
        <f>COUNTIF(Vertices[Eigenvector Centrality], "&gt;= " &amp; N36) - COUNTIF(Vertices[Eigenvector Centrality], "&gt;=" &amp; N37)</f>
        <v>0</v>
      </c>
      <c r="P36" s="35">
        <f t="shared" si="7"/>
        <v>0</v>
      </c>
      <c r="Q36" s="36">
        <f>COUNTIF(Vertices[PageRank], "&gt;= " &amp; P36) - COUNTIF(Vertices[PageRank], "&gt;=" &amp; P37)</f>
        <v>0</v>
      </c>
      <c r="R36" s="35">
        <f t="shared" si="8"/>
        <v>0</v>
      </c>
      <c r="S36" s="41">
        <f>COUNTIF(Vertices[Clustering Coefficient], "&gt;= " &amp; R36) - COUNTIF(Vertices[Clustering Coefficient], "&gt;=" &amp; R37)</f>
        <v>0</v>
      </c>
      <c r="T36" s="35" t="e">
        <f t="shared" ca="1" si="9"/>
        <v>#REF!</v>
      </c>
      <c r="U36" s="36" t="e">
        <f t="shared" ca="1" si="0"/>
        <v>#REF!</v>
      </c>
    </row>
    <row r="37" spans="1:21" x14ac:dyDescent="0.3">
      <c r="D37" s="30">
        <f t="shared" si="1"/>
        <v>0</v>
      </c>
      <c r="E37">
        <f>COUNTIF(Vertices[Degree], "&gt;= " &amp; D37) - COUNTIF(Vertices[Degree], "&gt;=" &amp; D38)</f>
        <v>0</v>
      </c>
      <c r="F37" s="37">
        <f t="shared" si="2"/>
        <v>0</v>
      </c>
      <c r="G37" s="38">
        <f>COUNTIF(Vertices[In-Degree], "&gt;= " &amp; F37) - COUNTIF(Vertices[In-Degree], "&gt;=" &amp; F38)</f>
        <v>0</v>
      </c>
      <c r="H37" s="37">
        <f t="shared" si="3"/>
        <v>0</v>
      </c>
      <c r="I37" s="38">
        <f>COUNTIF(Vertices[Out-Degree], "&gt;= " &amp; H37) - COUNTIF(Vertices[Out-Degree], "&gt;=" &amp; H38)</f>
        <v>0</v>
      </c>
      <c r="J37" s="37">
        <f t="shared" si="4"/>
        <v>0</v>
      </c>
      <c r="K37" s="38">
        <f>COUNTIF(Vertices[Betweenness Centrality], "&gt;= " &amp; J37) - COUNTIF(Vertices[Betweenness Centrality], "&gt;=" &amp; J38)</f>
        <v>0</v>
      </c>
      <c r="L37" s="37">
        <f t="shared" si="5"/>
        <v>0</v>
      </c>
      <c r="M37" s="38">
        <f>COUNTIF(Vertices[Closeness Centrality], "&gt;= " &amp; L37) - COUNTIF(Vertices[Closeness Centrality], "&gt;=" &amp; L38)</f>
        <v>0</v>
      </c>
      <c r="N37" s="37">
        <f t="shared" si="6"/>
        <v>0</v>
      </c>
      <c r="O37" s="38">
        <f>COUNTIF(Vertices[Eigenvector Centrality], "&gt;= " &amp; N37) - COUNTIF(Vertices[Eigenvector Centrality], "&gt;=" &amp; N38)</f>
        <v>0</v>
      </c>
      <c r="P37" s="37">
        <f t="shared" si="7"/>
        <v>0</v>
      </c>
      <c r="Q37" s="38">
        <f>COUNTIF(Vertices[PageRank], "&gt;= " &amp; P37) - COUNTIF(Vertices[PageRank], "&gt;=" &amp; P38)</f>
        <v>0</v>
      </c>
      <c r="R37" s="37">
        <f t="shared" si="8"/>
        <v>0</v>
      </c>
      <c r="S37" s="42">
        <f>COUNTIF(Vertices[Clustering Coefficient], "&gt;= " &amp; R37) - COUNTIF(Vertices[Clustering Coefficient], "&gt;=" &amp; R38)</f>
        <v>0</v>
      </c>
      <c r="T37" s="37" t="e">
        <f t="shared" ca="1" si="9"/>
        <v>#REF!</v>
      </c>
      <c r="U37" s="38" t="e">
        <f t="shared" ca="1" si="0"/>
        <v>#REF!</v>
      </c>
    </row>
    <row r="38" spans="1:21" x14ac:dyDescent="0.3">
      <c r="D38" s="30">
        <f t="shared" si="1"/>
        <v>0</v>
      </c>
      <c r="E38">
        <f>COUNTIF(Vertices[Degree], "&gt;= " &amp; D38) - COUNTIF(Vertices[Degree], "&gt;=" &amp; D39)</f>
        <v>0</v>
      </c>
      <c r="F38" s="35">
        <f t="shared" si="2"/>
        <v>0</v>
      </c>
      <c r="G38" s="36">
        <f>COUNTIF(Vertices[In-Degree], "&gt;= " &amp; F38) - COUNTIF(Vertices[In-Degree], "&gt;=" &amp; F39)</f>
        <v>0</v>
      </c>
      <c r="H38" s="35">
        <f t="shared" si="3"/>
        <v>0</v>
      </c>
      <c r="I38" s="36">
        <f>COUNTIF(Vertices[Out-Degree], "&gt;= " &amp; H38) - COUNTIF(Vertices[Out-Degree], "&gt;=" &amp; H39)</f>
        <v>0</v>
      </c>
      <c r="J38" s="35">
        <f t="shared" si="4"/>
        <v>0</v>
      </c>
      <c r="K38" s="36">
        <f>COUNTIF(Vertices[Betweenness Centrality], "&gt;= " &amp; J38) - COUNTIF(Vertices[Betweenness Centrality], "&gt;=" &amp; J39)</f>
        <v>0</v>
      </c>
      <c r="L38" s="35">
        <f t="shared" si="5"/>
        <v>0</v>
      </c>
      <c r="M38" s="36">
        <f>COUNTIF(Vertices[Closeness Centrality], "&gt;= " &amp; L38) - COUNTIF(Vertices[Closeness Centrality], "&gt;=" &amp; L39)</f>
        <v>0</v>
      </c>
      <c r="N38" s="35">
        <f t="shared" si="6"/>
        <v>0</v>
      </c>
      <c r="O38" s="36">
        <f>COUNTIF(Vertices[Eigenvector Centrality], "&gt;= " &amp; N38) - COUNTIF(Vertices[Eigenvector Centrality], "&gt;=" &amp; N39)</f>
        <v>0</v>
      </c>
      <c r="P38" s="35">
        <f t="shared" si="7"/>
        <v>0</v>
      </c>
      <c r="Q38" s="36">
        <f>COUNTIF(Vertices[PageRank], "&gt;= " &amp; P38) - COUNTIF(Vertices[PageRank], "&gt;=" &amp; P39)</f>
        <v>0</v>
      </c>
      <c r="R38" s="35">
        <f t="shared" si="8"/>
        <v>0</v>
      </c>
      <c r="S38" s="41">
        <f>COUNTIF(Vertices[Clustering Coefficient], "&gt;= " &amp; R38) - COUNTIF(Vertices[Clustering Coefficient], "&gt;=" &amp; R39)</f>
        <v>0</v>
      </c>
      <c r="T38" s="35" t="e">
        <f t="shared" ca="1" si="9"/>
        <v>#REF!</v>
      </c>
      <c r="U38" s="36" t="e">
        <f t="shared" ca="1" si="0"/>
        <v>#REF!</v>
      </c>
    </row>
    <row r="39" spans="1:21" x14ac:dyDescent="0.3">
      <c r="D39" s="30">
        <f t="shared" si="1"/>
        <v>0</v>
      </c>
      <c r="E39">
        <f>COUNTIF(Vertices[Degree], "&gt;= " &amp; D39) - COUNTIF(Vertices[Degree], "&gt;=" &amp; D40)</f>
        <v>0</v>
      </c>
      <c r="F39" s="37">
        <f t="shared" si="2"/>
        <v>0</v>
      </c>
      <c r="G39" s="38">
        <f>COUNTIF(Vertices[In-Degree], "&gt;= " &amp; F39) - COUNTIF(Vertices[In-Degree], "&gt;=" &amp; F40)</f>
        <v>0</v>
      </c>
      <c r="H39" s="37">
        <f t="shared" si="3"/>
        <v>0</v>
      </c>
      <c r="I39" s="38">
        <f>COUNTIF(Vertices[Out-Degree], "&gt;= " &amp; H39) - COUNTIF(Vertices[Out-Degree], "&gt;=" &amp; H40)</f>
        <v>0</v>
      </c>
      <c r="J39" s="37">
        <f t="shared" si="4"/>
        <v>0</v>
      </c>
      <c r="K39" s="38">
        <f>COUNTIF(Vertices[Betweenness Centrality], "&gt;= " &amp; J39) - COUNTIF(Vertices[Betweenness Centrality], "&gt;=" &amp; J40)</f>
        <v>0</v>
      </c>
      <c r="L39" s="37">
        <f t="shared" si="5"/>
        <v>0</v>
      </c>
      <c r="M39" s="38">
        <f>COUNTIF(Vertices[Closeness Centrality], "&gt;= " &amp; L39) - COUNTIF(Vertices[Closeness Centrality], "&gt;=" &amp; L40)</f>
        <v>0</v>
      </c>
      <c r="N39" s="37">
        <f t="shared" si="6"/>
        <v>0</v>
      </c>
      <c r="O39" s="38">
        <f>COUNTIF(Vertices[Eigenvector Centrality], "&gt;= " &amp; N39) - COUNTIF(Vertices[Eigenvector Centrality], "&gt;=" &amp; N40)</f>
        <v>0</v>
      </c>
      <c r="P39" s="37">
        <f t="shared" si="7"/>
        <v>0</v>
      </c>
      <c r="Q39" s="38">
        <f>COUNTIF(Vertices[PageRank], "&gt;= " &amp; P39) - COUNTIF(Vertices[PageRank], "&gt;=" &amp; P40)</f>
        <v>0</v>
      </c>
      <c r="R39" s="37">
        <f t="shared" si="8"/>
        <v>0</v>
      </c>
      <c r="S39" s="42">
        <f>COUNTIF(Vertices[Clustering Coefficient], "&gt;= " &amp; R39) - COUNTIF(Vertices[Clustering Coefficient], "&gt;=" &amp; R40)</f>
        <v>0</v>
      </c>
      <c r="T39" s="37" t="e">
        <f t="shared" ca="1" si="9"/>
        <v>#REF!</v>
      </c>
      <c r="U39" s="38" t="e">
        <f t="shared" ca="1" si="0"/>
        <v>#REF!</v>
      </c>
    </row>
    <row r="40" spans="1:21" x14ac:dyDescent="0.3">
      <c r="D40" s="30">
        <f t="shared" si="1"/>
        <v>0</v>
      </c>
      <c r="E40">
        <f>COUNTIF(Vertices[Degree], "&gt;= " &amp; D40) - COUNTIF(Vertices[Degree], "&gt;=" &amp; D41)</f>
        <v>0</v>
      </c>
      <c r="F40" s="35">
        <f t="shared" si="2"/>
        <v>0</v>
      </c>
      <c r="G40" s="36">
        <f>COUNTIF(Vertices[In-Degree], "&gt;= " &amp; F40) - COUNTIF(Vertices[In-Degree], "&gt;=" &amp; F41)</f>
        <v>0</v>
      </c>
      <c r="H40" s="35">
        <f t="shared" si="3"/>
        <v>0</v>
      </c>
      <c r="I40" s="36">
        <f>COUNTIF(Vertices[Out-Degree], "&gt;= " &amp; H40) - COUNTIF(Vertices[Out-Degree], "&gt;=" &amp; H41)</f>
        <v>0</v>
      </c>
      <c r="J40" s="35">
        <f t="shared" si="4"/>
        <v>0</v>
      </c>
      <c r="K40" s="36">
        <f>COUNTIF(Vertices[Betweenness Centrality], "&gt;= " &amp; J40) - COUNTIF(Vertices[Betweenness Centrality], "&gt;=" &amp; J41)</f>
        <v>0</v>
      </c>
      <c r="L40" s="35">
        <f t="shared" si="5"/>
        <v>0</v>
      </c>
      <c r="M40" s="36">
        <f>COUNTIF(Vertices[Closeness Centrality], "&gt;= " &amp; L40) - COUNTIF(Vertices[Closeness Centrality], "&gt;=" &amp; L41)</f>
        <v>0</v>
      </c>
      <c r="N40" s="35">
        <f t="shared" si="6"/>
        <v>0</v>
      </c>
      <c r="O40" s="36">
        <f>COUNTIF(Vertices[Eigenvector Centrality], "&gt;= " &amp; N40) - COUNTIF(Vertices[Eigenvector Centrality], "&gt;=" &amp; N41)</f>
        <v>0</v>
      </c>
      <c r="P40" s="35">
        <f t="shared" si="7"/>
        <v>0</v>
      </c>
      <c r="Q40" s="36">
        <f>COUNTIF(Vertices[PageRank], "&gt;= " &amp; P40) - COUNTIF(Vertices[PageRank], "&gt;=" &amp; P41)</f>
        <v>0</v>
      </c>
      <c r="R40" s="35">
        <f t="shared" si="8"/>
        <v>0</v>
      </c>
      <c r="S40" s="41">
        <f>COUNTIF(Vertices[Clustering Coefficient], "&gt;= " &amp; R40) - COUNTIF(Vertices[Clustering Coefficient], "&gt;=" &amp; R41)</f>
        <v>0</v>
      </c>
      <c r="T40" s="35" t="e">
        <f t="shared" ca="1" si="9"/>
        <v>#REF!</v>
      </c>
      <c r="U40" s="36" t="e">
        <f t="shared" ca="1" si="0"/>
        <v>#REF!</v>
      </c>
    </row>
    <row r="41" spans="1:21" x14ac:dyDescent="0.3">
      <c r="D41" s="30">
        <f t="shared" si="1"/>
        <v>0</v>
      </c>
      <c r="E41">
        <f>COUNTIF(Vertices[Degree], "&gt;= " &amp; D41) - COUNTIF(Vertices[Degree], "&gt;=" &amp; D42)</f>
        <v>0</v>
      </c>
      <c r="F41" s="37">
        <f t="shared" si="2"/>
        <v>0</v>
      </c>
      <c r="G41" s="38">
        <f>COUNTIF(Vertices[In-Degree], "&gt;= " &amp; F41) - COUNTIF(Vertices[In-Degree], "&gt;=" &amp; F42)</f>
        <v>0</v>
      </c>
      <c r="H41" s="37">
        <f t="shared" si="3"/>
        <v>0</v>
      </c>
      <c r="I41" s="38">
        <f>COUNTIF(Vertices[Out-Degree], "&gt;= " &amp; H41) - COUNTIF(Vertices[Out-Degree], "&gt;=" &amp; H42)</f>
        <v>0</v>
      </c>
      <c r="J41" s="37">
        <f t="shared" si="4"/>
        <v>0</v>
      </c>
      <c r="K41" s="38">
        <f>COUNTIF(Vertices[Betweenness Centrality], "&gt;= " &amp; J41) - COUNTIF(Vertices[Betweenness Centrality], "&gt;=" &amp; J42)</f>
        <v>0</v>
      </c>
      <c r="L41" s="37">
        <f t="shared" si="5"/>
        <v>0</v>
      </c>
      <c r="M41" s="38">
        <f>COUNTIF(Vertices[Closeness Centrality], "&gt;= " &amp; L41) - COUNTIF(Vertices[Closeness Centrality], "&gt;=" &amp; L42)</f>
        <v>0</v>
      </c>
      <c r="N41" s="37">
        <f t="shared" si="6"/>
        <v>0</v>
      </c>
      <c r="O41" s="38">
        <f>COUNTIF(Vertices[Eigenvector Centrality], "&gt;= " &amp; N41) - COUNTIF(Vertices[Eigenvector Centrality], "&gt;=" &amp; N42)</f>
        <v>0</v>
      </c>
      <c r="P41" s="37">
        <f t="shared" si="7"/>
        <v>0</v>
      </c>
      <c r="Q41" s="38">
        <f>COUNTIF(Vertices[PageRank], "&gt;= " &amp; P41) - COUNTIF(Vertices[PageRank], "&gt;=" &amp; P42)</f>
        <v>0</v>
      </c>
      <c r="R41" s="37">
        <f t="shared" si="8"/>
        <v>0</v>
      </c>
      <c r="S41" s="42">
        <f>COUNTIF(Vertices[Clustering Coefficient], "&gt;= " &amp; R41) - COUNTIF(Vertices[Clustering Coefficient], "&gt;=" &amp; R42)</f>
        <v>0</v>
      </c>
      <c r="T41" s="37" t="e">
        <f t="shared" ca="1" si="9"/>
        <v>#REF!</v>
      </c>
      <c r="U41" s="38" t="e">
        <f t="shared" ca="1" si="0"/>
        <v>#REF!</v>
      </c>
    </row>
    <row r="42" spans="1:21" x14ac:dyDescent="0.3">
      <c r="D42" s="30">
        <f t="shared" si="1"/>
        <v>0</v>
      </c>
      <c r="E42">
        <f>COUNTIF(Vertices[Degree], "&gt;= " &amp; D42) - COUNTIF(Vertices[Degree], "&gt;=" &amp; D43)</f>
        <v>0</v>
      </c>
      <c r="F42" s="35">
        <f t="shared" si="2"/>
        <v>0</v>
      </c>
      <c r="G42" s="36">
        <f>COUNTIF(Vertices[In-Degree], "&gt;= " &amp; F42) - COUNTIF(Vertices[In-Degree], "&gt;=" &amp; F43)</f>
        <v>0</v>
      </c>
      <c r="H42" s="35">
        <f t="shared" si="3"/>
        <v>0</v>
      </c>
      <c r="I42" s="36">
        <f>COUNTIF(Vertices[Out-Degree], "&gt;= " &amp; H42) - COUNTIF(Vertices[Out-Degree], "&gt;=" &amp; H43)</f>
        <v>0</v>
      </c>
      <c r="J42" s="35">
        <f t="shared" si="4"/>
        <v>0</v>
      </c>
      <c r="K42" s="36">
        <f>COUNTIF(Vertices[Betweenness Centrality], "&gt;= " &amp; J42) - COUNTIF(Vertices[Betweenness Centrality], "&gt;=" &amp; J43)</f>
        <v>0</v>
      </c>
      <c r="L42" s="35">
        <f t="shared" si="5"/>
        <v>0</v>
      </c>
      <c r="M42" s="36">
        <f>COUNTIF(Vertices[Closeness Centrality], "&gt;= " &amp; L42) - COUNTIF(Vertices[Closeness Centrality], "&gt;=" &amp; L43)</f>
        <v>0</v>
      </c>
      <c r="N42" s="35">
        <f t="shared" si="6"/>
        <v>0</v>
      </c>
      <c r="O42" s="36">
        <f>COUNTIF(Vertices[Eigenvector Centrality], "&gt;= " &amp; N42) - COUNTIF(Vertices[Eigenvector Centrality], "&gt;=" &amp; N43)</f>
        <v>0</v>
      </c>
      <c r="P42" s="35">
        <f t="shared" si="7"/>
        <v>0</v>
      </c>
      <c r="Q42" s="36">
        <f>COUNTIF(Vertices[PageRank], "&gt;= " &amp; P42) - COUNTIF(Vertices[PageRank], "&gt;=" &amp; P43)</f>
        <v>0</v>
      </c>
      <c r="R42" s="35">
        <f t="shared" si="8"/>
        <v>0</v>
      </c>
      <c r="S42" s="41">
        <f>COUNTIF(Vertices[Clustering Coefficient], "&gt;= " &amp; R42) - COUNTIF(Vertices[Clustering Coefficient], "&gt;=" &amp; R43)</f>
        <v>0</v>
      </c>
      <c r="T42" s="35" t="e">
        <f t="shared" ca="1" si="9"/>
        <v>#REF!</v>
      </c>
      <c r="U42" s="36" t="e">
        <f t="shared" ca="1" si="0"/>
        <v>#REF!</v>
      </c>
    </row>
    <row r="43" spans="1:21" x14ac:dyDescent="0.3">
      <c r="A43" s="31" t="s">
        <v>79</v>
      </c>
      <c r="B43" s="44" t="str">
        <f>IF(COUNT(Vertices[Degree])&gt;0, D2, NoMetricMessage)</f>
        <v>Not Available</v>
      </c>
      <c r="D43" s="30">
        <f t="shared" si="1"/>
        <v>0</v>
      </c>
      <c r="E43">
        <f>COUNTIF(Vertices[Degree], "&gt;= " &amp; D43) - COUNTIF(Vertices[Degree], "&gt;=" &amp; D44)</f>
        <v>0</v>
      </c>
      <c r="F43" s="37">
        <f t="shared" si="2"/>
        <v>0</v>
      </c>
      <c r="G43" s="38">
        <f>COUNTIF(Vertices[In-Degree], "&gt;= " &amp; F43) - COUNTIF(Vertices[In-Degree], "&gt;=" &amp; F44)</f>
        <v>0</v>
      </c>
      <c r="H43" s="37">
        <f t="shared" si="3"/>
        <v>0</v>
      </c>
      <c r="I43" s="38">
        <f>COUNTIF(Vertices[Out-Degree], "&gt;= " &amp; H43) - COUNTIF(Vertices[Out-Degree], "&gt;=" &amp; H44)</f>
        <v>0</v>
      </c>
      <c r="J43" s="37">
        <f t="shared" si="4"/>
        <v>0</v>
      </c>
      <c r="K43" s="38">
        <f>COUNTIF(Vertices[Betweenness Centrality], "&gt;= " &amp; J43) - COUNTIF(Vertices[Betweenness Centrality], "&gt;=" &amp; J44)</f>
        <v>0</v>
      </c>
      <c r="L43" s="37">
        <f t="shared" si="5"/>
        <v>0</v>
      </c>
      <c r="M43" s="38">
        <f>COUNTIF(Vertices[Closeness Centrality], "&gt;= " &amp; L43) - COUNTIF(Vertices[Closeness Centrality], "&gt;=" &amp; L44)</f>
        <v>0</v>
      </c>
      <c r="N43" s="37">
        <f t="shared" si="6"/>
        <v>0</v>
      </c>
      <c r="O43" s="38">
        <f>COUNTIF(Vertices[Eigenvector Centrality], "&gt;= " &amp; N43) - COUNTIF(Vertices[Eigenvector Centrality], "&gt;=" &amp; N44)</f>
        <v>0</v>
      </c>
      <c r="P43" s="37">
        <f t="shared" si="7"/>
        <v>0</v>
      </c>
      <c r="Q43" s="38">
        <f>COUNTIF(Vertices[PageRank], "&gt;= " &amp; P43) - COUNTIF(Vertices[PageRank], "&gt;=" &amp; P44)</f>
        <v>0</v>
      </c>
      <c r="R43" s="37">
        <f t="shared" si="8"/>
        <v>0</v>
      </c>
      <c r="S43" s="42">
        <f>COUNTIF(Vertices[Clustering Coefficient], "&gt;= " &amp; R43) - COUNTIF(Vertices[Clustering Coefficient], "&gt;=" &amp; R44)</f>
        <v>0</v>
      </c>
      <c r="T43" s="37" t="e">
        <f t="shared" ca="1" si="9"/>
        <v>#REF!</v>
      </c>
      <c r="U43" s="38" t="e">
        <f t="shared" ca="1" si="0"/>
        <v>#REF!</v>
      </c>
    </row>
    <row r="44" spans="1:21" x14ac:dyDescent="0.3">
      <c r="A44" s="31" t="s">
        <v>80</v>
      </c>
      <c r="B44" s="44" t="str">
        <f>IF(COUNT(Vertices[Degree])&gt;0, D45, NoMetricMessage)</f>
        <v>Not Available</v>
      </c>
      <c r="D44" s="30">
        <f t="shared" si="1"/>
        <v>0</v>
      </c>
      <c r="E44">
        <f>COUNTIF(Vertices[Degree], "&gt;= " &amp; D44) - COUNTIF(Vertices[Degree], "&gt;=" &amp; D45)</f>
        <v>0</v>
      </c>
      <c r="F44" s="35">
        <f t="shared" si="2"/>
        <v>0</v>
      </c>
      <c r="G44" s="36">
        <f>COUNTIF(Vertices[In-Degree], "&gt;= " &amp; F44) - COUNTIF(Vertices[In-Degree], "&gt;=" &amp; F45)</f>
        <v>0</v>
      </c>
      <c r="H44" s="35">
        <f t="shared" si="3"/>
        <v>0</v>
      </c>
      <c r="I44" s="36">
        <f>COUNTIF(Vertices[Out-Degree], "&gt;= " &amp; H44) - COUNTIF(Vertices[Out-Degree], "&gt;=" &amp; H45)</f>
        <v>0</v>
      </c>
      <c r="J44" s="35">
        <f t="shared" si="4"/>
        <v>0</v>
      </c>
      <c r="K44" s="36">
        <f>COUNTIF(Vertices[Betweenness Centrality], "&gt;= " &amp; J44) - COUNTIF(Vertices[Betweenness Centrality], "&gt;=" &amp; J45)</f>
        <v>0</v>
      </c>
      <c r="L44" s="35">
        <f t="shared" si="5"/>
        <v>0</v>
      </c>
      <c r="M44" s="36">
        <f>COUNTIF(Vertices[Closeness Centrality], "&gt;= " &amp; L44) - COUNTIF(Vertices[Closeness Centrality], "&gt;=" &amp; L45)</f>
        <v>0</v>
      </c>
      <c r="N44" s="35">
        <f t="shared" si="6"/>
        <v>0</v>
      </c>
      <c r="O44" s="36">
        <f>COUNTIF(Vertices[Eigenvector Centrality], "&gt;= " &amp; N44) - COUNTIF(Vertices[Eigenvector Centrality], "&gt;=" &amp; N45)</f>
        <v>0</v>
      </c>
      <c r="P44" s="35">
        <f t="shared" si="7"/>
        <v>0</v>
      </c>
      <c r="Q44" s="36">
        <f>COUNTIF(Vertices[PageRank], "&gt;= " &amp; P44) - COUNTIF(Vertices[PageRank], "&gt;=" &amp; P45)</f>
        <v>0</v>
      </c>
      <c r="R44" s="35">
        <f t="shared" si="8"/>
        <v>0</v>
      </c>
      <c r="S44" s="41">
        <f>COUNTIF(Vertices[Clustering Coefficient], "&gt;= " &amp; R44) - COUNTIF(Vertices[Clustering Coefficient], "&gt;=" &amp; R45)</f>
        <v>0</v>
      </c>
      <c r="T44" s="35" t="e">
        <f t="shared" ca="1" si="9"/>
        <v>#REF!</v>
      </c>
      <c r="U44" s="36" t="e">
        <f t="shared" ca="1" si="0"/>
        <v>#REF!</v>
      </c>
    </row>
    <row r="45" spans="1:21" x14ac:dyDescent="0.3">
      <c r="A45" s="31" t="s">
        <v>81</v>
      </c>
      <c r="B45" s="45" t="str">
        <f>IFERROR(AVERAGE(Vertices[Degree]),NoMetricMessage)</f>
        <v>Not Available</v>
      </c>
      <c r="D45" s="30">
        <f>MAX(Vertices[Degree])</f>
        <v>0</v>
      </c>
      <c r="E45">
        <f>COUNTIF(Vertices[Degree], "&gt;= " &amp; D45) - COUNTIF(Vertices[Degree], "&gt;=" &amp; D46)</f>
        <v>0</v>
      </c>
      <c r="F45" s="39">
        <f>MAX(Vertices[In-Degree])</f>
        <v>0</v>
      </c>
      <c r="G45" s="40">
        <f>COUNTIF(Vertices[In-Degree], "&gt;= " &amp; F45) - COUNTIF(Vertices[In-Degree], "&gt;=" &amp; F46)</f>
        <v>0</v>
      </c>
      <c r="H45" s="39">
        <f>MAX(Vertices[Out-Degree])</f>
        <v>0</v>
      </c>
      <c r="I45" s="40">
        <f>COUNTIF(Vertices[Out-Degree], "&gt;= " &amp; H45) - COUNTIF(Vertices[Out-Degree], "&gt;=" &amp; H46)</f>
        <v>0</v>
      </c>
      <c r="J45" s="39">
        <f>MAX(Vertices[Betweenness Centrality])</f>
        <v>0</v>
      </c>
      <c r="K45" s="40">
        <f>COUNTIF(Vertices[Betweenness Centrality], "&gt;= " &amp; J45) - COUNTIF(Vertices[Betweenness Centrality], "&gt;=" &amp; J46)</f>
        <v>0</v>
      </c>
      <c r="L45" s="39">
        <f>MAX(Vertices[Closeness Centrality])</f>
        <v>0</v>
      </c>
      <c r="M45" s="40">
        <f>COUNTIF(Vertices[Closeness Centrality], "&gt;= " &amp; L45) - COUNTIF(Vertices[Closeness Centrality], "&gt;=" &amp; L46)</f>
        <v>0</v>
      </c>
      <c r="N45" s="39">
        <f>MAX(Vertices[Eigenvector Centrality])</f>
        <v>0</v>
      </c>
      <c r="O45" s="40">
        <f>COUNTIF(Vertices[Eigenvector Centrality], "&gt;= " &amp; N45) - COUNTIF(Vertices[Eigenvector Centrality], "&gt;=" &amp; N46)</f>
        <v>0</v>
      </c>
      <c r="P45" s="39">
        <f>MAX(Vertices[PageRank])</f>
        <v>0</v>
      </c>
      <c r="Q45" s="40">
        <f>COUNTIF(Vertices[PageRank], "&gt;= " &amp; P45) - COUNTIF(Vertices[PageRank], "&gt;=" &amp; P46)</f>
        <v>0</v>
      </c>
      <c r="R45" s="39">
        <f>MAX(Vertices[Clustering Coefficient])</f>
        <v>0</v>
      </c>
      <c r="S45" s="43">
        <f>COUNTIF(Vertices[Clustering Coefficient], "&gt;= " &amp; R45) - COUNTIF(Vertices[Clustering Coefficient], "&gt;=" &amp; R46)</f>
        <v>0</v>
      </c>
      <c r="T45" s="39" t="e">
        <f ca="1">MAX(INDIRECT(DynamicFilterSourceColumnRange))</f>
        <v>#REF!</v>
      </c>
      <c r="U45" s="40" t="e">
        <f t="shared" ca="1" si="0"/>
        <v>#REF!</v>
      </c>
    </row>
    <row r="46" spans="1:21" x14ac:dyDescent="0.3">
      <c r="A46" s="31" t="s">
        <v>82</v>
      </c>
      <c r="B46" s="45" t="str">
        <f>IFERROR(MEDIAN(Vertices[Degree]),NoMetricMessage)</f>
        <v>Not Available</v>
      </c>
    </row>
    <row r="57" spans="1:2" x14ac:dyDescent="0.3">
      <c r="A57" s="31" t="s">
        <v>86</v>
      </c>
      <c r="B57" s="44" t="str">
        <f>IF(COUNT(Vertices[In-Degree])&gt;0, F2, NoMetricMessage)</f>
        <v>Not Available</v>
      </c>
    </row>
    <row r="58" spans="1:2" x14ac:dyDescent="0.3">
      <c r="A58" s="31" t="s">
        <v>87</v>
      </c>
      <c r="B58" s="44" t="str">
        <f>IF(COUNT(Vertices[In-Degree])&gt;0, F45, NoMetricMessage)</f>
        <v>Not Available</v>
      </c>
    </row>
    <row r="59" spans="1:2" x14ac:dyDescent="0.3">
      <c r="A59" s="31" t="s">
        <v>88</v>
      </c>
      <c r="B59" s="45" t="str">
        <f>IFERROR(AVERAGE(Vertices[In-Degree]),NoMetricMessage)</f>
        <v>Not Available</v>
      </c>
    </row>
    <row r="60" spans="1:2" x14ac:dyDescent="0.3">
      <c r="A60" s="31" t="s">
        <v>89</v>
      </c>
      <c r="B60" s="45" t="str">
        <f>IFERROR(MEDIAN(Vertices[In-Degree]),NoMetricMessage)</f>
        <v>Not Available</v>
      </c>
    </row>
    <row r="71" spans="1:2" x14ac:dyDescent="0.3">
      <c r="A71" s="31" t="s">
        <v>92</v>
      </c>
      <c r="B71" s="44" t="str">
        <f>IF(COUNT(Vertices[Out-Degree])&gt;0, H2, NoMetricMessage)</f>
        <v>Not Available</v>
      </c>
    </row>
    <row r="72" spans="1:2" x14ac:dyDescent="0.3">
      <c r="A72" s="31" t="s">
        <v>93</v>
      </c>
      <c r="B72" s="44" t="str">
        <f>IF(COUNT(Vertices[Out-Degree])&gt;0, H45, NoMetricMessage)</f>
        <v>Not Available</v>
      </c>
    </row>
    <row r="73" spans="1:2" x14ac:dyDescent="0.3">
      <c r="A73" s="31" t="s">
        <v>94</v>
      </c>
      <c r="B73" s="45" t="str">
        <f>IFERROR(AVERAGE(Vertices[Out-Degree]),NoMetricMessage)</f>
        <v>Not Available</v>
      </c>
    </row>
    <row r="74" spans="1:2" x14ac:dyDescent="0.3">
      <c r="A74" s="31" t="s">
        <v>95</v>
      </c>
      <c r="B74" s="45" t="str">
        <f>IFERROR(MEDIAN(Vertices[Out-Degree]),NoMetricMessage)</f>
        <v>Not Available</v>
      </c>
    </row>
    <row r="85" spans="1:2" x14ac:dyDescent="0.3">
      <c r="A85" s="31" t="s">
        <v>98</v>
      </c>
      <c r="B85" s="45" t="str">
        <f>IF(COUNT(Vertices[Betweenness Centrality])&gt;0, J2, NoMetricMessage)</f>
        <v>Not Available</v>
      </c>
    </row>
    <row r="86" spans="1:2" x14ac:dyDescent="0.3">
      <c r="A86" s="31" t="s">
        <v>99</v>
      </c>
      <c r="B86" s="45" t="str">
        <f>IF(COUNT(Vertices[Betweenness Centrality])&gt;0, J45, NoMetricMessage)</f>
        <v>Not Available</v>
      </c>
    </row>
    <row r="87" spans="1:2" x14ac:dyDescent="0.3">
      <c r="A87" s="31" t="s">
        <v>100</v>
      </c>
      <c r="B87" s="45" t="str">
        <f>IFERROR(AVERAGE(Vertices[Betweenness Centrality]),NoMetricMessage)</f>
        <v>Not Available</v>
      </c>
    </row>
    <row r="88" spans="1:2" x14ac:dyDescent="0.3">
      <c r="A88" s="31" t="s">
        <v>101</v>
      </c>
      <c r="B88" s="45" t="str">
        <f>IFERROR(MEDIAN(Vertices[Betweenness Centrality]),NoMetricMessage)</f>
        <v>Not Available</v>
      </c>
    </row>
    <row r="99" spans="1:2" x14ac:dyDescent="0.3">
      <c r="A99" s="31" t="s">
        <v>104</v>
      </c>
      <c r="B99" s="45" t="str">
        <f>IF(COUNT(Vertices[Closeness Centrality])&gt;0, L2, NoMetricMessage)</f>
        <v>Not Available</v>
      </c>
    </row>
    <row r="100" spans="1:2" x14ac:dyDescent="0.3">
      <c r="A100" s="31" t="s">
        <v>105</v>
      </c>
      <c r="B100" s="45" t="str">
        <f>IF(COUNT(Vertices[Closeness Centrality])&gt;0, L45, NoMetricMessage)</f>
        <v>Not Available</v>
      </c>
    </row>
    <row r="101" spans="1:2" x14ac:dyDescent="0.3">
      <c r="A101" s="31" t="s">
        <v>106</v>
      </c>
      <c r="B101" s="45" t="str">
        <f>IFERROR(AVERAGE(Vertices[Closeness Centrality]),NoMetricMessage)</f>
        <v>Not Available</v>
      </c>
    </row>
    <row r="102" spans="1:2" x14ac:dyDescent="0.3">
      <c r="A102" s="31" t="s">
        <v>107</v>
      </c>
      <c r="B102" s="45" t="str">
        <f>IFERROR(MEDIAN(Vertices[Closeness Centrality]),NoMetricMessage)</f>
        <v>Not Available</v>
      </c>
    </row>
    <row r="113" spans="1:2" x14ac:dyDescent="0.3">
      <c r="A113" s="31" t="s">
        <v>110</v>
      </c>
      <c r="B113" s="45" t="str">
        <f>IF(COUNT(Vertices[Eigenvector Centrality])&gt;0, N2, NoMetricMessage)</f>
        <v>Not Available</v>
      </c>
    </row>
    <row r="114" spans="1:2" x14ac:dyDescent="0.3">
      <c r="A114" s="31" t="s">
        <v>111</v>
      </c>
      <c r="B114" s="45" t="str">
        <f>IF(COUNT(Vertices[Eigenvector Centrality])&gt;0, N45, NoMetricMessage)</f>
        <v>Not Available</v>
      </c>
    </row>
    <row r="115" spans="1:2" x14ac:dyDescent="0.3">
      <c r="A115" s="31" t="s">
        <v>112</v>
      </c>
      <c r="B115" s="45" t="str">
        <f>IFERROR(AVERAGE(Vertices[Eigenvector Centrality]),NoMetricMessage)</f>
        <v>Not Available</v>
      </c>
    </row>
    <row r="116" spans="1:2" x14ac:dyDescent="0.3">
      <c r="A116" s="31" t="s">
        <v>113</v>
      </c>
      <c r="B116" s="45" t="str">
        <f>IFERROR(MEDIAN(Vertices[Eigenvector Centrality]),NoMetricMessage)</f>
        <v>Not Available</v>
      </c>
    </row>
    <row r="127" spans="1:2" x14ac:dyDescent="0.3">
      <c r="A127" s="31" t="s">
        <v>138</v>
      </c>
      <c r="B127" s="45" t="str">
        <f>IF(COUNT(Vertices[PageRank])&gt;0, P2, NoMetricMessage)</f>
        <v>Not Available</v>
      </c>
    </row>
    <row r="128" spans="1:2" x14ac:dyDescent="0.3">
      <c r="A128" s="31" t="s">
        <v>139</v>
      </c>
      <c r="B128" s="45" t="str">
        <f>IF(COUNT(Vertices[PageRank])&gt;0, P45, NoMetricMessage)</f>
        <v>Not Available</v>
      </c>
    </row>
    <row r="129" spans="1:2" x14ac:dyDescent="0.3">
      <c r="A129" s="31" t="s">
        <v>140</v>
      </c>
      <c r="B129" s="45" t="str">
        <f>IFERROR(AVERAGE(Vertices[PageRank]),NoMetricMessage)</f>
        <v>Not Available</v>
      </c>
    </row>
    <row r="130" spans="1:2" x14ac:dyDescent="0.3">
      <c r="A130" s="31" t="s">
        <v>141</v>
      </c>
      <c r="B130" s="45" t="str">
        <f>IFERROR(MEDIAN(Vertices[PageRank]),NoMetricMessage)</f>
        <v>Not Available</v>
      </c>
    </row>
    <row r="141" spans="1:2" x14ac:dyDescent="0.3">
      <c r="A141" s="31" t="s">
        <v>116</v>
      </c>
      <c r="B141" s="45" t="str">
        <f>IF(COUNT(Vertices[Clustering Coefficient])&gt;0, R2, NoMetricMessage)</f>
        <v>Not Available</v>
      </c>
    </row>
    <row r="142" spans="1:2" x14ac:dyDescent="0.3">
      <c r="A142" s="31" t="s">
        <v>117</v>
      </c>
      <c r="B142" s="45" t="str">
        <f>IF(COUNT(Vertices[Clustering Coefficient])&gt;0, R45, NoMetricMessage)</f>
        <v>Not Available</v>
      </c>
    </row>
    <row r="143" spans="1:2" x14ac:dyDescent="0.3">
      <c r="A143" s="31" t="s">
        <v>118</v>
      </c>
      <c r="B143" s="45" t="str">
        <f>IFERROR(AVERAGE(Vertices[Clustering Coefficient]),NoMetricMessage)</f>
        <v>Not Available</v>
      </c>
    </row>
    <row r="144" spans="1:2" x14ac:dyDescent="0.3">
      <c r="A144" s="31" t="s">
        <v>119</v>
      </c>
      <c r="B144" s="45" t="str">
        <f>IFERROR(MEDIAN(Vertices[Clustering Coefficient]),NoMetricMessage)</f>
        <v>Not Available</v>
      </c>
    </row>
  </sheetData>
  <dataConsolidate/>
  <phoneticPr fontId="11" type="noConversion"/>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5" x14ac:dyDescent="0.3"/>
  <cols>
    <col min="1" max="1" width="10.375" style="1" bestFit="1" customWidth="1"/>
    <col min="2" max="2" width="12.375" style="1" bestFit="1" customWidth="1"/>
    <col min="3" max="3" width="22.875" bestFit="1" customWidth="1"/>
    <col min="4" max="4" width="16.875" bestFit="1" customWidth="1"/>
    <col min="5" max="6" width="16.875" customWidth="1"/>
    <col min="7" max="7" width="14.25" bestFit="1" customWidth="1"/>
    <col min="8" max="8" width="14.25" customWidth="1"/>
    <col min="10" max="10" width="39.125" bestFit="1" customWidth="1"/>
    <col min="11" max="11" width="10.875" bestFit="1" customWidth="1"/>
    <col min="13" max="13" width="8.375" bestFit="1" customWidth="1"/>
    <col min="14" max="14" width="10" bestFit="1" customWidth="1"/>
    <col min="15" max="15" width="11.875" bestFit="1" customWidth="1"/>
    <col min="16" max="16" width="12.125" bestFit="1" customWidth="1"/>
  </cols>
  <sheetData>
    <row r="1" spans="1:18" s="3" customFormat="1" ht="36" customHeight="1" x14ac:dyDescent="0.3">
      <c r="A1" s="4" t="s">
        <v>6</v>
      </c>
      <c r="B1" s="4" t="s">
        <v>129</v>
      </c>
      <c r="C1" s="3" t="s">
        <v>7</v>
      </c>
      <c r="D1" s="3" t="s">
        <v>9</v>
      </c>
      <c r="E1" s="3" t="s">
        <v>162</v>
      </c>
      <c r="F1" s="4" t="s">
        <v>167</v>
      </c>
      <c r="G1" s="3" t="s">
        <v>14</v>
      </c>
      <c r="H1" s="3" t="s">
        <v>66</v>
      </c>
      <c r="J1" s="3" t="s">
        <v>18</v>
      </c>
      <c r="K1" s="3" t="s">
        <v>17</v>
      </c>
      <c r="M1" s="3" t="s">
        <v>21</v>
      </c>
      <c r="N1" s="3" t="s">
        <v>22</v>
      </c>
      <c r="O1" s="3" t="s">
        <v>23</v>
      </c>
      <c r="P1" s="3" t="s">
        <v>24</v>
      </c>
    </row>
    <row r="2" spans="1:18" x14ac:dyDescent="0.3">
      <c r="A2" s="1" t="s">
        <v>50</v>
      </c>
      <c r="B2" s="1" t="s">
        <v>130</v>
      </c>
      <c r="C2" t="s">
        <v>53</v>
      </c>
      <c r="D2" t="s">
        <v>54</v>
      </c>
      <c r="E2" t="s">
        <v>54</v>
      </c>
      <c r="F2" s="1" t="s">
        <v>50</v>
      </c>
      <c r="G2" t="s">
        <v>64</v>
      </c>
      <c r="H2" t="s">
        <v>157</v>
      </c>
      <c r="J2" t="s">
        <v>170</v>
      </c>
      <c r="K2">
        <v>108</v>
      </c>
    </row>
    <row r="3" spans="1:18" x14ac:dyDescent="0.3">
      <c r="A3" s="1" t="s">
        <v>51</v>
      </c>
      <c r="B3" s="1" t="s">
        <v>131</v>
      </c>
      <c r="C3" t="s">
        <v>51</v>
      </c>
      <c r="D3" t="s">
        <v>55</v>
      </c>
      <c r="E3" t="s">
        <v>55</v>
      </c>
      <c r="F3" s="1" t="s">
        <v>51</v>
      </c>
      <c r="G3" t="s">
        <v>65</v>
      </c>
      <c r="H3" t="s">
        <v>67</v>
      </c>
      <c r="J3" t="s">
        <v>171</v>
      </c>
      <c r="K3" t="s">
        <v>29</v>
      </c>
    </row>
    <row r="4" spans="1:18" x14ac:dyDescent="0.3">
      <c r="A4" s="1" t="s">
        <v>52</v>
      </c>
      <c r="B4" s="1" t="s">
        <v>132</v>
      </c>
      <c r="C4" t="s">
        <v>52</v>
      </c>
      <c r="D4" t="s">
        <v>56</v>
      </c>
      <c r="E4" t="s">
        <v>56</v>
      </c>
      <c r="F4" s="1" t="s">
        <v>52</v>
      </c>
      <c r="G4">
        <v>0</v>
      </c>
      <c r="H4" t="s">
        <v>68</v>
      </c>
      <c r="J4" t="s">
        <v>172</v>
      </c>
    </row>
    <row r="5" spans="1:18" ht="409.6" x14ac:dyDescent="0.3">
      <c r="A5">
        <v>1</v>
      </c>
      <c r="B5" s="1" t="s">
        <v>133</v>
      </c>
      <c r="C5" t="s">
        <v>50</v>
      </c>
      <c r="D5" t="s">
        <v>57</v>
      </c>
      <c r="E5" t="s">
        <v>57</v>
      </c>
      <c r="F5">
        <v>1</v>
      </c>
      <c r="G5">
        <v>1</v>
      </c>
      <c r="H5" t="s">
        <v>69</v>
      </c>
      <c r="J5" t="s">
        <v>173</v>
      </c>
      <c r="K5" s="7" t="s">
        <v>191</v>
      </c>
    </row>
    <row r="6" spans="1:18" x14ac:dyDescent="0.3">
      <c r="A6">
        <v>0</v>
      </c>
      <c r="B6" s="1" t="s">
        <v>134</v>
      </c>
      <c r="C6">
        <v>1</v>
      </c>
      <c r="D6" t="s">
        <v>58</v>
      </c>
      <c r="E6" t="s">
        <v>58</v>
      </c>
      <c r="F6">
        <v>0</v>
      </c>
      <c r="H6" t="s">
        <v>70</v>
      </c>
      <c r="J6" t="s">
        <v>174</v>
      </c>
      <c r="K6">
        <v>1</v>
      </c>
      <c r="R6" t="s">
        <v>127</v>
      </c>
    </row>
    <row r="7" spans="1:18" x14ac:dyDescent="0.3">
      <c r="A7">
        <v>2</v>
      </c>
      <c r="B7">
        <v>1</v>
      </c>
      <c r="C7">
        <v>0</v>
      </c>
      <c r="D7" t="s">
        <v>59</v>
      </c>
      <c r="E7" t="s">
        <v>59</v>
      </c>
      <c r="F7">
        <v>2</v>
      </c>
      <c r="H7" t="s">
        <v>71</v>
      </c>
      <c r="J7" t="s">
        <v>175</v>
      </c>
      <c r="K7" t="s">
        <v>176</v>
      </c>
    </row>
    <row r="8" spans="1:18" x14ac:dyDescent="0.3">
      <c r="A8"/>
      <c r="B8">
        <v>2</v>
      </c>
      <c r="C8">
        <v>2</v>
      </c>
      <c r="D8" t="s">
        <v>60</v>
      </c>
      <c r="E8" t="s">
        <v>60</v>
      </c>
      <c r="H8" t="s">
        <v>72</v>
      </c>
      <c r="J8" t="s">
        <v>177</v>
      </c>
      <c r="K8" t="s">
        <v>190</v>
      </c>
    </row>
    <row r="9" spans="1:18" x14ac:dyDescent="0.3">
      <c r="A9"/>
      <c r="B9">
        <v>3</v>
      </c>
      <c r="C9">
        <v>4</v>
      </c>
      <c r="D9" t="s">
        <v>61</v>
      </c>
      <c r="E9" t="s">
        <v>61</v>
      </c>
      <c r="H9" t="s">
        <v>73</v>
      </c>
    </row>
    <row r="10" spans="1:18" x14ac:dyDescent="0.3">
      <c r="A10"/>
      <c r="B10">
        <v>4</v>
      </c>
      <c r="D10" t="s">
        <v>62</v>
      </c>
      <c r="E10" t="s">
        <v>62</v>
      </c>
      <c r="H10" t="s">
        <v>74</v>
      </c>
    </row>
    <row r="11" spans="1:18" x14ac:dyDescent="0.3">
      <c r="A11"/>
      <c r="B11">
        <v>5</v>
      </c>
      <c r="D11" t="s">
        <v>45</v>
      </c>
      <c r="E11">
        <v>1</v>
      </c>
      <c r="H11" t="s">
        <v>75</v>
      </c>
    </row>
    <row r="12" spans="1:18" x14ac:dyDescent="0.3">
      <c r="A12"/>
      <c r="B12"/>
      <c r="D12" t="s">
        <v>63</v>
      </c>
      <c r="E12">
        <v>2</v>
      </c>
      <c r="H12">
        <v>0</v>
      </c>
    </row>
    <row r="13" spans="1:18" x14ac:dyDescent="0.3">
      <c r="A13"/>
      <c r="B13"/>
      <c r="D13">
        <v>1</v>
      </c>
      <c r="E13">
        <v>3</v>
      </c>
      <c r="H13">
        <v>1</v>
      </c>
    </row>
    <row r="14" spans="1:18" x14ac:dyDescent="0.3">
      <c r="D14">
        <v>2</v>
      </c>
      <c r="E14">
        <v>4</v>
      </c>
      <c r="H14">
        <v>2</v>
      </c>
    </row>
    <row r="15" spans="1:18" x14ac:dyDescent="0.3">
      <c r="D15">
        <v>3</v>
      </c>
      <c r="E15">
        <v>5</v>
      </c>
      <c r="H15">
        <v>3</v>
      </c>
    </row>
    <row r="16" spans="1:18" x14ac:dyDescent="0.3">
      <c r="D16">
        <v>4</v>
      </c>
      <c r="E16">
        <v>6</v>
      </c>
      <c r="H16">
        <v>4</v>
      </c>
    </row>
    <row r="17" spans="4:8" x14ac:dyDescent="0.3">
      <c r="D17">
        <v>5</v>
      </c>
      <c r="E17">
        <v>7</v>
      </c>
      <c r="H17">
        <v>5</v>
      </c>
    </row>
    <row r="18" spans="4:8" x14ac:dyDescent="0.3">
      <c r="D18">
        <v>6</v>
      </c>
      <c r="E18">
        <v>8</v>
      </c>
      <c r="H18">
        <v>6</v>
      </c>
    </row>
    <row r="19" spans="4:8" x14ac:dyDescent="0.3">
      <c r="D19">
        <v>7</v>
      </c>
      <c r="E19">
        <v>9</v>
      </c>
      <c r="H19">
        <v>7</v>
      </c>
    </row>
    <row r="20" spans="4:8" x14ac:dyDescent="0.3">
      <c r="D20">
        <v>8</v>
      </c>
      <c r="H20">
        <v>8</v>
      </c>
    </row>
    <row r="21" spans="4:8" x14ac:dyDescent="0.3">
      <c r="D21">
        <v>9</v>
      </c>
      <c r="H21">
        <v>9</v>
      </c>
    </row>
    <row r="22" spans="4:8" x14ac:dyDescent="0.3">
      <c r="D22">
        <v>10</v>
      </c>
    </row>
    <row r="23" spans="4:8" x14ac:dyDescent="0.3">
      <c r="D23">
        <v>11</v>
      </c>
    </row>
  </sheetData>
  <dataConsolidate/>
  <phoneticPr fontId="11" type="noConversion"/>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E075CEDD-64DC-45F7-B975-0BE0D3CF0BF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程宇 楊</dc:creator>
  <cp:lastModifiedBy>程宇 楊</cp:lastModifiedBy>
  <dcterms:created xsi:type="dcterms:W3CDTF">2008-01-30T00:41:58Z</dcterms:created>
  <dcterms:modified xsi:type="dcterms:W3CDTF">2025-05-10T11:29:45Z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