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https://d.docs.live.net/090f83bee742c2dd/Github_repositories/steel_supply_chain_impacts/output/"/>
    </mc:Choice>
  </mc:AlternateContent>
  <xr:revisionPtr revIDLastSave="746" documentId="11_AD4DB114E441178AC67DF42CA697E0CA693EDF25" xr6:coauthVersionLast="47" xr6:coauthVersionMax="47" xr10:uidLastSave="{8231C96F-A826-40CD-84B1-BE4D9A8B4A0B}"/>
  <bookViews>
    <workbookView xWindow="-80" yWindow="-80" windowWidth="19360" windowHeight="10240" xr2:uid="{00000000-000D-0000-FFFF-FFFF00000000}"/>
  </bookViews>
  <sheets>
    <sheet name="Tabelle1" sheetId="1" r:id="rId1"/>
    <sheet name="POP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06" i="1" l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05" i="1"/>
  <c r="C168" i="1"/>
  <c r="D168" i="1" s="1"/>
  <c r="C169" i="1"/>
  <c r="C170" i="1"/>
  <c r="C171" i="1"/>
  <c r="C172" i="1"/>
  <c r="C173" i="1"/>
  <c r="C174" i="1"/>
  <c r="C175" i="1"/>
  <c r="C176" i="1"/>
  <c r="C177" i="1"/>
  <c r="C178" i="1"/>
  <c r="C179" i="1"/>
  <c r="C167" i="1"/>
  <c r="D175" i="1" s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B102" i="1"/>
  <c r="C102" i="1"/>
  <c r="D102" i="1"/>
  <c r="B103" i="1"/>
  <c r="C103" i="1"/>
  <c r="D103" i="1"/>
  <c r="B104" i="1"/>
  <c r="C104" i="1"/>
  <c r="D104" i="1"/>
  <c r="B105" i="1"/>
  <c r="C105" i="1"/>
  <c r="D105" i="1"/>
  <c r="B106" i="1"/>
  <c r="C106" i="1"/>
  <c r="D106" i="1"/>
  <c r="B107" i="1"/>
  <c r="C107" i="1"/>
  <c r="D107" i="1"/>
  <c r="B108" i="1"/>
  <c r="C108" i="1"/>
  <c r="D108" i="1"/>
  <c r="B109" i="1"/>
  <c r="C109" i="1"/>
  <c r="D109" i="1"/>
  <c r="B110" i="1"/>
  <c r="C110" i="1"/>
  <c r="D110" i="1"/>
  <c r="B111" i="1"/>
  <c r="C111" i="1"/>
  <c r="D111" i="1"/>
  <c r="B112" i="1"/>
  <c r="C112" i="1"/>
  <c r="D112" i="1"/>
  <c r="B113" i="1"/>
  <c r="C113" i="1"/>
  <c r="D113" i="1"/>
  <c r="C101" i="1"/>
  <c r="D101" i="1"/>
  <c r="B101" i="1"/>
  <c r="E3" i="1"/>
  <c r="F3" i="1"/>
  <c r="G3" i="1"/>
  <c r="E4" i="1"/>
  <c r="F4" i="1"/>
  <c r="G4" i="1"/>
  <c r="E5" i="1"/>
  <c r="F5" i="1"/>
  <c r="G5" i="1"/>
  <c r="E6" i="1"/>
  <c r="F6" i="1"/>
  <c r="G6" i="1"/>
  <c r="E7" i="1"/>
  <c r="F7" i="1"/>
  <c r="G7" i="1"/>
  <c r="E8" i="1"/>
  <c r="F8" i="1"/>
  <c r="G8" i="1"/>
  <c r="E9" i="1"/>
  <c r="F9" i="1"/>
  <c r="G9" i="1"/>
  <c r="E10" i="1"/>
  <c r="F10" i="1"/>
  <c r="G10" i="1"/>
  <c r="E11" i="1"/>
  <c r="F11" i="1"/>
  <c r="G11" i="1"/>
  <c r="E12" i="1"/>
  <c r="F12" i="1"/>
  <c r="G12" i="1"/>
  <c r="E13" i="1"/>
  <c r="F13" i="1"/>
  <c r="G13" i="1"/>
  <c r="E14" i="1"/>
  <c r="F14" i="1"/>
  <c r="G14" i="1"/>
  <c r="F2" i="1"/>
  <c r="G2" i="1"/>
  <c r="E2" i="1"/>
  <c r="S3" i="1"/>
  <c r="S4" i="1"/>
  <c r="S5" i="1"/>
  <c r="S7" i="1"/>
  <c r="S8" i="1"/>
  <c r="S9" i="1"/>
  <c r="S10" i="1"/>
  <c r="S11" i="1"/>
  <c r="S12" i="1"/>
  <c r="S13" i="1"/>
  <c r="S14" i="1"/>
  <c r="S2" i="1"/>
  <c r="R3" i="1"/>
  <c r="R4" i="1"/>
  <c r="R5" i="1"/>
  <c r="R7" i="1"/>
  <c r="R8" i="1"/>
  <c r="R9" i="1"/>
  <c r="R10" i="1"/>
  <c r="R11" i="1"/>
  <c r="R12" i="1"/>
  <c r="R13" i="1"/>
  <c r="R14" i="1"/>
  <c r="R2" i="1"/>
  <c r="P15" i="1"/>
  <c r="O15" i="1"/>
  <c r="C15" i="1"/>
  <c r="D15" i="1"/>
  <c r="B15" i="1"/>
  <c r="E183" i="1" l="1"/>
  <c r="D179" i="1"/>
  <c r="D169" i="1"/>
  <c r="D174" i="1"/>
  <c r="D173" i="1"/>
  <c r="S15" i="1"/>
  <c r="D172" i="1"/>
  <c r="G15" i="1"/>
  <c r="D171" i="1"/>
  <c r="D170" i="1"/>
  <c r="F15" i="1"/>
  <c r="E15" i="1"/>
  <c r="D178" i="1"/>
  <c r="D177" i="1"/>
  <c r="D176" i="1"/>
  <c r="R15" i="1"/>
  <c r="H14" i="1" l="1"/>
  <c r="H13" i="1"/>
  <c r="H9" i="1"/>
  <c r="H3" i="1"/>
  <c r="H11" i="1"/>
  <c r="H5" i="1"/>
  <c r="H4" i="1"/>
  <c r="H8" i="1"/>
  <c r="H12" i="1"/>
  <c r="H10" i="1"/>
  <c r="H7" i="1"/>
  <c r="H6" i="1"/>
  <c r="H2" i="1"/>
  <c r="I4" i="1" l="1"/>
  <c r="N4" i="1"/>
  <c r="M4" i="1"/>
  <c r="L4" i="1"/>
  <c r="I11" i="1"/>
  <c r="L11" i="1"/>
  <c r="M11" i="1"/>
  <c r="N11" i="1"/>
  <c r="K7" i="1"/>
  <c r="L7" i="1"/>
  <c r="N7" i="1"/>
  <c r="M7" i="1"/>
  <c r="I3" i="1"/>
  <c r="M3" i="1"/>
  <c r="N3" i="1"/>
  <c r="L3" i="1"/>
  <c r="L2" i="1"/>
  <c r="M2" i="1"/>
  <c r="N2" i="1"/>
  <c r="I12" i="1"/>
  <c r="N12" i="1"/>
  <c r="M12" i="1"/>
  <c r="L12" i="1"/>
  <c r="I9" i="1"/>
  <c r="L9" i="1"/>
  <c r="M9" i="1"/>
  <c r="N9" i="1"/>
  <c r="I6" i="1"/>
  <c r="N6" i="1"/>
  <c r="M6" i="1"/>
  <c r="L6" i="1"/>
  <c r="J8" i="1"/>
  <c r="N8" i="1"/>
  <c r="M8" i="1"/>
  <c r="L8" i="1"/>
  <c r="I13" i="1"/>
  <c r="N13" i="1"/>
  <c r="L13" i="1"/>
  <c r="M13" i="1"/>
  <c r="I10" i="1"/>
  <c r="M10" i="1"/>
  <c r="L10" i="1"/>
  <c r="N10" i="1"/>
  <c r="J5" i="1"/>
  <c r="M5" i="1"/>
  <c r="N5" i="1"/>
  <c r="L5" i="1"/>
  <c r="I14" i="1"/>
  <c r="M14" i="1"/>
  <c r="L14" i="1"/>
  <c r="N14" i="1"/>
  <c r="J2" i="1"/>
  <c r="H15" i="1"/>
  <c r="J7" i="1"/>
  <c r="I5" i="1"/>
  <c r="I7" i="1"/>
  <c r="K11" i="1"/>
  <c r="K10" i="1"/>
  <c r="J11" i="1"/>
  <c r="J10" i="1"/>
  <c r="K3" i="1"/>
  <c r="K12" i="1"/>
  <c r="J3" i="1"/>
  <c r="K6" i="1"/>
  <c r="J4" i="1"/>
  <c r="J12" i="1"/>
  <c r="K9" i="1"/>
  <c r="K8" i="1"/>
  <c r="J9" i="1"/>
  <c r="K2" i="1"/>
  <c r="I8" i="1"/>
  <c r="K13" i="1"/>
  <c r="I2" i="1"/>
  <c r="K4" i="1"/>
  <c r="J13" i="1"/>
  <c r="J6" i="1"/>
  <c r="K14" i="1"/>
  <c r="K5" i="1"/>
  <c r="J14" i="1"/>
  <c r="N15" i="1" l="1"/>
  <c r="M15" i="1"/>
  <c r="L15" i="1"/>
  <c r="K15" i="1"/>
  <c r="I15" i="1"/>
  <c r="J15" i="1"/>
</calcChain>
</file>

<file path=xl/sharedStrings.xml><?xml version="1.0" encoding="utf-8"?>
<sst xmlns="http://schemas.openxmlformats.org/spreadsheetml/2006/main" count="267" uniqueCount="71">
  <si>
    <t>Zeilenbeschriftungen</t>
  </si>
  <si>
    <t>DE</t>
  </si>
  <si>
    <t>DMC</t>
  </si>
  <si>
    <t>RMC</t>
  </si>
  <si>
    <t>Africa</t>
  </si>
  <si>
    <t>Asia and Pacific (nec)</t>
  </si>
  <si>
    <t>Australia</t>
  </si>
  <si>
    <t>Brazil</t>
  </si>
  <si>
    <t>Canada</t>
  </si>
  <si>
    <t>China</t>
  </si>
  <si>
    <t>Europe</t>
  </si>
  <si>
    <t>India</t>
  </si>
  <si>
    <t>Japan</t>
  </si>
  <si>
    <t>Middle East</t>
  </si>
  <si>
    <t>Russia</t>
  </si>
  <si>
    <t>South America (nec)</t>
  </si>
  <si>
    <t>United States</t>
  </si>
  <si>
    <t>region</t>
  </si>
  <si>
    <t>value</t>
  </si>
  <si>
    <t>POP</t>
  </si>
  <si>
    <t>DE_per_cap</t>
  </si>
  <si>
    <t>DMC_per_cap</t>
  </si>
  <si>
    <t>RMC_per_cap</t>
  </si>
  <si>
    <t>Rest of the world</t>
  </si>
  <si>
    <t>Total</t>
  </si>
  <si>
    <t>eHANPP</t>
  </si>
  <si>
    <t>eLand</t>
  </si>
  <si>
    <t>Domestic land use</t>
  </si>
  <si>
    <t>Domestic HANPP</t>
  </si>
  <si>
    <t>TOTAL</t>
  </si>
  <si>
    <t>HANPP intensity of land [gC/m2/y]</t>
  </si>
  <si>
    <t>Extraction intensity of land [kg/m2/y]</t>
  </si>
  <si>
    <t>Global average</t>
  </si>
  <si>
    <t>Extraction        [3.2 Gt/y]</t>
  </si>
  <si>
    <t>Land use    [5593 km2/y]</t>
  </si>
  <si>
    <t>HANPP        [2.98 MtC/y]</t>
  </si>
  <si>
    <t>Steel_GAS</t>
  </si>
  <si>
    <t>eLand_per_cap</t>
  </si>
  <si>
    <t>eHANPP_per_cap</t>
  </si>
  <si>
    <t>Steel_GAS_per_cap</t>
  </si>
  <si>
    <t>RMC [Mt/y]</t>
  </si>
  <si>
    <t>eHANPP [ktC/y]</t>
  </si>
  <si>
    <t>eLand [km2/y]</t>
  </si>
  <si>
    <t>Domestic extraction (DE)</t>
  </si>
  <si>
    <t>Domestic Material Consumption (DMC = DE + IM - EX)</t>
  </si>
  <si>
    <t>Raw Material Consumption (RMC = DE + IM_RME - EX_RME)</t>
  </si>
  <si>
    <t>Gross additions to in-use stock of steel (GAS)</t>
  </si>
  <si>
    <t>Steel GAS per capita [t/cap/y]</t>
  </si>
  <si>
    <t>RMC per capita [t/cap/y]</t>
  </si>
  <si>
    <t>eLand per capita [m2/cap/y]</t>
  </si>
  <si>
    <t>eHANPP per cap [kgC/cap/y]</t>
  </si>
  <si>
    <t>eHANPP per cap [gC/cap/y]</t>
  </si>
  <si>
    <t>effect</t>
  </si>
  <si>
    <t>GAS_per_head</t>
  </si>
  <si>
    <t>GAS_sector_share</t>
  </si>
  <si>
    <t>RMC_per_GAS</t>
  </si>
  <si>
    <t>Land_per_RMC</t>
  </si>
  <si>
    <t>HANPP_per_Land</t>
  </si>
  <si>
    <t>TOTAL_delta</t>
  </si>
  <si>
    <t>South America</t>
  </si>
  <si>
    <t>USA</t>
  </si>
  <si>
    <t>Asia and Pacific</t>
  </si>
  <si>
    <t>RMC per GAS [t/t]</t>
  </si>
  <si>
    <t>Steel GAS per capita [t/cap]</t>
  </si>
  <si>
    <t>Area per RMC [m2/t]</t>
  </si>
  <si>
    <t>HANPP per area [gC/m2]</t>
  </si>
  <si>
    <t>Source region</t>
  </si>
  <si>
    <t>Baseline</t>
  </si>
  <si>
    <t>HEM-scenario</t>
  </si>
  <si>
    <t>Destination region</t>
  </si>
  <si>
    <t>Asia/Pacific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</si>
</sst>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-* #,##0.000_-;\-* #,##0.000_-;_-* &quot;-&quot;??_-;_-@_-"/>
    <numFmt numFmtId="165" formatCode="_-* #,##0.0_-;\-* #,##0.0_-;_-* &quot;-&quot;??_-;_-@_-"/>
    <numFmt numFmtId="166" formatCode="_-* #,##0_-;\-* #,##0_-;_-* &quot;-&quot;??_-;_-@_-"/>
    <numFmt numFmtId="171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theme="4" tint="0.79998168889431442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/>
    <xf numFmtId="171" fontId="3" fillId="0" borderId="0" applyFont="0" applyFill="0" applyBorder="0" applyAlignment="0" applyProtection="0"/>
  </cellStyleXfs>
  <cellXfs count="23">
    <xf numFmtId="0" fontId="0" fillId="0" borderId="0" xfId="0"/>
    <xf numFmtId="0" fontId="2" fillId="2" borderId="1" xfId="0" applyFont="1" applyFill="1" applyBorder="1"/>
    <xf numFmtId="0" fontId="0" fillId="0" borderId="0" xfId="0" applyAlignment="1">
      <alignment horizontal="left"/>
    </xf>
    <xf numFmtId="0" fontId="2" fillId="2" borderId="0" xfId="0" applyFont="1" applyFill="1"/>
    <xf numFmtId="43" fontId="0" fillId="0" borderId="0" xfId="1" applyFont="1"/>
    <xf numFmtId="164" fontId="0" fillId="0" borderId="0" xfId="1" applyNumberFormat="1" applyFont="1"/>
    <xf numFmtId="165" fontId="0" fillId="0" borderId="0" xfId="1" applyNumberFormat="1" applyFont="1"/>
    <xf numFmtId="166" fontId="0" fillId="0" borderId="0" xfId="1" applyNumberFormat="1" applyFont="1"/>
    <xf numFmtId="9" fontId="0" fillId="0" borderId="0" xfId="2" applyFont="1"/>
    <xf numFmtId="166" fontId="0" fillId="0" borderId="0" xfId="0" applyNumberFormat="1"/>
    <xf numFmtId="0" fontId="2" fillId="3" borderId="0" xfId="0" applyFont="1" applyFill="1"/>
    <xf numFmtId="0" fontId="0" fillId="4" borderId="0" xfId="0" applyFill="1"/>
    <xf numFmtId="1" fontId="0" fillId="0" borderId="0" xfId="0" applyNumberFormat="1"/>
    <xf numFmtId="43" fontId="0" fillId="0" borderId="0" xfId="1" applyNumberFormat="1" applyFont="1"/>
    <xf numFmtId="43" fontId="0" fillId="0" borderId="0" xfId="0" applyNumberFormat="1"/>
    <xf numFmtId="164" fontId="0" fillId="0" borderId="0" xfId="0" applyNumberFormat="1"/>
    <xf numFmtId="0" fontId="3" fillId="0" borderId="0" xfId="3"/>
    <xf numFmtId="171" fontId="3" fillId="0" borderId="0" xfId="4" applyFont="1"/>
    <xf numFmtId="0" fontId="3" fillId="0" borderId="0" xfId="3"/>
    <xf numFmtId="0" fontId="3" fillId="0" borderId="0" xfId="3" applyAlignment="1">
      <alignment horizontal="left"/>
    </xf>
    <xf numFmtId="0" fontId="0" fillId="0" borderId="0" xfId="0" applyAlignment="1">
      <alignment horizontal="center"/>
    </xf>
    <xf numFmtId="0" fontId="3" fillId="0" borderId="0" xfId="3" applyNumberFormat="1"/>
    <xf numFmtId="0" fontId="3" fillId="0" borderId="0" xfId="3" applyNumberFormat="1"/>
  </cellXfs>
  <cellStyles count="5">
    <cellStyle name="Komma" xfId="1" builtinId="3"/>
    <cellStyle name="Komma 2" xfId="4" xr:uid="{EE1B2A02-AE58-4B1D-B0A2-95C0170F0FF0}"/>
    <cellStyle name="Prozent" xfId="2" builtinId="5"/>
    <cellStyle name="Standard" xfId="0" builtinId="0"/>
    <cellStyle name="Standard 2" xfId="3" xr:uid="{7E172DD4-E453-472F-8B3D-84E2F71C1AE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AT" sz="1600">
                <a:solidFill>
                  <a:schemeClr val="tx1"/>
                </a:solidFill>
              </a:rPr>
              <a:t>Destination</a:t>
            </a:r>
            <a:r>
              <a:rPr lang="de-AT" sz="1600" baseline="0">
                <a:solidFill>
                  <a:schemeClr val="tx1"/>
                </a:solidFill>
              </a:rPr>
              <a:t> region of eHANPP</a:t>
            </a:r>
            <a:endParaRPr lang="de-AT" sz="160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Tabelle1!$D$227</c:f>
              <c:strCache>
                <c:ptCount val="1"/>
                <c:pt idx="0">
                  <c:v>Baseline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Tabelle1!$A$228:$A$240</c:f>
              <c:strCache>
                <c:ptCount val="13"/>
                <c:pt idx="0">
                  <c:v>Japan</c:v>
                </c:pt>
                <c:pt idx="1">
                  <c:v>Middle East</c:v>
                </c:pt>
                <c:pt idx="2">
                  <c:v>Africa</c:v>
                </c:pt>
                <c:pt idx="3">
                  <c:v>South America</c:v>
                </c:pt>
                <c:pt idx="4">
                  <c:v>United States</c:v>
                </c:pt>
                <c:pt idx="5">
                  <c:v>Canada</c:v>
                </c:pt>
                <c:pt idx="6">
                  <c:v>Russia</c:v>
                </c:pt>
                <c:pt idx="7">
                  <c:v>India</c:v>
                </c:pt>
                <c:pt idx="8">
                  <c:v>Europe</c:v>
                </c:pt>
                <c:pt idx="9">
                  <c:v>Asia/Pacific</c:v>
                </c:pt>
                <c:pt idx="10">
                  <c:v>Australia</c:v>
                </c:pt>
                <c:pt idx="11">
                  <c:v>Brazil</c:v>
                </c:pt>
                <c:pt idx="12">
                  <c:v>China</c:v>
                </c:pt>
              </c:strCache>
            </c:strRef>
          </c:cat>
          <c:val>
            <c:numRef>
              <c:f>Tabelle1!$D$228:$D$240</c:f>
              <c:numCache>
                <c:formatCode>General</c:formatCode>
                <c:ptCount val="13"/>
                <c:pt idx="0">
                  <c:v>108421.35108227677</c:v>
                </c:pt>
                <c:pt idx="1">
                  <c:v>161026.4740758962</c:v>
                </c:pt>
                <c:pt idx="2">
                  <c:v>55115.545048559252</c:v>
                </c:pt>
                <c:pt idx="3">
                  <c:v>74427.143871286331</c:v>
                </c:pt>
                <c:pt idx="4">
                  <c:v>213095.00058392351</c:v>
                </c:pt>
                <c:pt idx="5">
                  <c:v>33550.769414347815</c:v>
                </c:pt>
                <c:pt idx="6">
                  <c:v>84659.138509200449</c:v>
                </c:pt>
                <c:pt idx="7">
                  <c:v>66594.368497388292</c:v>
                </c:pt>
                <c:pt idx="8">
                  <c:v>483814.39045096195</c:v>
                </c:pt>
                <c:pt idx="9">
                  <c:v>205816.88479583076</c:v>
                </c:pt>
                <c:pt idx="10">
                  <c:v>19608.945205914184</c:v>
                </c:pt>
                <c:pt idx="11">
                  <c:v>37655.081777181353</c:v>
                </c:pt>
                <c:pt idx="12">
                  <c:v>1435445.7269307168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F3-4393-9846-4C51E5888434}"/>
            </c:ext>
          </c:extLst>
        </c:ser>
        <c:ser>
          <c:idx val="1"/>
          <c:order val="1"/>
          <c:tx>
            <c:strRef>
              <c:f>Tabelle1!$E$227</c:f>
              <c:strCache>
                <c:ptCount val="1"/>
                <c:pt idx="0">
                  <c:v>HEM-scenario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Tabelle1!$A$228:$A$240</c:f>
              <c:strCache>
                <c:ptCount val="13"/>
                <c:pt idx="0">
                  <c:v>Japan</c:v>
                </c:pt>
                <c:pt idx="1">
                  <c:v>Middle East</c:v>
                </c:pt>
                <c:pt idx="2">
                  <c:v>Africa</c:v>
                </c:pt>
                <c:pt idx="3">
                  <c:v>South America</c:v>
                </c:pt>
                <c:pt idx="4">
                  <c:v>United States</c:v>
                </c:pt>
                <c:pt idx="5">
                  <c:v>Canada</c:v>
                </c:pt>
                <c:pt idx="6">
                  <c:v>Russia</c:v>
                </c:pt>
                <c:pt idx="7">
                  <c:v>India</c:v>
                </c:pt>
                <c:pt idx="8">
                  <c:v>Europe</c:v>
                </c:pt>
                <c:pt idx="9">
                  <c:v>Asia/Pacific</c:v>
                </c:pt>
                <c:pt idx="10">
                  <c:v>Australia</c:v>
                </c:pt>
                <c:pt idx="11">
                  <c:v>Brazil</c:v>
                </c:pt>
                <c:pt idx="12">
                  <c:v>China</c:v>
                </c:pt>
              </c:strCache>
            </c:strRef>
          </c:cat>
          <c:val>
            <c:numRef>
              <c:f>Tabelle1!$E$228:$E$240</c:f>
              <c:numCache>
                <c:formatCode>General</c:formatCode>
                <c:ptCount val="13"/>
                <c:pt idx="0">
                  <c:v>181327.6322999578</c:v>
                </c:pt>
                <c:pt idx="1">
                  <c:v>507261.51839893335</c:v>
                </c:pt>
                <c:pt idx="2">
                  <c:v>107420.87689270554</c:v>
                </c:pt>
                <c:pt idx="3">
                  <c:v>153012.68504136283</c:v>
                </c:pt>
                <c:pt idx="4">
                  <c:v>360887.60852568608</c:v>
                </c:pt>
                <c:pt idx="5">
                  <c:v>58592.137225393933</c:v>
                </c:pt>
                <c:pt idx="6">
                  <c:v>116680.9392669215</c:v>
                </c:pt>
                <c:pt idx="7">
                  <c:v>97201.56355023841</c:v>
                </c:pt>
                <c:pt idx="8">
                  <c:v>817389.64511764713</c:v>
                </c:pt>
                <c:pt idx="9">
                  <c:v>351829.07372948405</c:v>
                </c:pt>
                <c:pt idx="10">
                  <c:v>33829.020901569173</c:v>
                </c:pt>
                <c:pt idx="11">
                  <c:v>51944.560063147495</c:v>
                </c:pt>
                <c:pt idx="12">
                  <c:v>1527397.7411760455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F3-4393-9846-4C51E58884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941809343"/>
        <c:axId val="1941810303"/>
      </c:barChart>
      <c:catAx>
        <c:axId val="194180934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941810303"/>
        <c:crosses val="autoZero"/>
        <c:auto val="1"/>
        <c:lblAlgn val="ctr"/>
        <c:lblOffset val="100"/>
        <c:noMultiLvlLbl val="0"/>
      </c:catAx>
      <c:valAx>
        <c:axId val="1941810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41809343"/>
        <c:crosses val="autoZero"/>
        <c:crossBetween val="between"/>
        <c:dispUnits>
          <c:builtInUnit val="thousands"/>
          <c:dispUnitsLbl>
            <c:tx>
              <c:rich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de-AT"/>
                    <a:t>ktC/year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Tabelle1!$T$105</c:f>
              <c:strCache>
                <c:ptCount val="1"/>
                <c:pt idx="0">
                  <c:v>RMC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Tabelle1!$S$106:$S$118</c:f>
              <c:strCache>
                <c:ptCount val="13"/>
                <c:pt idx="0">
                  <c:v>China</c:v>
                </c:pt>
                <c:pt idx="1">
                  <c:v>Europe</c:v>
                </c:pt>
                <c:pt idx="2">
                  <c:v>United States</c:v>
                </c:pt>
                <c:pt idx="3">
                  <c:v>Asia and Pacific (nec)</c:v>
                </c:pt>
                <c:pt idx="4">
                  <c:v>Japan</c:v>
                </c:pt>
                <c:pt idx="5">
                  <c:v>Middle East</c:v>
                </c:pt>
                <c:pt idx="6">
                  <c:v>South America (nec)</c:v>
                </c:pt>
                <c:pt idx="7">
                  <c:v>India</c:v>
                </c:pt>
                <c:pt idx="8">
                  <c:v>Africa</c:v>
                </c:pt>
                <c:pt idx="9">
                  <c:v>Russia</c:v>
                </c:pt>
                <c:pt idx="10">
                  <c:v>Canada</c:v>
                </c:pt>
                <c:pt idx="11">
                  <c:v>Brazil</c:v>
                </c:pt>
                <c:pt idx="12">
                  <c:v>Australia</c:v>
                </c:pt>
              </c:strCache>
            </c:strRef>
          </c:cat>
          <c:val>
            <c:numRef>
              <c:f>Tabelle1!$T$106:$T$118</c:f>
              <c:numCache>
                <c:formatCode>General</c:formatCode>
                <c:ptCount val="13"/>
                <c:pt idx="0">
                  <c:v>0.5439238348368689</c:v>
                </c:pt>
                <c:pt idx="1">
                  <c:v>0.12543054916835258</c:v>
                </c:pt>
                <c:pt idx="2">
                  <c:v>6.8248302774403066E-2</c:v>
                </c:pt>
                <c:pt idx="3">
                  <c:v>6.7496890389395006E-2</c:v>
                </c:pt>
                <c:pt idx="4">
                  <c:v>4.6579066155194325E-2</c:v>
                </c:pt>
                <c:pt idx="5">
                  <c:v>4.2204965748050251E-2</c:v>
                </c:pt>
                <c:pt idx="6">
                  <c:v>2.4133125007707097E-2</c:v>
                </c:pt>
                <c:pt idx="7">
                  <c:v>2.2557120784344204E-2</c:v>
                </c:pt>
                <c:pt idx="8">
                  <c:v>1.7619943009400296E-2</c:v>
                </c:pt>
                <c:pt idx="9">
                  <c:v>1.6292718128397821E-2</c:v>
                </c:pt>
                <c:pt idx="10">
                  <c:v>9.991815406646733E-3</c:v>
                </c:pt>
                <c:pt idx="11">
                  <c:v>8.9413845654077E-3</c:v>
                </c:pt>
                <c:pt idx="12">
                  <c:v>6.5802840258320228E-3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49-4757-943F-EFB1C76723B2}"/>
            </c:ext>
          </c:extLst>
        </c:ser>
        <c:ser>
          <c:idx val="1"/>
          <c:order val="1"/>
          <c:tx>
            <c:strRef>
              <c:f>Tabelle1!$U$105</c:f>
              <c:strCache>
                <c:ptCount val="1"/>
                <c:pt idx="0">
                  <c:v>eLand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Tabelle1!$S$106:$S$118</c:f>
              <c:strCache>
                <c:ptCount val="13"/>
                <c:pt idx="0">
                  <c:v>China</c:v>
                </c:pt>
                <c:pt idx="1">
                  <c:v>Europe</c:v>
                </c:pt>
                <c:pt idx="2">
                  <c:v>United States</c:v>
                </c:pt>
                <c:pt idx="3">
                  <c:v>Asia and Pacific (nec)</c:v>
                </c:pt>
                <c:pt idx="4">
                  <c:v>Japan</c:v>
                </c:pt>
                <c:pt idx="5">
                  <c:v>Middle East</c:v>
                </c:pt>
                <c:pt idx="6">
                  <c:v>South America (nec)</c:v>
                </c:pt>
                <c:pt idx="7">
                  <c:v>India</c:v>
                </c:pt>
                <c:pt idx="8">
                  <c:v>Africa</c:v>
                </c:pt>
                <c:pt idx="9">
                  <c:v>Russia</c:v>
                </c:pt>
                <c:pt idx="10">
                  <c:v>Canada</c:v>
                </c:pt>
                <c:pt idx="11">
                  <c:v>Brazil</c:v>
                </c:pt>
                <c:pt idx="12">
                  <c:v>Australia</c:v>
                </c:pt>
              </c:strCache>
            </c:strRef>
          </c:cat>
          <c:val>
            <c:numRef>
              <c:f>Tabelle1!$U$106:$U$118</c:f>
              <c:numCache>
                <c:formatCode>General</c:formatCode>
                <c:ptCount val="13"/>
                <c:pt idx="0">
                  <c:v>0.49033620174301829</c:v>
                </c:pt>
                <c:pt idx="1">
                  <c:v>0.15114175135483507</c:v>
                </c:pt>
                <c:pt idx="2">
                  <c:v>7.3456103614169113E-2</c:v>
                </c:pt>
                <c:pt idx="3">
                  <c:v>7.0826002487217474E-2</c:v>
                </c:pt>
                <c:pt idx="4">
                  <c:v>4.2880073640433704E-2</c:v>
                </c:pt>
                <c:pt idx="5">
                  <c:v>5.3582198034800674E-2</c:v>
                </c:pt>
                <c:pt idx="6">
                  <c:v>2.5091549648829588E-2</c:v>
                </c:pt>
                <c:pt idx="7">
                  <c:v>1.8871136609310678E-2</c:v>
                </c:pt>
                <c:pt idx="8">
                  <c:v>1.8695056484279358E-2</c:v>
                </c:pt>
                <c:pt idx="9">
                  <c:v>2.7352974182360747E-2</c:v>
                </c:pt>
                <c:pt idx="10">
                  <c:v>1.2267025885444866E-2</c:v>
                </c:pt>
                <c:pt idx="11">
                  <c:v>8.7673175435495632E-3</c:v>
                </c:pt>
                <c:pt idx="12">
                  <c:v>6.7326087717509949E-3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49-4757-943F-EFB1C76723B2}"/>
            </c:ext>
          </c:extLst>
        </c:ser>
        <c:ser>
          <c:idx val="2"/>
          <c:order val="2"/>
          <c:tx>
            <c:strRef>
              <c:f>Tabelle1!$V$105</c:f>
              <c:strCache>
                <c:ptCount val="1"/>
                <c:pt idx="0">
                  <c:v>eHANPP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Tabelle1!$S$106:$S$118</c:f>
              <c:strCache>
                <c:ptCount val="13"/>
                <c:pt idx="0">
                  <c:v>China</c:v>
                </c:pt>
                <c:pt idx="1">
                  <c:v>Europe</c:v>
                </c:pt>
                <c:pt idx="2">
                  <c:v>United States</c:v>
                </c:pt>
                <c:pt idx="3">
                  <c:v>Asia and Pacific (nec)</c:v>
                </c:pt>
                <c:pt idx="4">
                  <c:v>Japan</c:v>
                </c:pt>
                <c:pt idx="5">
                  <c:v>Middle East</c:v>
                </c:pt>
                <c:pt idx="6">
                  <c:v>South America (nec)</c:v>
                </c:pt>
                <c:pt idx="7">
                  <c:v>India</c:v>
                </c:pt>
                <c:pt idx="8">
                  <c:v>Africa</c:v>
                </c:pt>
                <c:pt idx="9">
                  <c:v>Russia</c:v>
                </c:pt>
                <c:pt idx="10">
                  <c:v>Canada</c:v>
                </c:pt>
                <c:pt idx="11">
                  <c:v>Brazil</c:v>
                </c:pt>
                <c:pt idx="12">
                  <c:v>Australia</c:v>
                </c:pt>
              </c:strCache>
            </c:strRef>
          </c:cat>
          <c:val>
            <c:numRef>
              <c:f>Tabelle1!$V$106:$V$118</c:f>
              <c:numCache>
                <c:formatCode>General</c:formatCode>
                <c:ptCount val="13"/>
                <c:pt idx="0">
                  <c:v>0.48181756082041366</c:v>
                </c:pt>
                <c:pt idx="1">
                  <c:v>0.16239573891472506</c:v>
                </c:pt>
                <c:pt idx="2">
                  <c:v>7.152685154032741E-2</c:v>
                </c:pt>
                <c:pt idx="3">
                  <c:v>6.9083900246107763E-2</c:v>
                </c:pt>
                <c:pt idx="4">
                  <c:v>3.6392397106517538E-2</c:v>
                </c:pt>
                <c:pt idx="5">
                  <c:v>5.4049680535573921E-2</c:v>
                </c:pt>
                <c:pt idx="6">
                  <c:v>2.4981999838872421E-2</c:v>
                </c:pt>
                <c:pt idx="7">
                  <c:v>2.2352873112377963E-2</c:v>
                </c:pt>
                <c:pt idx="8">
                  <c:v>1.8499924434876396E-2</c:v>
                </c:pt>
                <c:pt idx="9">
                  <c:v>2.8416441564028103E-2</c:v>
                </c:pt>
                <c:pt idx="10">
                  <c:v>1.1261554219422931E-2</c:v>
                </c:pt>
                <c:pt idx="11">
                  <c:v>1.2639195835824475E-2</c:v>
                </c:pt>
                <c:pt idx="12">
                  <c:v>6.5818818309323259E-3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49-4757-943F-EFB1C76723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707055"/>
        <c:axId val="169708015"/>
      </c:barChart>
      <c:catAx>
        <c:axId val="169707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9708015"/>
        <c:crosses val="autoZero"/>
        <c:auto val="1"/>
        <c:lblAlgn val="ctr"/>
        <c:lblOffset val="100"/>
        <c:noMultiLvlLbl val="0"/>
      </c:catAx>
      <c:valAx>
        <c:axId val="169708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9707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AT" sz="1600">
                <a:solidFill>
                  <a:schemeClr val="tx1"/>
                </a:solidFill>
              </a:rPr>
              <a:t>Source region of eHANPP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Tabelle1!$B$227</c:f>
              <c:strCache>
                <c:ptCount val="1"/>
                <c:pt idx="0">
                  <c:v>Baseline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Tabelle1!$A$228:$A$240</c:f>
              <c:strCache>
                <c:ptCount val="13"/>
                <c:pt idx="0">
                  <c:v>Japan</c:v>
                </c:pt>
                <c:pt idx="1">
                  <c:v>Middle East</c:v>
                </c:pt>
                <c:pt idx="2">
                  <c:v>Africa</c:v>
                </c:pt>
                <c:pt idx="3">
                  <c:v>South America</c:v>
                </c:pt>
                <c:pt idx="4">
                  <c:v>United States</c:v>
                </c:pt>
                <c:pt idx="5">
                  <c:v>Canada</c:v>
                </c:pt>
                <c:pt idx="6">
                  <c:v>Russia</c:v>
                </c:pt>
                <c:pt idx="7">
                  <c:v>India</c:v>
                </c:pt>
                <c:pt idx="8">
                  <c:v>Europe</c:v>
                </c:pt>
                <c:pt idx="9">
                  <c:v>Asia/Pacific</c:v>
                </c:pt>
                <c:pt idx="10">
                  <c:v>Australia</c:v>
                </c:pt>
                <c:pt idx="11">
                  <c:v>Brazil</c:v>
                </c:pt>
                <c:pt idx="12">
                  <c:v>China</c:v>
                </c:pt>
              </c:strCache>
            </c:strRef>
          </c:cat>
          <c:val>
            <c:numRef>
              <c:f>Tabelle1!$B$228:$B$240</c:f>
              <c:numCache>
                <c:formatCode>General</c:formatCode>
                <c:ptCount val="13"/>
                <c:pt idx="0">
                  <c:v>0</c:v>
                </c:pt>
                <c:pt idx="1">
                  <c:v>9762.5667948630253</c:v>
                </c:pt>
                <c:pt idx="2">
                  <c:v>15585.987554156876</c:v>
                </c:pt>
                <c:pt idx="3">
                  <c:v>16741.402889109839</c:v>
                </c:pt>
                <c:pt idx="4">
                  <c:v>43788.583897087505</c:v>
                </c:pt>
                <c:pt idx="5">
                  <c:v>77706.777908506483</c:v>
                </c:pt>
                <c:pt idx="6">
                  <c:v>113301.43128219152</c:v>
                </c:pt>
                <c:pt idx="7">
                  <c:v>114974.36132360164</c:v>
                </c:pt>
                <c:pt idx="8">
                  <c:v>149992.47963309259</c:v>
                </c:pt>
                <c:pt idx="9">
                  <c:v>274479.12959675217</c:v>
                </c:pt>
                <c:pt idx="10">
                  <c:v>313377.11085666856</c:v>
                </c:pt>
                <c:pt idx="11">
                  <c:v>548984.46099454619</c:v>
                </c:pt>
                <c:pt idx="12">
                  <c:v>1300536.5275129057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FD-475A-BD98-A8B45FDE43B1}"/>
            </c:ext>
          </c:extLst>
        </c:ser>
        <c:ser>
          <c:idx val="1"/>
          <c:order val="1"/>
          <c:tx>
            <c:strRef>
              <c:f>Tabelle1!$C$227</c:f>
              <c:strCache>
                <c:ptCount val="1"/>
                <c:pt idx="0">
                  <c:v>HEM-scenario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Tabelle1!$A$228:$A$240</c:f>
              <c:strCache>
                <c:ptCount val="13"/>
                <c:pt idx="0">
                  <c:v>Japan</c:v>
                </c:pt>
                <c:pt idx="1">
                  <c:v>Middle East</c:v>
                </c:pt>
                <c:pt idx="2">
                  <c:v>Africa</c:v>
                </c:pt>
                <c:pt idx="3">
                  <c:v>South America</c:v>
                </c:pt>
                <c:pt idx="4">
                  <c:v>United States</c:v>
                </c:pt>
                <c:pt idx="5">
                  <c:v>Canada</c:v>
                </c:pt>
                <c:pt idx="6">
                  <c:v>Russia</c:v>
                </c:pt>
                <c:pt idx="7">
                  <c:v>India</c:v>
                </c:pt>
                <c:pt idx="8">
                  <c:v>Europe</c:v>
                </c:pt>
                <c:pt idx="9">
                  <c:v>Asia/Pacific</c:v>
                </c:pt>
                <c:pt idx="10">
                  <c:v>Australia</c:v>
                </c:pt>
                <c:pt idx="11">
                  <c:v>Brazil</c:v>
                </c:pt>
                <c:pt idx="12">
                  <c:v>China</c:v>
                </c:pt>
              </c:strCache>
            </c:strRef>
          </c:cat>
          <c:val>
            <c:numRef>
              <c:f>Tabelle1!$C$228:$C$240</c:f>
              <c:numCache>
                <c:formatCode>General</c:formatCode>
                <c:ptCount val="13"/>
                <c:pt idx="0">
                  <c:v>0</c:v>
                </c:pt>
                <c:pt idx="1">
                  <c:v>52622.248286030685</c:v>
                </c:pt>
                <c:pt idx="2">
                  <c:v>42622.830923018337</c:v>
                </c:pt>
                <c:pt idx="3">
                  <c:v>72779.33066696988</c:v>
                </c:pt>
                <c:pt idx="4">
                  <c:v>58306.873830848584</c:v>
                </c:pt>
                <c:pt idx="5">
                  <c:v>125851.64465250089</c:v>
                </c:pt>
                <c:pt idx="6">
                  <c:v>187062.59514166162</c:v>
                </c:pt>
                <c:pt idx="7">
                  <c:v>216961.37546027475</c:v>
                </c:pt>
                <c:pt idx="8">
                  <c:v>327313.95487809792</c:v>
                </c:pt>
                <c:pt idx="9">
                  <c:v>540806.02374079602</c:v>
                </c:pt>
                <c:pt idx="10">
                  <c:v>329715.08091640484</c:v>
                </c:pt>
                <c:pt idx="11">
                  <c:v>1124891.0241908014</c:v>
                </c:pt>
                <c:pt idx="12">
                  <c:v>1285842.0195016889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FD-475A-BD98-A8B45FDE43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941809343"/>
        <c:axId val="1941810303"/>
      </c:barChart>
      <c:catAx>
        <c:axId val="1941809343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41810303"/>
        <c:crosses val="autoZero"/>
        <c:auto val="1"/>
        <c:lblAlgn val="ctr"/>
        <c:lblOffset val="100"/>
        <c:noMultiLvlLbl val="0"/>
      </c:catAx>
      <c:valAx>
        <c:axId val="1941810303"/>
        <c:scaling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41809343"/>
        <c:crosses val="autoZero"/>
        <c:crossBetween val="between"/>
        <c:dispUnits>
          <c:builtInUnit val="thousands"/>
          <c:dispUnitsLbl>
            <c:tx>
              <c:rich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en-US"/>
                    <a:t>ktC/year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Tabelle1!$J$1</c:f>
              <c:strCache>
                <c:ptCount val="1"/>
                <c:pt idx="0">
                  <c:v>DMC_per_cap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Tabelle1!$A$2:$A$14</c:f>
              <c:strCache>
                <c:ptCount val="13"/>
                <c:pt idx="0">
                  <c:v>China</c:v>
                </c:pt>
                <c:pt idx="1">
                  <c:v>Europe</c:v>
                </c:pt>
                <c:pt idx="2">
                  <c:v>United States</c:v>
                </c:pt>
                <c:pt idx="3">
                  <c:v>Asia and Pacific (nec)</c:v>
                </c:pt>
                <c:pt idx="4">
                  <c:v>Japan</c:v>
                </c:pt>
                <c:pt idx="5">
                  <c:v>Middle East</c:v>
                </c:pt>
                <c:pt idx="6">
                  <c:v>South America (nec)</c:v>
                </c:pt>
                <c:pt idx="7">
                  <c:v>India</c:v>
                </c:pt>
                <c:pt idx="8">
                  <c:v>Africa</c:v>
                </c:pt>
                <c:pt idx="9">
                  <c:v>Russia</c:v>
                </c:pt>
                <c:pt idx="10">
                  <c:v>Canada</c:v>
                </c:pt>
                <c:pt idx="11">
                  <c:v>Brazil</c:v>
                </c:pt>
                <c:pt idx="12">
                  <c:v>Australia</c:v>
                </c:pt>
              </c:strCache>
            </c:strRef>
          </c:cat>
          <c:val>
            <c:numRef>
              <c:f>Tabelle1!$J$2:$J$14</c:f>
              <c:numCache>
                <c:formatCode>General</c:formatCode>
                <c:ptCount val="13"/>
                <c:pt idx="0">
                  <c:v>1.5223387255015943</c:v>
                </c:pt>
                <c:pt idx="1">
                  <c:v>0.46870739099957742</c:v>
                </c:pt>
                <c:pt idx="2">
                  <c:v>0.34525640728934659</c:v>
                </c:pt>
                <c:pt idx="3">
                  <c:v>0.13415214788497609</c:v>
                </c:pt>
                <c:pt idx="4">
                  <c:v>0.95958217056155115</c:v>
                </c:pt>
                <c:pt idx="5">
                  <c:v>0.33348775712465095</c:v>
                </c:pt>
                <c:pt idx="6">
                  <c:v>0.18208730957812241</c:v>
                </c:pt>
                <c:pt idx="7">
                  <c:v>7.4610296606126461E-2</c:v>
                </c:pt>
                <c:pt idx="8">
                  <c:v>4.0018921591867575E-2</c:v>
                </c:pt>
                <c:pt idx="9">
                  <c:v>0.31861617118206353</c:v>
                </c:pt>
                <c:pt idx="10">
                  <c:v>0.97304565471956028</c:v>
                </c:pt>
                <c:pt idx="11">
                  <c:v>0.14685222700533224</c:v>
                </c:pt>
                <c:pt idx="12">
                  <c:v>0.67596038062995989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2D-40F7-A59B-65D18180481F}"/>
            </c:ext>
          </c:extLst>
        </c:ser>
        <c:ser>
          <c:idx val="1"/>
          <c:order val="1"/>
          <c:tx>
            <c:strRef>
              <c:f>Tabelle1!$K$1</c:f>
              <c:strCache>
                <c:ptCount val="1"/>
                <c:pt idx="0">
                  <c:v>RMC_per_cap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Tabelle1!$A$2:$A$14</c:f>
              <c:strCache>
                <c:ptCount val="13"/>
                <c:pt idx="0">
                  <c:v>China</c:v>
                </c:pt>
                <c:pt idx="1">
                  <c:v>Europe</c:v>
                </c:pt>
                <c:pt idx="2">
                  <c:v>United States</c:v>
                </c:pt>
                <c:pt idx="3">
                  <c:v>Asia and Pacific (nec)</c:v>
                </c:pt>
                <c:pt idx="4">
                  <c:v>Japan</c:v>
                </c:pt>
                <c:pt idx="5">
                  <c:v>Middle East</c:v>
                </c:pt>
                <c:pt idx="6">
                  <c:v>South America (nec)</c:v>
                </c:pt>
                <c:pt idx="7">
                  <c:v>India</c:v>
                </c:pt>
                <c:pt idx="8">
                  <c:v>Africa</c:v>
                </c:pt>
                <c:pt idx="9">
                  <c:v>Russia</c:v>
                </c:pt>
                <c:pt idx="10">
                  <c:v>Canada</c:v>
                </c:pt>
                <c:pt idx="11">
                  <c:v>Brazil</c:v>
                </c:pt>
                <c:pt idx="12">
                  <c:v>Australia</c:v>
                </c:pt>
              </c:strCache>
            </c:strRef>
          </c:cat>
          <c:val>
            <c:numRef>
              <c:f>Tabelle1!$K$2:$K$14</c:f>
              <c:numCache>
                <c:formatCode>General</c:formatCode>
                <c:ptCount val="13"/>
                <c:pt idx="0">
                  <c:v>1.2814982928551679</c:v>
                </c:pt>
                <c:pt idx="1">
                  <c:v>0.67447689920692178</c:v>
                </c:pt>
                <c:pt idx="2">
                  <c:v>0.68798044602932673</c:v>
                </c:pt>
                <c:pt idx="3">
                  <c:v>0.1593399004361338</c:v>
                </c:pt>
                <c:pt idx="4">
                  <c:v>1.1776516702347799</c:v>
                </c:pt>
                <c:pt idx="5">
                  <c:v>0.45067933503111501</c:v>
                </c:pt>
                <c:pt idx="6">
                  <c:v>0.18501934132415984</c:v>
                </c:pt>
                <c:pt idx="7">
                  <c:v>5.5975296936447219E-2</c:v>
                </c:pt>
                <c:pt idx="8">
                  <c:v>5.3259681227712762E-2</c:v>
                </c:pt>
                <c:pt idx="9">
                  <c:v>0.36412947271348034</c:v>
                </c:pt>
                <c:pt idx="10">
                  <c:v>0.90365390485154951</c:v>
                </c:pt>
                <c:pt idx="11">
                  <c:v>0.13946127434538855</c:v>
                </c:pt>
                <c:pt idx="12">
                  <c:v>0.90038507316158167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2D-40F7-A59B-65D1818048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659391"/>
        <c:axId val="3660351"/>
      </c:barChart>
      <c:catAx>
        <c:axId val="3659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660351"/>
        <c:crosses val="autoZero"/>
        <c:auto val="1"/>
        <c:lblAlgn val="ctr"/>
        <c:lblOffset val="100"/>
        <c:noMultiLvlLbl val="0"/>
      </c:catAx>
      <c:valAx>
        <c:axId val="3660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659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Tabelle1!$A$20</c:f>
              <c:strCache>
                <c:ptCount val="1"/>
                <c:pt idx="0">
                  <c:v>China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Tabelle1!$B$19:$D$19</c:f>
              <c:strCache>
                <c:ptCount val="3"/>
                <c:pt idx="0">
                  <c:v>Extraction        [3.2 Gt/y]</c:v>
                </c:pt>
                <c:pt idx="1">
                  <c:v>Land use    [5593 km2/y]</c:v>
                </c:pt>
                <c:pt idx="2">
                  <c:v>HANPP        [2.98 MtC/y]</c:v>
                </c:pt>
              </c:strCache>
            </c:strRef>
          </c:cat>
          <c:val>
            <c:numRef>
              <c:f>Tabelle1!$B$20:$D$20</c:f>
              <c:numCache>
                <c:formatCode>0%</c:formatCode>
                <c:ptCount val="3"/>
                <c:pt idx="0">
                  <c:v>0.46650007422208761</c:v>
                </c:pt>
                <c:pt idx="1">
                  <c:v>0.41329571744436067</c:v>
                </c:pt>
                <c:pt idx="2">
                  <c:v>0.43653432915500601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34-4808-9531-FC50B1384AC7}"/>
            </c:ext>
          </c:extLst>
        </c:ser>
        <c:ser>
          <c:idx val="1"/>
          <c:order val="1"/>
          <c:tx>
            <c:strRef>
              <c:f>Tabelle1!$A$21</c:f>
              <c:strCache>
                <c:ptCount val="1"/>
                <c:pt idx="0">
                  <c:v>Australia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Tabelle1!$B$19:$D$19</c:f>
              <c:strCache>
                <c:ptCount val="3"/>
                <c:pt idx="0">
                  <c:v>Extraction        [3.2 Gt/y]</c:v>
                </c:pt>
                <c:pt idx="1">
                  <c:v>Land use    [5593 km2/y]</c:v>
                </c:pt>
                <c:pt idx="2">
                  <c:v>HANPP        [2.98 MtC/y]</c:v>
                </c:pt>
              </c:strCache>
            </c:strRef>
          </c:cat>
          <c:val>
            <c:numRef>
              <c:f>Tabelle1!$B$21:$D$21</c:f>
              <c:numCache>
                <c:formatCode>0%</c:formatCode>
                <c:ptCount val="3"/>
                <c:pt idx="0">
                  <c:v>0.22955269463076083</c:v>
                </c:pt>
                <c:pt idx="1">
                  <c:v>0.18638839074575086</c:v>
                </c:pt>
                <c:pt idx="2">
                  <c:v>0.10518725461864582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34-4808-9531-FC50B1384AC7}"/>
            </c:ext>
          </c:extLst>
        </c:ser>
        <c:ser>
          <c:idx val="2"/>
          <c:order val="2"/>
          <c:tx>
            <c:strRef>
              <c:f>Tabelle1!$A$22</c:f>
              <c:strCache>
                <c:ptCount val="1"/>
                <c:pt idx="0">
                  <c:v>Brazil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Tabelle1!$B$19:$D$19</c:f>
              <c:strCache>
                <c:ptCount val="3"/>
                <c:pt idx="0">
                  <c:v>Extraction        [3.2 Gt/y]</c:v>
                </c:pt>
                <c:pt idx="1">
                  <c:v>Land use    [5593 km2/y]</c:v>
                </c:pt>
                <c:pt idx="2">
                  <c:v>HANPP        [2.98 MtC/y]</c:v>
                </c:pt>
              </c:strCache>
            </c:strRef>
          </c:cat>
          <c:val>
            <c:numRef>
              <c:f>Tabelle1!$B$22:$D$22</c:f>
              <c:numCache>
                <c:formatCode>0%</c:formatCode>
                <c:ptCount val="3"/>
                <c:pt idx="0">
                  <c:v>0.10615285489663134</c:v>
                </c:pt>
                <c:pt idx="1">
                  <c:v>0.10211778415424257</c:v>
                </c:pt>
                <c:pt idx="2">
                  <c:v>0.18427053629556595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34-4808-9531-FC50B1384AC7}"/>
            </c:ext>
          </c:extLst>
        </c:ser>
        <c:ser>
          <c:idx val="3"/>
          <c:order val="3"/>
          <c:tx>
            <c:strRef>
              <c:f>Tabelle1!$A$23</c:f>
              <c:strCache>
                <c:ptCount val="1"/>
                <c:pt idx="0">
                  <c:v>Rest of the world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Tabelle1!$B$19:$D$19</c:f>
              <c:strCache>
                <c:ptCount val="3"/>
                <c:pt idx="0">
                  <c:v>Extraction        [3.2 Gt/y]</c:v>
                </c:pt>
                <c:pt idx="1">
                  <c:v>Land use    [5593 km2/y]</c:v>
                </c:pt>
                <c:pt idx="2">
                  <c:v>HANPP        [2.98 MtC/y]</c:v>
                </c:pt>
              </c:strCache>
            </c:strRef>
          </c:cat>
          <c:val>
            <c:numRef>
              <c:f>Tabelle1!$B$23:$D$23</c:f>
              <c:numCache>
                <c:formatCode>0%</c:formatCode>
                <c:ptCount val="3"/>
                <c:pt idx="0">
                  <c:v>0.19779437625052007</c:v>
                </c:pt>
                <c:pt idx="1">
                  <c:v>0.29819810765564592</c:v>
                </c:pt>
                <c:pt idx="2">
                  <c:v>0.27400787993078218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F34-4808-9531-FC50B1384A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0"/>
        <c:overlap val="100"/>
        <c:axId val="186811519"/>
        <c:axId val="186811999"/>
      </c:barChart>
      <c:catAx>
        <c:axId val="186811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6811999"/>
        <c:crosses val="autoZero"/>
        <c:auto val="1"/>
        <c:lblAlgn val="ctr"/>
        <c:lblOffset val="100"/>
        <c:noMultiLvlLbl val="0"/>
      </c:catAx>
      <c:valAx>
        <c:axId val="18681199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6811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Tabelle1!$Q$2:$Q$15</c:f>
              <c:strCache>
                <c:ptCount val="14"/>
                <c:pt idx="0">
                  <c:v>China</c:v>
                </c:pt>
                <c:pt idx="1">
                  <c:v>Europe</c:v>
                </c:pt>
                <c:pt idx="2">
                  <c:v>United States</c:v>
                </c:pt>
                <c:pt idx="3">
                  <c:v>Asia and Pacific (nec)</c:v>
                </c:pt>
                <c:pt idx="4">
                  <c:v>Japan</c:v>
                </c:pt>
                <c:pt idx="5">
                  <c:v>Middle East</c:v>
                </c:pt>
                <c:pt idx="6">
                  <c:v>South America (nec)</c:v>
                </c:pt>
                <c:pt idx="7">
                  <c:v>India</c:v>
                </c:pt>
                <c:pt idx="8">
                  <c:v>Africa</c:v>
                </c:pt>
                <c:pt idx="9">
                  <c:v>Russia</c:v>
                </c:pt>
                <c:pt idx="10">
                  <c:v>Canada</c:v>
                </c:pt>
                <c:pt idx="11">
                  <c:v>Brazil</c:v>
                </c:pt>
                <c:pt idx="12">
                  <c:v>Australia</c:v>
                </c:pt>
                <c:pt idx="13">
                  <c:v>Global average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9"/>
            <c:spPr>
              <a:solidFill>
                <a:schemeClr val="accent4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3"/>
            <c:marker>
              <c:symbol val="circle"/>
              <c:size val="9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C-532F-441B-B954-558E56EDB4F5}"/>
              </c:ext>
            </c:extLst>
          </c:dPt>
          <c:dLbls>
            <c:dLbl>
              <c:idx val="0"/>
              <c:tx>
                <c:rich>
                  <a:bodyPr rot="0" spcFirstLastPara="1" vertOverflow="clip" horzOverflow="clip" vert="horz" wrap="square" lIns="36576" tIns="18288" rIns="36576" bIns="18288" anchor="ctr" anchorCtr="1">
                    <a:spAutoFit/>
                  </a:bodyPr>
                  <a:lstStyle/>
                  <a:p>
                    <a:pPr>
                      <a:defRPr sz="1050" b="1" i="0" u="none" strike="noStrike" kern="120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DDF3B2DD-29F0-4207-A435-5F21ADF2F6E9}" type="CELLRANGE">
                      <a:rPr lang="en-US"/>
                      <a:pPr>
                        <a:defRPr sz="1050" b="1">
                          <a:solidFill>
                            <a:schemeClr val="tx1"/>
                          </a:solidFill>
                        </a:defRPr>
                      </a:pPr>
                      <a:t>[ZELLBEREICH]</a:t>
                    </a:fld>
                    <a:endParaRPr lang="de-AT"/>
                  </a:p>
                </c:rich>
              </c:tx>
              <c:spPr>
                <a:solidFill>
                  <a:srgbClr val="FF0000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6576" tIns="18288" rIns="36576" bIns="18288" anchor="ctr" anchorCtr="1">
                  <a:spAutoFit/>
                </a:bodyPr>
                <a:lstStyle/>
                <a:p>
                  <a:pPr>
                    <a:defRPr sz="105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oundRectCallout">
                      <a:avLst/>
                    </a:prstGeom>
                    <a:noFill/>
                    <a:ln>
                      <a:noFill/>
                    </a:ln>
                  </c15:spPr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532F-441B-B954-558E56EDB4F5}"/>
                </c:ext>
              </c:extLst>
            </c:dLbl>
            <c:dLbl>
              <c:idx val="1"/>
              <c:layout>
                <c:manualLayout>
                  <c:x val="-5.0277258959059573E-2"/>
                  <c:y val="4.9569249607783673E-2"/>
                </c:manualLayout>
              </c:layout>
              <c:tx>
                <c:rich>
                  <a:bodyPr/>
                  <a:lstStyle/>
                  <a:p>
                    <a:fld id="{1ADB91F5-2B2E-4385-BB2A-AEE5E9115962}" type="CELLRANGE">
                      <a:rPr lang="en-US"/>
                      <a:pPr/>
                      <a:t>[ZELLBEREICH]</a:t>
                    </a:fld>
                    <a:endParaRPr lang="de-AT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532F-441B-B954-558E56EDB4F5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95DEE9E0-0F68-433A-80C2-3276DF5FC57C}" type="CELLRANGE">
                      <a:rPr lang="de-AT"/>
                      <a:pPr/>
                      <a:t>[ZELLBEREICH]</a:t>
                    </a:fld>
                    <a:endParaRPr lang="de-AT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532F-441B-B954-558E56EDB4F5}"/>
                </c:ext>
              </c:extLst>
            </c:dLbl>
            <c:dLbl>
              <c:idx val="3"/>
              <c:layout>
                <c:manualLayout>
                  <c:x val="4.1897715799215484E-3"/>
                  <c:y val="-1.2392134988740471E-2"/>
                </c:manualLayout>
              </c:layout>
              <c:tx>
                <c:rich>
                  <a:bodyPr/>
                  <a:lstStyle/>
                  <a:p>
                    <a:fld id="{AB4918A0-C28F-4A5D-8D52-11F68CF47F3A}" type="CELLRANGE">
                      <a:rPr lang="en-US"/>
                      <a:pPr/>
                      <a:t>[ZELLBEREICH]</a:t>
                    </a:fld>
                    <a:endParaRPr lang="de-AT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1558585130632624"/>
                      <c:h val="5.6018219626548751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532F-441B-B954-558E56EDB4F5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de-AT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532F-441B-B954-558E56EDB4F5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BF40E639-8571-48FF-AB11-5EEBB61D55D4}" type="CELLRANGE">
                      <a:rPr lang="de-AT"/>
                      <a:pPr/>
                      <a:t>[ZELLBEREICH]</a:t>
                    </a:fld>
                    <a:endParaRPr lang="de-AT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532F-441B-B954-558E56EDB4F5}"/>
                </c:ext>
              </c:extLst>
            </c:dLbl>
            <c:dLbl>
              <c:idx val="6"/>
              <c:layout>
                <c:manualLayout>
                  <c:x val="1.4664200529725687E-2"/>
                  <c:y val="-2.4784624803891878E-2"/>
                </c:manualLayout>
              </c:layout>
              <c:tx>
                <c:rich>
                  <a:bodyPr/>
                  <a:lstStyle/>
                  <a:p>
                    <a:fld id="{CF9813D6-0C58-48D0-B4DD-68DE7509C867}" type="CELLRANGE">
                      <a:rPr lang="en-US"/>
                      <a:pPr/>
                      <a:t>[ZELLBEREICH]</a:t>
                    </a:fld>
                    <a:endParaRPr lang="de-AT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0446811097220349"/>
                      <c:h val="4.9258776498214606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532F-441B-B954-558E56EDB4F5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455C3D8E-72EA-465B-9260-67A35EEA7E1F}" type="CELLRANGE">
                      <a:rPr lang="de-AT"/>
                      <a:pPr/>
                      <a:t>[ZELLBEREICH]</a:t>
                    </a:fld>
                    <a:endParaRPr lang="de-AT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532F-441B-B954-558E56EDB4F5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A6EEB213-C925-46D9-8485-958E965C98F1}" type="CELLRANGE">
                      <a:rPr lang="de-AT"/>
                      <a:pPr/>
                      <a:t>[ZELLBEREICH]</a:t>
                    </a:fld>
                    <a:endParaRPr lang="de-AT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532F-441B-B954-558E56EDB4F5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7629A3A8-25B1-4B40-9E07-53F4A3A3BEB5}" type="CELLRANGE">
                      <a:rPr lang="de-AT"/>
                      <a:pPr/>
                      <a:t>[ZELLBEREICH]</a:t>
                    </a:fld>
                    <a:endParaRPr lang="de-AT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532F-441B-B954-558E56EDB4F5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49C4F636-48A1-4A0F-A3EA-B0C2D7A4FE14}" type="CELLRANGE">
                      <a:rPr lang="de-AT"/>
                      <a:pPr/>
                      <a:t>[ZELLBEREICH]</a:t>
                    </a:fld>
                    <a:endParaRPr lang="de-AT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532F-441B-B954-558E56EDB4F5}"/>
                </c:ext>
              </c:extLst>
            </c:dLbl>
            <c:dLbl>
              <c:idx val="11"/>
              <c:tx>
                <c:rich>
                  <a:bodyPr rot="0" spcFirstLastPara="1" vertOverflow="clip" horzOverflow="clip" vert="horz" wrap="square" lIns="36576" tIns="18288" rIns="36576" bIns="18288" anchor="ctr" anchorCtr="1">
                    <a:spAutoFit/>
                  </a:bodyPr>
                  <a:lstStyle/>
                  <a:p>
                    <a:pPr>
                      <a:defRPr sz="1050" b="1" i="0" u="none" strike="noStrike" kern="120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4C253AE2-C1EE-4E4A-A5E4-5F081E44ECA2}" type="CELLRANGE">
                      <a:rPr lang="de-AT"/>
                      <a:pPr>
                        <a:defRPr sz="1050" b="1">
                          <a:solidFill>
                            <a:schemeClr val="tx1"/>
                          </a:solidFill>
                        </a:defRPr>
                      </a:pPr>
                      <a:t>[ZELLBEREICH]</a:t>
                    </a:fld>
                    <a:endParaRPr lang="de-AT"/>
                  </a:p>
                </c:rich>
              </c:tx>
              <c:spPr>
                <a:solidFill>
                  <a:srgbClr val="70AD47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6576" tIns="18288" rIns="36576" bIns="18288" anchor="ctr" anchorCtr="1">
                  <a:spAutoFit/>
                </a:bodyPr>
                <a:lstStyle/>
                <a:p>
                  <a:pPr>
                    <a:defRPr sz="105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oundRectCallout">
                      <a:avLst/>
                    </a:prstGeom>
                    <a:noFill/>
                    <a:ln>
                      <a:noFill/>
                    </a:ln>
                  </c15:spPr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532F-441B-B954-558E56EDB4F5}"/>
                </c:ext>
              </c:extLst>
            </c:dLbl>
            <c:dLbl>
              <c:idx val="12"/>
              <c:tx>
                <c:rich>
                  <a:bodyPr rot="0" spcFirstLastPara="1" vertOverflow="clip" horzOverflow="clip" vert="horz" wrap="square" lIns="36576" tIns="18288" rIns="36576" bIns="18288" anchor="ctr" anchorCtr="1">
                    <a:spAutoFit/>
                  </a:bodyPr>
                  <a:lstStyle/>
                  <a:p>
                    <a:pPr>
                      <a:defRPr sz="1050" b="1" i="0" u="none" strike="noStrike" kern="120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CB39B8F8-B927-4E0F-ADCD-6CCD67A90B7A}" type="CELLRANGE">
                      <a:rPr lang="de-AT"/>
                      <a:pPr>
                        <a:defRPr sz="1050" b="1">
                          <a:solidFill>
                            <a:schemeClr val="tx1"/>
                          </a:solidFill>
                        </a:defRPr>
                      </a:pPr>
                      <a:t>[ZELLBEREICH]</a:t>
                    </a:fld>
                    <a:endParaRPr lang="de-AT"/>
                  </a:p>
                </c:rich>
              </c:tx>
              <c:spPr>
                <a:solidFill>
                  <a:srgbClr val="5B9BD5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6576" tIns="18288" rIns="36576" bIns="18288" anchor="ctr" anchorCtr="1">
                  <a:spAutoFit/>
                </a:bodyPr>
                <a:lstStyle/>
                <a:p>
                  <a:pPr>
                    <a:defRPr sz="105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oundRectCallout">
                      <a:avLst/>
                    </a:prstGeom>
                    <a:noFill/>
                    <a:ln>
                      <a:noFill/>
                    </a:ln>
                  </c15:spPr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532F-441B-B954-558E56EDB4F5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9A290374-CE12-4968-ADF7-5B51C4328827}" type="CELLRANGE">
                      <a:rPr lang="de-AT"/>
                      <a:pPr/>
                      <a:t>[ZELLBEREICH]</a:t>
                    </a:fld>
                    <a:endParaRPr lang="de-AT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532F-441B-B954-558E56EDB4F5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oundRectCallou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Tabelle1!$R$2:$R$15</c:f>
              <c:numCache>
                <c:formatCode>_-* #,##0_-;\-* #,##0_-;_-* "-"??_-;_-@_-</c:formatCode>
                <c:ptCount val="14"/>
                <c:pt idx="0">
                  <c:v>562.64261213544489</c:v>
                </c:pt>
                <c:pt idx="1">
                  <c:v>464.85544579912835</c:v>
                </c:pt>
                <c:pt idx="2">
                  <c:v>578.50334751632806</c:v>
                </c:pt>
                <c:pt idx="3">
                  <c:v>546.03810084770566</c:v>
                </c:pt>
                <c:pt idx="5">
                  <c:v>165.49679444990795</c:v>
                </c:pt>
                <c:pt idx="6">
                  <c:v>157.52901033061477</c:v>
                </c:pt>
                <c:pt idx="7">
                  <c:v>718.58154083472039</c:v>
                </c:pt>
                <c:pt idx="8">
                  <c:v>355.66140855048815</c:v>
                </c:pt>
                <c:pt idx="9">
                  <c:v>575.66553063711251</c:v>
                </c:pt>
                <c:pt idx="10">
                  <c:v>386.94215500609926</c:v>
                </c:pt>
                <c:pt idx="11">
                  <c:v>961.23514386192574</c:v>
                </c:pt>
                <c:pt idx="12">
                  <c:v>300.62104831930168</c:v>
                </c:pt>
                <c:pt idx="13">
                  <c:v>532.690710710904</c:v>
                </c:pt>
              </c:numCache>
            </c:numRef>
          </c:xVal>
          <c:yVal>
            <c:numRef>
              <c:f>Tabelle1!$S$2:$S$15</c:f>
              <c:numCache>
                <c:formatCode>_-* #,##0_-;\-* #,##0_-;_-* "-"??_-;_-@_-</c:formatCode>
                <c:ptCount val="14"/>
                <c:pt idx="0">
                  <c:v>648.6972468046464</c:v>
                </c:pt>
                <c:pt idx="1">
                  <c:v>378.90947595501336</c:v>
                </c:pt>
                <c:pt idx="2">
                  <c:v>749.81861878836844</c:v>
                </c:pt>
                <c:pt idx="3">
                  <c:v>124.27120459943147</c:v>
                </c:pt>
                <c:pt idx="5">
                  <c:v>471.51642451760659</c:v>
                </c:pt>
                <c:pt idx="6">
                  <c:v>508.4000601087634</c:v>
                </c:pt>
                <c:pt idx="7">
                  <c:v>818.8437609998997</c:v>
                </c:pt>
                <c:pt idx="8">
                  <c:v>803.77397502968358</c:v>
                </c:pt>
                <c:pt idx="9">
                  <c:v>522.09612826223236</c:v>
                </c:pt>
                <c:pt idx="10">
                  <c:v>216.28154902917893</c:v>
                </c:pt>
                <c:pt idx="11">
                  <c:v>597.42245041393767</c:v>
                </c:pt>
                <c:pt idx="12">
                  <c:v>707.80687901041722</c:v>
                </c:pt>
                <c:pt idx="13">
                  <c:v>574.71329338882606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Tabelle1!$Q$2:$Q$15</c15:f>
                <c15:dlblRangeCache>
                  <c:ptCount val="14"/>
                  <c:pt idx="0">
                    <c:v>China</c:v>
                  </c:pt>
                  <c:pt idx="1">
                    <c:v>Europe</c:v>
                  </c:pt>
                  <c:pt idx="2">
                    <c:v>United States</c:v>
                  </c:pt>
                  <c:pt idx="3">
                    <c:v>Asia and Pacific (nec)</c:v>
                  </c:pt>
                  <c:pt idx="4">
                    <c:v>Japan</c:v>
                  </c:pt>
                  <c:pt idx="5">
                    <c:v>Middle East</c:v>
                  </c:pt>
                  <c:pt idx="6">
                    <c:v>South America (nec)</c:v>
                  </c:pt>
                  <c:pt idx="7">
                    <c:v>India</c:v>
                  </c:pt>
                  <c:pt idx="8">
                    <c:v>Africa</c:v>
                  </c:pt>
                  <c:pt idx="9">
                    <c:v>Russia</c:v>
                  </c:pt>
                  <c:pt idx="10">
                    <c:v>Canada</c:v>
                  </c:pt>
                  <c:pt idx="11">
                    <c:v>Brazil</c:v>
                  </c:pt>
                  <c:pt idx="12">
                    <c:v>Australia</c:v>
                  </c:pt>
                  <c:pt idx="13">
                    <c:v>Global average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532F-441B-B954-558E56EDB4F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45855791"/>
        <c:axId val="145854351"/>
      </c:scatterChart>
      <c:valAx>
        <c:axId val="145855791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 sz="1400" b="0">
                    <a:solidFill>
                      <a:schemeClr val="tx1"/>
                    </a:solidFill>
                  </a:rPr>
                  <a:t>HANPP intensity of land use </a:t>
                </a:r>
                <a:r>
                  <a:rPr lang="de-AT" sz="1400" b="1">
                    <a:solidFill>
                      <a:schemeClr val="tx1"/>
                    </a:solidFill>
                  </a:rPr>
                  <a:t>[gC/m2/y]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5854351"/>
        <c:crosses val="autoZero"/>
        <c:crossBetween val="midCat"/>
        <c:majorUnit val="100"/>
      </c:valAx>
      <c:valAx>
        <c:axId val="145854351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 sz="1400" b="0">
                    <a:solidFill>
                      <a:schemeClr val="tx1"/>
                    </a:solidFill>
                  </a:rPr>
                  <a:t>Extraction intensity of land</a:t>
                </a:r>
                <a:r>
                  <a:rPr lang="de-AT" sz="1400" b="0" baseline="0">
                    <a:solidFill>
                      <a:schemeClr val="tx1"/>
                    </a:solidFill>
                  </a:rPr>
                  <a:t> use</a:t>
                </a:r>
                <a:r>
                  <a:rPr lang="de-AT" sz="1400" b="1">
                    <a:solidFill>
                      <a:schemeClr val="tx1"/>
                    </a:solidFill>
                  </a:rPr>
                  <a:t> [kg/m2/y]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58557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1"/>
          <c:tx>
            <c:strRef>
              <c:f>Tabelle1!$D$57</c:f>
              <c:strCache>
                <c:ptCount val="1"/>
                <c:pt idx="0">
                  <c:v>Steel GAS per capita [t/cap/y]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Tabelle1!$A$58:$A$71</c:f>
              <c:strCache>
                <c:ptCount val="14"/>
                <c:pt idx="0">
                  <c:v>China</c:v>
                </c:pt>
                <c:pt idx="1">
                  <c:v>Canada</c:v>
                </c:pt>
                <c:pt idx="2">
                  <c:v>Japan</c:v>
                </c:pt>
                <c:pt idx="3">
                  <c:v>Australia</c:v>
                </c:pt>
                <c:pt idx="4">
                  <c:v>Europe</c:v>
                </c:pt>
                <c:pt idx="5">
                  <c:v>United States</c:v>
                </c:pt>
                <c:pt idx="6">
                  <c:v>Russia</c:v>
                </c:pt>
                <c:pt idx="7">
                  <c:v>Middle East</c:v>
                </c:pt>
                <c:pt idx="8">
                  <c:v>Global average</c:v>
                </c:pt>
                <c:pt idx="9">
                  <c:v>Brazil</c:v>
                </c:pt>
                <c:pt idx="10">
                  <c:v>South America (nec)</c:v>
                </c:pt>
                <c:pt idx="11">
                  <c:v>Asia and Pacific (nec)</c:v>
                </c:pt>
                <c:pt idx="12">
                  <c:v>Africa</c:v>
                </c:pt>
                <c:pt idx="13">
                  <c:v>India</c:v>
                </c:pt>
              </c:strCache>
            </c:strRef>
          </c:cat>
          <c:val>
            <c:numRef>
              <c:f>Tabelle1!$D$58:$D$71</c:f>
              <c:numCache>
                <c:formatCode>_(* #,##0.00_);_(* \(#,##0.00\);_(* "-"??_);_(@_)</c:formatCode>
                <c:ptCount val="14"/>
                <c:pt idx="0">
                  <c:v>0.39077556874877301</c:v>
                </c:pt>
                <c:pt idx="1">
                  <c:v>0.45571107212116502</c:v>
                </c:pt>
                <c:pt idx="2">
                  <c:v>0.69466482850317457</c:v>
                </c:pt>
                <c:pt idx="3">
                  <c:v>0.4724435023086227</c:v>
                </c:pt>
                <c:pt idx="4">
                  <c:v>0.3761982382158725</c:v>
                </c:pt>
                <c:pt idx="5">
                  <c:v>0.37040152780044983</c:v>
                </c:pt>
                <c:pt idx="6">
                  <c:v>0.18040259547609794</c:v>
                </c:pt>
                <c:pt idx="7">
                  <c:v>0.22072999445432998</c:v>
                </c:pt>
                <c:pt idx="8">
                  <c:v>0.18371963240478414</c:v>
                </c:pt>
                <c:pt idx="9">
                  <c:v>9.750483862354016E-2</c:v>
                </c:pt>
                <c:pt idx="10">
                  <c:v>0.11015807561611164</c:v>
                </c:pt>
                <c:pt idx="11">
                  <c:v>8.6671141381717276E-2</c:v>
                </c:pt>
                <c:pt idx="12">
                  <c:v>2.7077724743123373E-2</c:v>
                </c:pt>
                <c:pt idx="13">
                  <c:v>2.7914579997675514E-2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A67-4A54-99A6-68A25C9040AF}"/>
            </c:ext>
          </c:extLst>
        </c:ser>
        <c:ser>
          <c:idx val="1"/>
          <c:order val="2"/>
          <c:tx>
            <c:strRef>
              <c:f>Tabelle1!$C$57</c:f>
              <c:strCache>
                <c:ptCount val="1"/>
                <c:pt idx="0">
                  <c:v>RMC per capita [t/cap/y]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Tabelle1!$A$58:$A$71</c:f>
              <c:strCache>
                <c:ptCount val="14"/>
                <c:pt idx="0">
                  <c:v>China</c:v>
                </c:pt>
                <c:pt idx="1">
                  <c:v>Canada</c:v>
                </c:pt>
                <c:pt idx="2">
                  <c:v>Japan</c:v>
                </c:pt>
                <c:pt idx="3">
                  <c:v>Australia</c:v>
                </c:pt>
                <c:pt idx="4">
                  <c:v>Europe</c:v>
                </c:pt>
                <c:pt idx="5">
                  <c:v>United States</c:v>
                </c:pt>
                <c:pt idx="6">
                  <c:v>Russia</c:v>
                </c:pt>
                <c:pt idx="7">
                  <c:v>Middle East</c:v>
                </c:pt>
                <c:pt idx="8">
                  <c:v>Global average</c:v>
                </c:pt>
                <c:pt idx="9">
                  <c:v>Brazil</c:v>
                </c:pt>
                <c:pt idx="10">
                  <c:v>South America (nec)</c:v>
                </c:pt>
                <c:pt idx="11">
                  <c:v>Asia and Pacific (nec)</c:v>
                </c:pt>
                <c:pt idx="12">
                  <c:v>Africa</c:v>
                </c:pt>
                <c:pt idx="13">
                  <c:v>India</c:v>
                </c:pt>
              </c:strCache>
            </c:strRef>
          </c:cat>
          <c:val>
            <c:numRef>
              <c:f>Tabelle1!$C$58:$C$71</c:f>
              <c:numCache>
                <c:formatCode>_(* #,##0.00_);_(* \(#,##0.00\);_(* "-"??_);_(@_)</c:formatCode>
                <c:ptCount val="14"/>
                <c:pt idx="0">
                  <c:v>1.2814982928551679</c:v>
                </c:pt>
                <c:pt idx="1">
                  <c:v>0.90365390485154951</c:v>
                </c:pt>
                <c:pt idx="2">
                  <c:v>1.1776516702347799</c:v>
                </c:pt>
                <c:pt idx="3">
                  <c:v>0.90038507316158167</c:v>
                </c:pt>
                <c:pt idx="4">
                  <c:v>0.67447689920692178</c:v>
                </c:pt>
                <c:pt idx="5">
                  <c:v>0.68798044602932673</c:v>
                </c:pt>
                <c:pt idx="6">
                  <c:v>0.36412947271348034</c:v>
                </c:pt>
                <c:pt idx="7">
                  <c:v>0.45067933503111501</c:v>
                </c:pt>
                <c:pt idx="8">
                  <c:v>0.44289169792582073</c:v>
                </c:pt>
                <c:pt idx="9">
                  <c:v>0.13946127434538855</c:v>
                </c:pt>
                <c:pt idx="10">
                  <c:v>0.18501934132415984</c:v>
                </c:pt>
                <c:pt idx="11">
                  <c:v>0.1593399004361338</c:v>
                </c:pt>
                <c:pt idx="12">
                  <c:v>5.3259681227712762E-2</c:v>
                </c:pt>
                <c:pt idx="13">
                  <c:v>5.5975296936447219E-2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67-4A54-99A6-68A25C9040AF}"/>
            </c:ext>
          </c:extLst>
        </c:ser>
        <c:ser>
          <c:idx val="3"/>
          <c:order val="3"/>
          <c:tx>
            <c:strRef>
              <c:f>Tabelle1!$E$57</c:f>
              <c:strCache>
                <c:ptCount val="1"/>
                <c:pt idx="0">
                  <c:v>eLand per capita [m2/cap/y]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Tabelle1!$A$58:$A$71</c:f>
              <c:strCache>
                <c:ptCount val="14"/>
                <c:pt idx="0">
                  <c:v>China</c:v>
                </c:pt>
                <c:pt idx="1">
                  <c:v>Canada</c:v>
                </c:pt>
                <c:pt idx="2">
                  <c:v>Japan</c:v>
                </c:pt>
                <c:pt idx="3">
                  <c:v>Australia</c:v>
                </c:pt>
                <c:pt idx="4">
                  <c:v>Europe</c:v>
                </c:pt>
                <c:pt idx="5">
                  <c:v>United States</c:v>
                </c:pt>
                <c:pt idx="6">
                  <c:v>Russia</c:v>
                </c:pt>
                <c:pt idx="7">
                  <c:v>Middle East</c:v>
                </c:pt>
                <c:pt idx="8">
                  <c:v>Global average</c:v>
                </c:pt>
                <c:pt idx="9">
                  <c:v>Brazil</c:v>
                </c:pt>
                <c:pt idx="10">
                  <c:v>South America (nec)</c:v>
                </c:pt>
                <c:pt idx="11">
                  <c:v>Asia and Pacific (nec)</c:v>
                </c:pt>
                <c:pt idx="12">
                  <c:v>Africa</c:v>
                </c:pt>
                <c:pt idx="13">
                  <c:v>India</c:v>
                </c:pt>
              </c:strCache>
            </c:strRef>
          </c:cat>
          <c:val>
            <c:numRef>
              <c:f>Tabelle1!$E$58:$E$71</c:f>
              <c:numCache>
                <c:formatCode>_(* #,##0.00_);_(* \(#,##0.00\);_(* "-"??_);_(@_)</c:formatCode>
                <c:ptCount val="14"/>
                <c:pt idx="0">
                  <c:v>2.0101231167899267</c:v>
                </c:pt>
                <c:pt idx="1">
                  <c:v>1.9303931455920129</c:v>
                </c:pt>
                <c:pt idx="2">
                  <c:v>1.886385090421101</c:v>
                </c:pt>
                <c:pt idx="3">
                  <c:v>1.6029345252436875</c:v>
                </c:pt>
                <c:pt idx="4">
                  <c:v>1.4141548387435263</c:v>
                </c:pt>
                <c:pt idx="5">
                  <c:v>1.288430167042903</c:v>
                </c:pt>
                <c:pt idx="6">
                  <c:v>1.0636912857559291</c:v>
                </c:pt>
                <c:pt idx="7">
                  <c:v>0.99557360851258092</c:v>
                </c:pt>
                <c:pt idx="8">
                  <c:v>0.77063068369824794</c:v>
                </c:pt>
                <c:pt idx="9">
                  <c:v>0.23793829725679258</c:v>
                </c:pt>
                <c:pt idx="10">
                  <c:v>0.33471857172747349</c:v>
                </c:pt>
                <c:pt idx="11">
                  <c:v>0.29092581808786311</c:v>
                </c:pt>
                <c:pt idx="12">
                  <c:v>9.8326278619609575E-2</c:v>
                </c:pt>
                <c:pt idx="13">
                  <c:v>8.1481601656390429E-2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A67-4A54-99A6-68A25C9040AF}"/>
            </c:ext>
          </c:extLst>
        </c:ser>
        <c:ser>
          <c:idx val="4"/>
          <c:order val="4"/>
          <c:tx>
            <c:strRef>
              <c:f>Tabelle1!$F$57</c:f>
              <c:strCache>
                <c:ptCount val="1"/>
                <c:pt idx="0">
                  <c:v>eHANPP per cap [kgC/cap/y]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Tabelle1!$A$58:$A$71</c:f>
              <c:strCache>
                <c:ptCount val="14"/>
                <c:pt idx="0">
                  <c:v>China</c:v>
                </c:pt>
                <c:pt idx="1">
                  <c:v>Canada</c:v>
                </c:pt>
                <c:pt idx="2">
                  <c:v>Japan</c:v>
                </c:pt>
                <c:pt idx="3">
                  <c:v>Australia</c:v>
                </c:pt>
                <c:pt idx="4">
                  <c:v>Europe</c:v>
                </c:pt>
                <c:pt idx="5">
                  <c:v>United States</c:v>
                </c:pt>
                <c:pt idx="6">
                  <c:v>Russia</c:v>
                </c:pt>
                <c:pt idx="7">
                  <c:v>Middle East</c:v>
                </c:pt>
                <c:pt idx="8">
                  <c:v>Global average</c:v>
                </c:pt>
                <c:pt idx="9">
                  <c:v>Brazil</c:v>
                </c:pt>
                <c:pt idx="10">
                  <c:v>South America (nec)</c:v>
                </c:pt>
                <c:pt idx="11">
                  <c:v>Asia and Pacific (nec)</c:v>
                </c:pt>
                <c:pt idx="12">
                  <c:v>Africa</c:v>
                </c:pt>
                <c:pt idx="13">
                  <c:v>India</c:v>
                </c:pt>
              </c:strCache>
            </c:strRef>
          </c:cat>
          <c:val>
            <c:numRef>
              <c:f>Tabelle1!$F$58:$F$71</c:f>
              <c:numCache>
                <c:formatCode>_(* #,##0.00_);_(* \(#,##0.00\);_(* "-"??_);_(@_)</c:formatCode>
                <c:ptCount val="14"/>
                <c:pt idx="0">
                  <c:v>1.0521712908227223</c:v>
                </c:pt>
                <c:pt idx="1">
                  <c:v>0.94401727268178359</c:v>
                </c:pt>
                <c:pt idx="2">
                  <c:v>0.85282636667046974</c:v>
                </c:pt>
                <c:pt idx="3">
                  <c:v>0.83475227025301346</c:v>
                </c:pt>
                <c:pt idx="4">
                  <c:v>0.80939826040755014</c:v>
                </c:pt>
                <c:pt idx="5">
                  <c:v>0.66830887563586949</c:v>
                </c:pt>
                <c:pt idx="6">
                  <c:v>0.5886482562689398</c:v>
                </c:pt>
                <c:pt idx="7">
                  <c:v>0.534959747378842</c:v>
                </c:pt>
                <c:pt idx="8">
                  <c:v>0.41050780659484959</c:v>
                </c:pt>
                <c:pt idx="9">
                  <c:v>0.18272256337349366</c:v>
                </c:pt>
                <c:pt idx="10">
                  <c:v>0.17752300888638592</c:v>
                </c:pt>
                <c:pt idx="11">
                  <c:v>0.15116160890778083</c:v>
                </c:pt>
                <c:pt idx="12">
                  <c:v>5.1830798416282811E-2</c:v>
                </c:pt>
                <c:pt idx="13">
                  <c:v>5.1412648262298043E-2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A67-4A54-99A6-68A25C9040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3081007"/>
        <c:axId val="2053077647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Tabelle1!$B$57</c15:sqref>
                        </c15:formulaRef>
                      </c:ext>
                    </c:extLst>
                    <c:strCache>
                      <c:ptCount val="1"/>
                      <c:pt idx="0">
                        <c:v>DMC_per_cap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Tabelle1!$A$58:$A$71</c15:sqref>
                        </c15:formulaRef>
                      </c:ext>
                    </c:extLst>
                    <c:strCache>
                      <c:ptCount val="14"/>
                      <c:pt idx="0">
                        <c:v>China</c:v>
                      </c:pt>
                      <c:pt idx="1">
                        <c:v>Canada</c:v>
                      </c:pt>
                      <c:pt idx="2">
                        <c:v>Japan</c:v>
                      </c:pt>
                      <c:pt idx="3">
                        <c:v>Australia</c:v>
                      </c:pt>
                      <c:pt idx="4">
                        <c:v>Europe</c:v>
                      </c:pt>
                      <c:pt idx="5">
                        <c:v>United States</c:v>
                      </c:pt>
                      <c:pt idx="6">
                        <c:v>Russia</c:v>
                      </c:pt>
                      <c:pt idx="7">
                        <c:v>Middle East</c:v>
                      </c:pt>
                      <c:pt idx="8">
                        <c:v>Global average</c:v>
                      </c:pt>
                      <c:pt idx="9">
                        <c:v>Brazil</c:v>
                      </c:pt>
                      <c:pt idx="10">
                        <c:v>South America (nec)</c:v>
                      </c:pt>
                      <c:pt idx="11">
                        <c:v>Asia and Pacific (nec)</c:v>
                      </c:pt>
                      <c:pt idx="12">
                        <c:v>Africa</c:v>
                      </c:pt>
                      <c:pt idx="13">
                        <c:v>India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Tabelle1!$B$58:$B$71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14"/>
                      <c:pt idx="0">
                        <c:v>1.5223387255015943</c:v>
                      </c:pt>
                      <c:pt idx="1">
                        <c:v>0.97304565471956028</c:v>
                      </c:pt>
                      <c:pt idx="2">
                        <c:v>0.95958217056155115</c:v>
                      </c:pt>
                      <c:pt idx="3">
                        <c:v>0.67596038062995989</c:v>
                      </c:pt>
                      <c:pt idx="4">
                        <c:v>0.46870739099957742</c:v>
                      </c:pt>
                      <c:pt idx="5">
                        <c:v>0.34525640728934659</c:v>
                      </c:pt>
                      <c:pt idx="6">
                        <c:v>0.31861617118206353</c:v>
                      </c:pt>
                      <c:pt idx="7">
                        <c:v>0.33348775712465095</c:v>
                      </c:pt>
                      <c:pt idx="8">
                        <c:v>0.44289169821470259</c:v>
                      </c:pt>
                      <c:pt idx="9">
                        <c:v>0.14685222700533224</c:v>
                      </c:pt>
                      <c:pt idx="10">
                        <c:v>0.18208730957812241</c:v>
                      </c:pt>
                      <c:pt idx="11">
                        <c:v>0.13415214788497609</c:v>
                      </c:pt>
                      <c:pt idx="12">
                        <c:v>4.0018921591867575E-2</c:v>
                      </c:pt>
                      <c:pt idx="13">
                        <c:v>7.4610296606126461E-2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5A67-4A54-99A6-68A25C9040AF}"/>
                  </c:ext>
                </c:extLst>
              </c15:ser>
            </c15:filteredBarSeries>
          </c:ext>
        </c:extLst>
      </c:barChart>
      <c:catAx>
        <c:axId val="2053081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53077647"/>
        <c:crosses val="autoZero"/>
        <c:auto val="1"/>
        <c:lblAlgn val="ctr"/>
        <c:lblOffset val="100"/>
        <c:noMultiLvlLbl val="0"/>
      </c:catAx>
      <c:valAx>
        <c:axId val="2053077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53081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Tabelle1!$B$1</c:f>
              <c:strCache>
                <c:ptCount val="1"/>
                <c:pt idx="0">
                  <c:v>DE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Tabelle1!$A$2:$A$14</c:f>
              <c:strCache>
                <c:ptCount val="13"/>
                <c:pt idx="0">
                  <c:v>China</c:v>
                </c:pt>
                <c:pt idx="1">
                  <c:v>Europe</c:v>
                </c:pt>
                <c:pt idx="2">
                  <c:v>United States</c:v>
                </c:pt>
                <c:pt idx="3">
                  <c:v>Asia and Pacific (nec)</c:v>
                </c:pt>
                <c:pt idx="4">
                  <c:v>Japan</c:v>
                </c:pt>
                <c:pt idx="5">
                  <c:v>Middle East</c:v>
                </c:pt>
                <c:pt idx="6">
                  <c:v>South America (nec)</c:v>
                </c:pt>
                <c:pt idx="7">
                  <c:v>India</c:v>
                </c:pt>
                <c:pt idx="8">
                  <c:v>Africa</c:v>
                </c:pt>
                <c:pt idx="9">
                  <c:v>Russia</c:v>
                </c:pt>
                <c:pt idx="10">
                  <c:v>Canada</c:v>
                </c:pt>
                <c:pt idx="11">
                  <c:v>Brazil</c:v>
                </c:pt>
                <c:pt idx="12">
                  <c:v>Australia</c:v>
                </c:pt>
              </c:strCache>
            </c:strRef>
          </c:cat>
          <c:val>
            <c:numRef>
              <c:f>Tabelle1!$B$2:$B$14</c:f>
              <c:numCache>
                <c:formatCode>General</c:formatCode>
                <c:ptCount val="13"/>
                <c:pt idx="0">
                  <c:v>1499450000.00001</c:v>
                </c:pt>
                <c:pt idx="1">
                  <c:v>122260742.27713127</c:v>
                </c:pt>
                <c:pt idx="2">
                  <c:v>56755930.000017896</c:v>
                </c:pt>
                <c:pt idx="3">
                  <c:v>62467897.422244921</c:v>
                </c:pt>
                <c:pt idx="4">
                  <c:v>1.3473750499999999E-5</c:v>
                </c:pt>
                <c:pt idx="5">
                  <c:v>27814500.000007</c:v>
                </c:pt>
                <c:pt idx="6">
                  <c:v>54030240.000018299</c:v>
                </c:pt>
                <c:pt idx="7">
                  <c:v>131016500.00001</c:v>
                </c:pt>
                <c:pt idx="8">
                  <c:v>35223420.000006802</c:v>
                </c:pt>
                <c:pt idx="9">
                  <c:v>102758000.003115</c:v>
                </c:pt>
                <c:pt idx="10">
                  <c:v>43434250.000115</c:v>
                </c:pt>
                <c:pt idx="11">
                  <c:v>341202300.00001699</c:v>
                </c:pt>
                <c:pt idx="12">
                  <c:v>737840800.00002599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91-45AF-96D6-32B1D9D578A4}"/>
            </c:ext>
          </c:extLst>
        </c:ser>
        <c:ser>
          <c:idx val="1"/>
          <c:order val="1"/>
          <c:tx>
            <c:strRef>
              <c:f>Tabelle1!$C$1</c:f>
              <c:strCache>
                <c:ptCount val="1"/>
                <c:pt idx="0">
                  <c:v>DMC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Tabelle1!$A$2:$A$14</c:f>
              <c:strCache>
                <c:ptCount val="13"/>
                <c:pt idx="0">
                  <c:v>China</c:v>
                </c:pt>
                <c:pt idx="1">
                  <c:v>Europe</c:v>
                </c:pt>
                <c:pt idx="2">
                  <c:v>United States</c:v>
                </c:pt>
                <c:pt idx="3">
                  <c:v>Asia and Pacific (nec)</c:v>
                </c:pt>
                <c:pt idx="4">
                  <c:v>Japan</c:v>
                </c:pt>
                <c:pt idx="5">
                  <c:v>Middle East</c:v>
                </c:pt>
                <c:pt idx="6">
                  <c:v>South America (nec)</c:v>
                </c:pt>
                <c:pt idx="7">
                  <c:v>India</c:v>
                </c:pt>
                <c:pt idx="8">
                  <c:v>Africa</c:v>
                </c:pt>
                <c:pt idx="9">
                  <c:v>Russia</c:v>
                </c:pt>
                <c:pt idx="10">
                  <c:v>Canada</c:v>
                </c:pt>
                <c:pt idx="11">
                  <c:v>Brazil</c:v>
                </c:pt>
                <c:pt idx="12">
                  <c:v>Australia</c:v>
                </c:pt>
              </c:strCache>
            </c:strRef>
          </c:cat>
          <c:val>
            <c:numRef>
              <c:f>Tabelle1!$C$2:$C$14</c:f>
              <c:numCache>
                <c:formatCode>General</c:formatCode>
                <c:ptCount val="13"/>
                <c:pt idx="0">
                  <c:v>2076881053.04006</c:v>
                </c:pt>
                <c:pt idx="1">
                  <c:v>280167862.68127042</c:v>
                </c:pt>
                <c:pt idx="2">
                  <c:v>110087441.593418</c:v>
                </c:pt>
                <c:pt idx="3">
                  <c:v>182657338.49922079</c:v>
                </c:pt>
                <c:pt idx="4">
                  <c:v>121993408.591397</c:v>
                </c:pt>
                <c:pt idx="5">
                  <c:v>100382052.930858</c:v>
                </c:pt>
                <c:pt idx="6">
                  <c:v>76340742.938735202</c:v>
                </c:pt>
                <c:pt idx="7">
                  <c:v>96642086.214637205</c:v>
                </c:pt>
                <c:pt idx="8">
                  <c:v>42555097.416720897</c:v>
                </c:pt>
                <c:pt idx="9">
                  <c:v>45823240.415834598</c:v>
                </c:pt>
                <c:pt idx="10">
                  <c:v>34582450.274862498</c:v>
                </c:pt>
                <c:pt idx="11">
                  <c:v>30262998.2578777</c:v>
                </c:pt>
                <c:pt idx="12">
                  <c:v>15878806.847837901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91-45AF-96D6-32B1D9D578A4}"/>
            </c:ext>
          </c:extLst>
        </c:ser>
        <c:ser>
          <c:idx val="2"/>
          <c:order val="2"/>
          <c:tx>
            <c:strRef>
              <c:f>Tabelle1!$D$1</c:f>
              <c:strCache>
                <c:ptCount val="1"/>
                <c:pt idx="0">
                  <c:v>RMC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Tabelle1!$A$2:$A$14</c:f>
              <c:strCache>
                <c:ptCount val="13"/>
                <c:pt idx="0">
                  <c:v>China</c:v>
                </c:pt>
                <c:pt idx="1">
                  <c:v>Europe</c:v>
                </c:pt>
                <c:pt idx="2">
                  <c:v>United States</c:v>
                </c:pt>
                <c:pt idx="3">
                  <c:v>Asia and Pacific (nec)</c:v>
                </c:pt>
                <c:pt idx="4">
                  <c:v>Japan</c:v>
                </c:pt>
                <c:pt idx="5">
                  <c:v>Middle East</c:v>
                </c:pt>
                <c:pt idx="6">
                  <c:v>South America (nec)</c:v>
                </c:pt>
                <c:pt idx="7">
                  <c:v>India</c:v>
                </c:pt>
                <c:pt idx="8">
                  <c:v>Africa</c:v>
                </c:pt>
                <c:pt idx="9">
                  <c:v>Russia</c:v>
                </c:pt>
                <c:pt idx="10">
                  <c:v>Canada</c:v>
                </c:pt>
                <c:pt idx="11">
                  <c:v>Brazil</c:v>
                </c:pt>
                <c:pt idx="12">
                  <c:v>Australia</c:v>
                </c:pt>
              </c:strCache>
            </c:strRef>
          </c:cat>
          <c:val>
            <c:numRef>
              <c:f>Tabelle1!$D$2:$D$14</c:f>
              <c:numCache>
                <c:formatCode>_-* #,##0_-;\-* #,##0_-;_-* "-"??_-;_-@_-</c:formatCode>
                <c:ptCount val="13"/>
                <c:pt idx="0">
                  <c:v>1748309675.99352</c:v>
                </c:pt>
                <c:pt idx="1">
                  <c:v>403165716.83603835</c:v>
                </c:pt>
                <c:pt idx="2">
                  <c:v>219367419.60647801</c:v>
                </c:pt>
                <c:pt idx="3">
                  <c:v>216952188.90829623</c:v>
                </c:pt>
                <c:pt idx="4">
                  <c:v>149716976.609954</c:v>
                </c:pt>
                <c:pt idx="5">
                  <c:v>135657504.353383</c:v>
                </c:pt>
                <c:pt idx="6">
                  <c:v>77570007.527964696</c:v>
                </c:pt>
                <c:pt idx="7">
                  <c:v>72504328.738693893</c:v>
                </c:pt>
                <c:pt idx="8">
                  <c:v>56634982.475124903</c:v>
                </c:pt>
                <c:pt idx="9">
                  <c:v>52368943.825850002</c:v>
                </c:pt>
                <c:pt idx="10">
                  <c:v>32116238.409410201</c:v>
                </c:pt>
                <c:pt idx="11">
                  <c:v>28739886.269499</c:v>
                </c:pt>
                <c:pt idx="12">
                  <c:v>21150708.0519794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91-45AF-96D6-32B1D9D578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5512751"/>
        <c:axId val="685515151"/>
      </c:barChart>
      <c:catAx>
        <c:axId val="685512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5515151"/>
        <c:crosses val="autoZero"/>
        <c:auto val="1"/>
        <c:lblAlgn val="ctr"/>
        <c:lblOffset val="100"/>
        <c:noMultiLvlLbl val="0"/>
      </c:catAx>
      <c:valAx>
        <c:axId val="685515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5512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Tabelle1!$B$132</c:f>
              <c:strCache>
                <c:ptCount val="1"/>
                <c:pt idx="0">
                  <c:v>Domestic extraction (DE)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Tabelle1!$A$133:$A$145</c:f>
              <c:strCache>
                <c:ptCount val="13"/>
                <c:pt idx="0">
                  <c:v>China</c:v>
                </c:pt>
                <c:pt idx="1">
                  <c:v>Europe</c:v>
                </c:pt>
                <c:pt idx="2">
                  <c:v>United States</c:v>
                </c:pt>
                <c:pt idx="3">
                  <c:v>Asia and Pacific (nec)</c:v>
                </c:pt>
                <c:pt idx="4">
                  <c:v>Japan</c:v>
                </c:pt>
                <c:pt idx="5">
                  <c:v>Middle East</c:v>
                </c:pt>
                <c:pt idx="6">
                  <c:v>South America (nec)</c:v>
                </c:pt>
                <c:pt idx="7">
                  <c:v>India</c:v>
                </c:pt>
                <c:pt idx="8">
                  <c:v>Africa</c:v>
                </c:pt>
                <c:pt idx="9">
                  <c:v>Russia</c:v>
                </c:pt>
                <c:pt idx="10">
                  <c:v>Canada</c:v>
                </c:pt>
                <c:pt idx="11">
                  <c:v>Brazil</c:v>
                </c:pt>
                <c:pt idx="12">
                  <c:v>Australia</c:v>
                </c:pt>
              </c:strCache>
            </c:strRef>
          </c:cat>
          <c:val>
            <c:numRef>
              <c:f>Tabelle1!$B$133:$B$145</c:f>
              <c:numCache>
                <c:formatCode>General</c:formatCode>
                <c:ptCount val="13"/>
                <c:pt idx="0">
                  <c:v>1499450000.00001</c:v>
                </c:pt>
                <c:pt idx="1">
                  <c:v>122260742.27713127</c:v>
                </c:pt>
                <c:pt idx="2">
                  <c:v>56755930.000017896</c:v>
                </c:pt>
                <c:pt idx="3">
                  <c:v>62467897.422244921</c:v>
                </c:pt>
                <c:pt idx="4">
                  <c:v>1.3473750499999999E-5</c:v>
                </c:pt>
                <c:pt idx="5">
                  <c:v>27814500.000007</c:v>
                </c:pt>
                <c:pt idx="6">
                  <c:v>54030240.000018299</c:v>
                </c:pt>
                <c:pt idx="7">
                  <c:v>131016500.00001</c:v>
                </c:pt>
                <c:pt idx="8">
                  <c:v>35223420.000006802</c:v>
                </c:pt>
                <c:pt idx="9">
                  <c:v>102758000.003115</c:v>
                </c:pt>
                <c:pt idx="10">
                  <c:v>43434250.000115</c:v>
                </c:pt>
                <c:pt idx="11">
                  <c:v>341202300.00001699</c:v>
                </c:pt>
                <c:pt idx="12">
                  <c:v>737840800.00002599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3-48B6-9167-C6538218DEDD}"/>
            </c:ext>
          </c:extLst>
        </c:ser>
        <c:ser>
          <c:idx val="1"/>
          <c:order val="1"/>
          <c:tx>
            <c:strRef>
              <c:f>Tabelle1!$C$132</c:f>
              <c:strCache>
                <c:ptCount val="1"/>
                <c:pt idx="0">
                  <c:v>Domestic Material Consumption (DMC = DE + IM - EX)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Tabelle1!$A$133:$A$145</c:f>
              <c:strCache>
                <c:ptCount val="13"/>
                <c:pt idx="0">
                  <c:v>China</c:v>
                </c:pt>
                <c:pt idx="1">
                  <c:v>Europe</c:v>
                </c:pt>
                <c:pt idx="2">
                  <c:v>United States</c:v>
                </c:pt>
                <c:pt idx="3">
                  <c:v>Asia and Pacific (nec)</c:v>
                </c:pt>
                <c:pt idx="4">
                  <c:v>Japan</c:v>
                </c:pt>
                <c:pt idx="5">
                  <c:v>Middle East</c:v>
                </c:pt>
                <c:pt idx="6">
                  <c:v>South America (nec)</c:v>
                </c:pt>
                <c:pt idx="7">
                  <c:v>India</c:v>
                </c:pt>
                <c:pt idx="8">
                  <c:v>Africa</c:v>
                </c:pt>
                <c:pt idx="9">
                  <c:v>Russia</c:v>
                </c:pt>
                <c:pt idx="10">
                  <c:v>Canada</c:v>
                </c:pt>
                <c:pt idx="11">
                  <c:v>Brazil</c:v>
                </c:pt>
                <c:pt idx="12">
                  <c:v>Australia</c:v>
                </c:pt>
              </c:strCache>
            </c:strRef>
          </c:cat>
          <c:val>
            <c:numRef>
              <c:f>Tabelle1!$C$133:$C$145</c:f>
              <c:numCache>
                <c:formatCode>General</c:formatCode>
                <c:ptCount val="13"/>
                <c:pt idx="0">
                  <c:v>2076881053.04006</c:v>
                </c:pt>
                <c:pt idx="1">
                  <c:v>280167862.68127042</c:v>
                </c:pt>
                <c:pt idx="2">
                  <c:v>110087441.593418</c:v>
                </c:pt>
                <c:pt idx="3">
                  <c:v>182657338.49922079</c:v>
                </c:pt>
                <c:pt idx="4">
                  <c:v>121993408.591397</c:v>
                </c:pt>
                <c:pt idx="5">
                  <c:v>100382052.930858</c:v>
                </c:pt>
                <c:pt idx="6">
                  <c:v>76340742.938735202</c:v>
                </c:pt>
                <c:pt idx="7">
                  <c:v>96642086.214637205</c:v>
                </c:pt>
                <c:pt idx="8">
                  <c:v>42555097.416720897</c:v>
                </c:pt>
                <c:pt idx="9">
                  <c:v>45823240.415834598</c:v>
                </c:pt>
                <c:pt idx="10">
                  <c:v>34582450.274862498</c:v>
                </c:pt>
                <c:pt idx="11">
                  <c:v>30262998.2578777</c:v>
                </c:pt>
                <c:pt idx="12">
                  <c:v>15878806.847837901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03-48B6-9167-C6538218DEDD}"/>
            </c:ext>
          </c:extLst>
        </c:ser>
        <c:ser>
          <c:idx val="2"/>
          <c:order val="2"/>
          <c:tx>
            <c:strRef>
              <c:f>Tabelle1!$D$132</c:f>
              <c:strCache>
                <c:ptCount val="1"/>
                <c:pt idx="0">
                  <c:v>Raw Material Consumption (RMC = DE + IM_RME - EX_RME)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Tabelle1!$A$133:$A$145</c:f>
              <c:strCache>
                <c:ptCount val="13"/>
                <c:pt idx="0">
                  <c:v>China</c:v>
                </c:pt>
                <c:pt idx="1">
                  <c:v>Europe</c:v>
                </c:pt>
                <c:pt idx="2">
                  <c:v>United States</c:v>
                </c:pt>
                <c:pt idx="3">
                  <c:v>Asia and Pacific (nec)</c:v>
                </c:pt>
                <c:pt idx="4">
                  <c:v>Japan</c:v>
                </c:pt>
                <c:pt idx="5">
                  <c:v>Middle East</c:v>
                </c:pt>
                <c:pt idx="6">
                  <c:v>South America (nec)</c:v>
                </c:pt>
                <c:pt idx="7">
                  <c:v>India</c:v>
                </c:pt>
                <c:pt idx="8">
                  <c:v>Africa</c:v>
                </c:pt>
                <c:pt idx="9">
                  <c:v>Russia</c:v>
                </c:pt>
                <c:pt idx="10">
                  <c:v>Canada</c:v>
                </c:pt>
                <c:pt idx="11">
                  <c:v>Brazil</c:v>
                </c:pt>
                <c:pt idx="12">
                  <c:v>Australia</c:v>
                </c:pt>
              </c:strCache>
            </c:strRef>
          </c:cat>
          <c:val>
            <c:numRef>
              <c:f>Tabelle1!$D$133:$D$145</c:f>
              <c:numCache>
                <c:formatCode>_-* #,##0_-;\-* #,##0_-;_-* "-"??_-;_-@_-</c:formatCode>
                <c:ptCount val="13"/>
                <c:pt idx="0">
                  <c:v>1748309675.99352</c:v>
                </c:pt>
                <c:pt idx="1">
                  <c:v>403165716.83603835</c:v>
                </c:pt>
                <c:pt idx="2">
                  <c:v>219367419.60647801</c:v>
                </c:pt>
                <c:pt idx="3">
                  <c:v>216952188.90829623</c:v>
                </c:pt>
                <c:pt idx="4">
                  <c:v>149716976.609954</c:v>
                </c:pt>
                <c:pt idx="5">
                  <c:v>135657504.353383</c:v>
                </c:pt>
                <c:pt idx="6">
                  <c:v>77570007.527964696</c:v>
                </c:pt>
                <c:pt idx="7">
                  <c:v>72504328.738693893</c:v>
                </c:pt>
                <c:pt idx="8">
                  <c:v>56634982.475124903</c:v>
                </c:pt>
                <c:pt idx="9">
                  <c:v>52368943.825850002</c:v>
                </c:pt>
                <c:pt idx="10">
                  <c:v>32116238.409410201</c:v>
                </c:pt>
                <c:pt idx="11">
                  <c:v>28739886.269499</c:v>
                </c:pt>
                <c:pt idx="12">
                  <c:v>21150708.0519794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3-48B6-9167-C6538218DE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963007"/>
        <c:axId val="30961087"/>
      </c:barChart>
      <c:catAx>
        <c:axId val="30963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0961087"/>
        <c:crosses val="autoZero"/>
        <c:auto val="1"/>
        <c:lblAlgn val="ctr"/>
        <c:lblOffset val="100"/>
        <c:noMultiLvlLbl val="0"/>
      </c:catAx>
      <c:valAx>
        <c:axId val="30961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0963007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Tabelle1!$C$166</c:f>
              <c:strCache>
                <c:ptCount val="1"/>
                <c:pt idx="0">
                  <c:v>eHANPP per cap [gC/cap/y]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Tabelle1!$A$167:$A$179</c:f>
              <c:strCache>
                <c:ptCount val="13"/>
                <c:pt idx="0">
                  <c:v>China</c:v>
                </c:pt>
                <c:pt idx="1">
                  <c:v>Canada</c:v>
                </c:pt>
                <c:pt idx="2">
                  <c:v>Japan</c:v>
                </c:pt>
                <c:pt idx="3">
                  <c:v>Australia</c:v>
                </c:pt>
                <c:pt idx="4">
                  <c:v>Europe</c:v>
                </c:pt>
                <c:pt idx="5">
                  <c:v>United States</c:v>
                </c:pt>
                <c:pt idx="6">
                  <c:v>Russia</c:v>
                </c:pt>
                <c:pt idx="7">
                  <c:v>Middle East</c:v>
                </c:pt>
                <c:pt idx="8">
                  <c:v>Brazil</c:v>
                </c:pt>
                <c:pt idx="9">
                  <c:v>South America (nec)</c:v>
                </c:pt>
                <c:pt idx="10">
                  <c:v>Asia and Pacific (nec)</c:v>
                </c:pt>
                <c:pt idx="11">
                  <c:v>Africa</c:v>
                </c:pt>
                <c:pt idx="12">
                  <c:v>India</c:v>
                </c:pt>
              </c:strCache>
            </c:strRef>
          </c:cat>
          <c:val>
            <c:numRef>
              <c:f>Tabelle1!$C$167:$C$179</c:f>
              <c:numCache>
                <c:formatCode>_-* #,##0_-;\-* #,##0_-;_-* "-"??_-;_-@_-</c:formatCode>
                <c:ptCount val="13"/>
                <c:pt idx="0">
                  <c:v>1052.1712908227223</c:v>
                </c:pt>
                <c:pt idx="1">
                  <c:v>944.01727268178354</c:v>
                </c:pt>
                <c:pt idx="2">
                  <c:v>852.82636667046972</c:v>
                </c:pt>
                <c:pt idx="3">
                  <c:v>834.75227025301342</c:v>
                </c:pt>
                <c:pt idx="4">
                  <c:v>809.3982604075502</c:v>
                </c:pt>
                <c:pt idx="5">
                  <c:v>668.30887563586953</c:v>
                </c:pt>
                <c:pt idx="6">
                  <c:v>588.6482562689398</c:v>
                </c:pt>
                <c:pt idx="7">
                  <c:v>534.95974737884205</c:v>
                </c:pt>
                <c:pt idx="8">
                  <c:v>182.72256337349367</c:v>
                </c:pt>
                <c:pt idx="9">
                  <c:v>177.52300888638592</c:v>
                </c:pt>
                <c:pt idx="10">
                  <c:v>151.16160890778082</c:v>
                </c:pt>
                <c:pt idx="11">
                  <c:v>51.830798416282811</c:v>
                </c:pt>
                <c:pt idx="12">
                  <c:v>51.412648262298042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90-45B0-B5C7-33B7E43987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6034559"/>
        <c:axId val="1596036479"/>
      </c:barChart>
      <c:catAx>
        <c:axId val="1596034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96036479"/>
        <c:crosses val="autoZero"/>
        <c:auto val="1"/>
        <c:lblAlgn val="ctr"/>
        <c:lblOffset val="100"/>
        <c:noMultiLvlLbl val="0"/>
      </c:catAx>
      <c:valAx>
        <c:axId val="1596036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96034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Tabelle1!$A$189</c:f>
              <c:strCache>
                <c:ptCount val="1"/>
                <c:pt idx="0">
                  <c:v>GAS_per_head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Tabelle1!$B$188:$M$188</c:f>
              <c:strCache>
                <c:ptCount val="12"/>
                <c:pt idx="0">
                  <c:v>Canada</c:v>
                </c:pt>
                <c:pt idx="1">
                  <c:v>Japan</c:v>
                </c:pt>
                <c:pt idx="2">
                  <c:v>Australia</c:v>
                </c:pt>
                <c:pt idx="3">
                  <c:v>Europe</c:v>
                </c:pt>
                <c:pt idx="4">
                  <c:v>USA</c:v>
                </c:pt>
                <c:pt idx="5">
                  <c:v>Russia</c:v>
                </c:pt>
                <c:pt idx="6">
                  <c:v>Middle East</c:v>
                </c:pt>
                <c:pt idx="7">
                  <c:v>Brazil</c:v>
                </c:pt>
                <c:pt idx="8">
                  <c:v>South America</c:v>
                </c:pt>
                <c:pt idx="9">
                  <c:v>Asia and Pacific</c:v>
                </c:pt>
                <c:pt idx="10">
                  <c:v>Africa</c:v>
                </c:pt>
                <c:pt idx="11">
                  <c:v>India</c:v>
                </c:pt>
              </c:strCache>
            </c:strRef>
          </c:cat>
          <c:val>
            <c:numRef>
              <c:f>Tabelle1!$B$189:$M$189</c:f>
              <c:numCache>
                <c:formatCode>_(* #,##0.00_);_(* \(#,##0.00\);_(* "-"??_);_(@_)</c:formatCode>
                <c:ptCount val="12"/>
                <c:pt idx="0">
                  <c:v>153.28238346508599</c:v>
                </c:pt>
                <c:pt idx="1">
                  <c:v>545.96283465174804</c:v>
                </c:pt>
                <c:pt idx="2">
                  <c:v>178.25943617869902</c:v>
                </c:pt>
                <c:pt idx="3">
                  <c:v>-35.184274724838097</c:v>
                </c:pt>
                <c:pt idx="4">
                  <c:v>-45.287481828954299</c:v>
                </c:pt>
                <c:pt idx="5">
                  <c:v>-616.88614937924297</c:v>
                </c:pt>
                <c:pt idx="6">
                  <c:v>-436.75208334853102</c:v>
                </c:pt>
                <c:pt idx="7">
                  <c:v>-689.45898213886699</c:v>
                </c:pt>
                <c:pt idx="8">
                  <c:v>-622.35892521989399</c:v>
                </c:pt>
                <c:pt idx="9">
                  <c:v>-699.35503705151393</c:v>
                </c:pt>
                <c:pt idx="10">
                  <c:v>-886.96845887391908</c:v>
                </c:pt>
                <c:pt idx="11">
                  <c:v>-874.86756064940209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3D-42F5-BDC4-6969B91153D8}"/>
            </c:ext>
          </c:extLst>
        </c:ser>
        <c:ser>
          <c:idx val="1"/>
          <c:order val="1"/>
          <c:tx>
            <c:strRef>
              <c:f>Tabelle1!$A$190</c:f>
              <c:strCache>
                <c:ptCount val="1"/>
                <c:pt idx="0">
                  <c:v>GAS_sector_share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Tabelle1!$B$188:$M$188</c:f>
              <c:strCache>
                <c:ptCount val="12"/>
                <c:pt idx="0">
                  <c:v>Canada</c:v>
                </c:pt>
                <c:pt idx="1">
                  <c:v>Japan</c:v>
                </c:pt>
                <c:pt idx="2">
                  <c:v>Australia</c:v>
                </c:pt>
                <c:pt idx="3">
                  <c:v>Europe</c:v>
                </c:pt>
                <c:pt idx="4">
                  <c:v>USA</c:v>
                </c:pt>
                <c:pt idx="5">
                  <c:v>Russia</c:v>
                </c:pt>
                <c:pt idx="6">
                  <c:v>Middle East</c:v>
                </c:pt>
                <c:pt idx="7">
                  <c:v>Brazil</c:v>
                </c:pt>
                <c:pt idx="8">
                  <c:v>South America</c:v>
                </c:pt>
                <c:pt idx="9">
                  <c:v>Asia and Pacific</c:v>
                </c:pt>
                <c:pt idx="10">
                  <c:v>Africa</c:v>
                </c:pt>
                <c:pt idx="11">
                  <c:v>India</c:v>
                </c:pt>
              </c:strCache>
            </c:strRef>
          </c:cat>
          <c:val>
            <c:numRef>
              <c:f>Tabelle1!$B$190:$M$190</c:f>
              <c:numCache>
                <c:formatCode>_(* #,##0.00_);_(* \(#,##0.00\);_(* "-"??_);_(@_)</c:formatCode>
                <c:ptCount val="12"/>
                <c:pt idx="0">
                  <c:v>2.2140442380993201E-13</c:v>
                </c:pt>
                <c:pt idx="1">
                  <c:v>0</c:v>
                </c:pt>
                <c:pt idx="2">
                  <c:v>2.0856018620722599E-13</c:v>
                </c:pt>
                <c:pt idx="3">
                  <c:v>0</c:v>
                </c:pt>
                <c:pt idx="4">
                  <c:v>0</c:v>
                </c:pt>
                <c:pt idx="5">
                  <c:v>1.77214033050162E-13</c:v>
                </c:pt>
                <c:pt idx="6">
                  <c:v>1.6978221225915201E-13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7.3611511869931106E-14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3D-42F5-BDC4-6969B91153D8}"/>
            </c:ext>
          </c:extLst>
        </c:ser>
        <c:ser>
          <c:idx val="2"/>
          <c:order val="2"/>
          <c:tx>
            <c:strRef>
              <c:f>Tabelle1!$A$191</c:f>
              <c:strCache>
                <c:ptCount val="1"/>
                <c:pt idx="0">
                  <c:v>RMC_per_GAS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Tabelle1!$B$188:$M$188</c:f>
              <c:strCache>
                <c:ptCount val="12"/>
                <c:pt idx="0">
                  <c:v>Canada</c:v>
                </c:pt>
                <c:pt idx="1">
                  <c:v>Japan</c:v>
                </c:pt>
                <c:pt idx="2">
                  <c:v>Australia</c:v>
                </c:pt>
                <c:pt idx="3">
                  <c:v>Europe</c:v>
                </c:pt>
                <c:pt idx="4">
                  <c:v>USA</c:v>
                </c:pt>
                <c:pt idx="5">
                  <c:v>Russia</c:v>
                </c:pt>
                <c:pt idx="6">
                  <c:v>Middle East</c:v>
                </c:pt>
                <c:pt idx="7">
                  <c:v>Brazil</c:v>
                </c:pt>
                <c:pt idx="8">
                  <c:v>South America</c:v>
                </c:pt>
                <c:pt idx="9">
                  <c:v>Asia and Pacific</c:v>
                </c:pt>
                <c:pt idx="10">
                  <c:v>Africa</c:v>
                </c:pt>
                <c:pt idx="11">
                  <c:v>India</c:v>
                </c:pt>
              </c:strCache>
            </c:strRef>
          </c:cat>
          <c:val>
            <c:numRef>
              <c:f>Tabelle1!$B$191:$M$191</c:f>
              <c:numCache>
                <c:formatCode>_(* #,##0.00_);_(* \(#,##0.00\);_(* "-"??_);_(@_)</c:formatCode>
                <c:ptCount val="12"/>
                <c:pt idx="0">
                  <c:v>-501.61397324025398</c:v>
                </c:pt>
                <c:pt idx="1">
                  <c:v>-626.16154556626896</c:v>
                </c:pt>
                <c:pt idx="2">
                  <c:v>-509.78725180668903</c:v>
                </c:pt>
                <c:pt idx="3">
                  <c:v>-558.83547457278803</c:v>
                </c:pt>
                <c:pt idx="4">
                  <c:v>-480.80326694993704</c:v>
                </c:pt>
                <c:pt idx="5">
                  <c:v>-387.34502398792699</c:v>
                </c:pt>
                <c:pt idx="6">
                  <c:v>-362.30970254066</c:v>
                </c:pt>
                <c:pt idx="7">
                  <c:v>-412.100037728296</c:v>
                </c:pt>
                <c:pt idx="8">
                  <c:v>-328.87350587921003</c:v>
                </c:pt>
                <c:pt idx="9">
                  <c:v>-268.74939265092996</c:v>
                </c:pt>
                <c:pt idx="10">
                  <c:v>-169.850915310179</c:v>
                </c:pt>
                <c:pt idx="11">
                  <c:v>-163.06994580058898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3D-42F5-BDC4-6969B91153D8}"/>
            </c:ext>
          </c:extLst>
        </c:ser>
        <c:ser>
          <c:idx val="3"/>
          <c:order val="3"/>
          <c:tx>
            <c:strRef>
              <c:f>Tabelle1!$A$192</c:f>
              <c:strCache>
                <c:ptCount val="1"/>
                <c:pt idx="0">
                  <c:v>Land_per_RMC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Tabelle1!$B$188:$M$188</c:f>
              <c:strCache>
                <c:ptCount val="12"/>
                <c:pt idx="0">
                  <c:v>Canada</c:v>
                </c:pt>
                <c:pt idx="1">
                  <c:v>Japan</c:v>
                </c:pt>
                <c:pt idx="2">
                  <c:v>Australia</c:v>
                </c:pt>
                <c:pt idx="3">
                  <c:v>Europe</c:v>
                </c:pt>
                <c:pt idx="4">
                  <c:v>USA</c:v>
                </c:pt>
                <c:pt idx="5">
                  <c:v>Russia</c:v>
                </c:pt>
                <c:pt idx="6">
                  <c:v>Middle East</c:v>
                </c:pt>
                <c:pt idx="7">
                  <c:v>Brazil</c:v>
                </c:pt>
                <c:pt idx="8">
                  <c:v>South America</c:v>
                </c:pt>
                <c:pt idx="9">
                  <c:v>Asia and Pacific</c:v>
                </c:pt>
                <c:pt idx="10">
                  <c:v>Africa</c:v>
                </c:pt>
                <c:pt idx="11">
                  <c:v>India</c:v>
                </c:pt>
              </c:strCache>
            </c:strRef>
          </c:cat>
          <c:val>
            <c:numRef>
              <c:f>Tabelle1!$B$192:$M$192</c:f>
              <c:numCache>
                <c:formatCode>_(* #,##0.00_);_(* \(#,##0.00\);_(* "-"??_);_(@_)</c:formatCode>
                <c:ptCount val="12"/>
                <c:pt idx="0">
                  <c:v>307.975988436617</c:v>
                </c:pt>
                <c:pt idx="1">
                  <c:v>19.9045420310396</c:v>
                </c:pt>
                <c:pt idx="2">
                  <c:v>118.91435344969099</c:v>
                </c:pt>
                <c:pt idx="3">
                  <c:v>268.560489547391</c:v>
                </c:pt>
                <c:pt idx="4">
                  <c:v>149.91582750075702</c:v>
                </c:pt>
                <c:pt idx="5">
                  <c:v>496.27914473013004</c:v>
                </c:pt>
                <c:pt idx="6">
                  <c:v>261.807356569126</c:v>
                </c:pt>
                <c:pt idx="7">
                  <c:v>41.747226360905501</c:v>
                </c:pt>
                <c:pt idx="8">
                  <c:v>70.120697488562001</c:v>
                </c:pt>
                <c:pt idx="9">
                  <c:v>70.521254813676009</c:v>
                </c:pt>
                <c:pt idx="10">
                  <c:v>54.141940935006907</c:v>
                </c:pt>
                <c:pt idx="11">
                  <c:v>-24.764056862321301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C3D-42F5-BDC4-6969B91153D8}"/>
            </c:ext>
          </c:extLst>
        </c:ser>
        <c:ser>
          <c:idx val="4"/>
          <c:order val="4"/>
          <c:tx>
            <c:strRef>
              <c:f>Tabelle1!$A$193</c:f>
              <c:strCache>
                <c:ptCount val="1"/>
                <c:pt idx="0">
                  <c:v>HANPP_per_Land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Tabelle1!$B$188:$M$188</c:f>
              <c:strCache>
                <c:ptCount val="12"/>
                <c:pt idx="0">
                  <c:v>Canada</c:v>
                </c:pt>
                <c:pt idx="1">
                  <c:v>Japan</c:v>
                </c:pt>
                <c:pt idx="2">
                  <c:v>Australia</c:v>
                </c:pt>
                <c:pt idx="3">
                  <c:v>Europe</c:v>
                </c:pt>
                <c:pt idx="4">
                  <c:v>USA</c:v>
                </c:pt>
                <c:pt idx="5">
                  <c:v>Russia</c:v>
                </c:pt>
                <c:pt idx="6">
                  <c:v>Middle East</c:v>
                </c:pt>
                <c:pt idx="7">
                  <c:v>Brazil</c:v>
                </c:pt>
                <c:pt idx="8">
                  <c:v>South America</c:v>
                </c:pt>
                <c:pt idx="9">
                  <c:v>Asia and Pacific</c:v>
                </c:pt>
                <c:pt idx="10">
                  <c:v>Africa</c:v>
                </c:pt>
                <c:pt idx="11">
                  <c:v>India</c:v>
                </c:pt>
              </c:strCache>
            </c:strRef>
          </c:cat>
          <c:val>
            <c:numRef>
              <c:f>Tabelle1!$B$193:$M$193</c:f>
              <c:numCache>
                <c:formatCode>_(* #,##0.00_);_(* \(#,##0.00\);_(* "-"??_);_(@_)</c:formatCode>
                <c:ptCount val="12"/>
                <c:pt idx="0">
                  <c:v>-67.798416802388402</c:v>
                </c:pt>
                <c:pt idx="1">
                  <c:v>-139.05075526877101</c:v>
                </c:pt>
                <c:pt idx="2">
                  <c:v>-4.8055583914099396</c:v>
                </c:pt>
                <c:pt idx="3">
                  <c:v>82.686229335062706</c:v>
                </c:pt>
                <c:pt idx="4">
                  <c:v>-7.6874939087194898</c:v>
                </c:pt>
                <c:pt idx="5">
                  <c:v>44.428994083258303</c:v>
                </c:pt>
                <c:pt idx="6">
                  <c:v>20.0428858761844</c:v>
                </c:pt>
                <c:pt idx="7">
                  <c:v>190.36306605702899</c:v>
                </c:pt>
                <c:pt idx="8">
                  <c:v>6.4634516742050003</c:v>
                </c:pt>
                <c:pt idx="9">
                  <c:v>-3.4265070261736401</c:v>
                </c:pt>
                <c:pt idx="10">
                  <c:v>2.3369408426517801</c:v>
                </c:pt>
                <c:pt idx="11">
                  <c:v>61.942920751888401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C3D-42F5-BDC4-6969B91153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3451471"/>
        <c:axId val="183453391"/>
      </c:barChart>
      <c:lineChart>
        <c:grouping val="stacked"/>
        <c:varyColors val="0"/>
        <c:ser>
          <c:idx val="5"/>
          <c:order val="5"/>
          <c:tx>
            <c:strRef>
              <c:f>Tabelle1!$A$194</c:f>
              <c:strCache>
                <c:ptCount val="1"/>
                <c:pt idx="0">
                  <c:v>TOTAL_delta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Tabelle1!$B$188:$M$188</c:f>
              <c:strCache>
                <c:ptCount val="12"/>
                <c:pt idx="0">
                  <c:v>Canada</c:v>
                </c:pt>
                <c:pt idx="1">
                  <c:v>Japan</c:v>
                </c:pt>
                <c:pt idx="2">
                  <c:v>Australia</c:v>
                </c:pt>
                <c:pt idx="3">
                  <c:v>Europe</c:v>
                </c:pt>
                <c:pt idx="4">
                  <c:v>USA</c:v>
                </c:pt>
                <c:pt idx="5">
                  <c:v>Russia</c:v>
                </c:pt>
                <c:pt idx="6">
                  <c:v>Middle East</c:v>
                </c:pt>
                <c:pt idx="7">
                  <c:v>Brazil</c:v>
                </c:pt>
                <c:pt idx="8">
                  <c:v>South America</c:v>
                </c:pt>
                <c:pt idx="9">
                  <c:v>Asia and Pacific</c:v>
                </c:pt>
                <c:pt idx="10">
                  <c:v>Africa</c:v>
                </c:pt>
                <c:pt idx="11">
                  <c:v>India</c:v>
                </c:pt>
              </c:strCache>
            </c:strRef>
          </c:cat>
          <c:val>
            <c:numRef>
              <c:f>Tabelle1!$B$194:$M$194</c:f>
              <c:numCache>
                <c:formatCode>_(* #,##0.00_);_(* \(#,##0.00\);_(* "-"??_);_(@_)</c:formatCode>
                <c:ptCount val="12"/>
                <c:pt idx="0">
                  <c:v>-108.15401814093902</c:v>
                </c:pt>
                <c:pt idx="1">
                  <c:v>-199.34492415225199</c:v>
                </c:pt>
                <c:pt idx="2">
                  <c:v>-217.41902056970798</c:v>
                </c:pt>
                <c:pt idx="3">
                  <c:v>-242.77303041517203</c:v>
                </c:pt>
                <c:pt idx="4">
                  <c:v>-383.86241518685301</c:v>
                </c:pt>
                <c:pt idx="5">
                  <c:v>-463.52303455378296</c:v>
                </c:pt>
                <c:pt idx="6">
                  <c:v>-517.21154344387992</c:v>
                </c:pt>
                <c:pt idx="7">
                  <c:v>-869.44872744922907</c:v>
                </c:pt>
                <c:pt idx="8">
                  <c:v>-874.64828193633707</c:v>
                </c:pt>
                <c:pt idx="9">
                  <c:v>-901.00968191494098</c:v>
                </c:pt>
                <c:pt idx="10">
                  <c:v>-1000.34049240644</c:v>
                </c:pt>
                <c:pt idx="11">
                  <c:v>-1000.75864256042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C3D-42F5-BDC4-6969B91153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451471"/>
        <c:axId val="183453391"/>
      </c:lineChart>
      <c:catAx>
        <c:axId val="183451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3453391"/>
        <c:crosses val="autoZero"/>
        <c:auto val="1"/>
        <c:lblAlgn val="ctr"/>
        <c:lblOffset val="100"/>
        <c:noMultiLvlLbl val="0"/>
      </c:catAx>
      <c:valAx>
        <c:axId val="183453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3451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666018</xdr:colOff>
      <xdr:row>220</xdr:row>
      <xdr:rowOff>179294</xdr:rowOff>
    </xdr:from>
    <xdr:to>
      <xdr:col>15</xdr:col>
      <xdr:colOff>257003</xdr:colOff>
      <xdr:row>251</xdr:row>
      <xdr:rowOff>41413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D3034FB8-50AC-42AE-8678-B1EFF760A3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35319</xdr:colOff>
      <xdr:row>3</xdr:row>
      <xdr:rowOff>3681</xdr:rowOff>
    </xdr:from>
    <xdr:to>
      <xdr:col>45</xdr:col>
      <xdr:colOff>537881</xdr:colOff>
      <xdr:row>32</xdr:row>
      <xdr:rowOff>46861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D634D2C-607E-3891-058C-DDFDA0D55F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502624</xdr:colOff>
      <xdr:row>19</xdr:row>
      <xdr:rowOff>184964</xdr:rowOff>
    </xdr:from>
    <xdr:to>
      <xdr:col>17</xdr:col>
      <xdr:colOff>1511905</xdr:colOff>
      <xdr:row>49</xdr:row>
      <xdr:rowOff>189728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90B95474-11E7-FFD8-D7F1-60C2A550AB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1873782</xdr:colOff>
      <xdr:row>19</xdr:row>
      <xdr:rowOff>160084</xdr:rowOff>
    </xdr:from>
    <xdr:to>
      <xdr:col>24</xdr:col>
      <xdr:colOff>433027</xdr:colOff>
      <xdr:row>49</xdr:row>
      <xdr:rowOff>81643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E430177E-8FA8-5410-04B1-15C1C4EF8D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298766</xdr:colOff>
      <xdr:row>31</xdr:row>
      <xdr:rowOff>106491</xdr:rowOff>
    </xdr:from>
    <xdr:to>
      <xdr:col>20</xdr:col>
      <xdr:colOff>300479</xdr:colOff>
      <xdr:row>45</xdr:row>
      <xdr:rowOff>147904</xdr:rowOff>
    </xdr:to>
    <xdr:cxnSp macro="">
      <xdr:nvCxnSpPr>
        <xdr:cNvPr id="20" name="Gerader Verbinder 19">
          <a:extLst>
            <a:ext uri="{FF2B5EF4-FFF2-40B4-BE49-F238E27FC236}">
              <a16:creationId xmlns:a16="http://schemas.microsoft.com/office/drawing/2014/main" id="{D7876E0C-0567-5BFC-EA24-1ECD00990DBE}"/>
            </a:ext>
          </a:extLst>
        </xdr:cNvPr>
        <xdr:cNvCxnSpPr/>
      </xdr:nvCxnSpPr>
      <xdr:spPr>
        <a:xfrm flipH="1">
          <a:off x="13933123" y="6011991"/>
          <a:ext cx="1713" cy="2708413"/>
        </a:xfrm>
        <a:prstGeom prst="line">
          <a:avLst/>
        </a:prstGeom>
        <a:ln w="12700">
          <a:solidFill>
            <a:srgbClr val="FF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714080</xdr:colOff>
      <xdr:row>31</xdr:row>
      <xdr:rowOff>45871</xdr:rowOff>
    </xdr:from>
    <xdr:to>
      <xdr:col>20</xdr:col>
      <xdr:colOff>250964</xdr:colOff>
      <xdr:row>31</xdr:row>
      <xdr:rowOff>48513</xdr:rowOff>
    </xdr:to>
    <xdr:cxnSp macro="">
      <xdr:nvCxnSpPr>
        <xdr:cNvPr id="22" name="Gerader Verbinder 21">
          <a:extLst>
            <a:ext uri="{FF2B5EF4-FFF2-40B4-BE49-F238E27FC236}">
              <a16:creationId xmlns:a16="http://schemas.microsoft.com/office/drawing/2014/main" id="{D74629BE-4DE1-4C72-8513-87B288DA7AB1}"/>
            </a:ext>
          </a:extLst>
        </xdr:cNvPr>
        <xdr:cNvCxnSpPr/>
      </xdr:nvCxnSpPr>
      <xdr:spPr>
        <a:xfrm flipV="1">
          <a:off x="11436509" y="5951371"/>
          <a:ext cx="2448812" cy="2642"/>
        </a:xfrm>
        <a:prstGeom prst="line">
          <a:avLst/>
        </a:prstGeom>
        <a:ln w="12700">
          <a:solidFill>
            <a:srgbClr val="FF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106529</xdr:colOff>
      <xdr:row>56</xdr:row>
      <xdr:rowOff>74076</xdr:rowOff>
    </xdr:from>
    <xdr:to>
      <xdr:col>27</xdr:col>
      <xdr:colOff>527914</xdr:colOff>
      <xdr:row>99</xdr:row>
      <xdr:rowOff>56758</xdr:rowOff>
    </xdr:to>
    <xdr:graphicFrame macro="">
      <xdr:nvGraphicFramePr>
        <xdr:cNvPr id="32" name="Diagramm 31">
          <a:extLst>
            <a:ext uri="{FF2B5EF4-FFF2-40B4-BE49-F238E27FC236}">
              <a16:creationId xmlns:a16="http://schemas.microsoft.com/office/drawing/2014/main" id="{AC7C6558-9245-7C5B-02E4-324859278F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329045</xdr:colOff>
      <xdr:row>17</xdr:row>
      <xdr:rowOff>152399</xdr:rowOff>
    </xdr:from>
    <xdr:to>
      <xdr:col>18</xdr:col>
      <xdr:colOff>103909</xdr:colOff>
      <xdr:row>46</xdr:row>
      <xdr:rowOff>86590</xdr:rowOff>
    </xdr:to>
    <xdr:graphicFrame macro="">
      <xdr:nvGraphicFramePr>
        <xdr:cNvPr id="35" name="Diagramm 34">
          <a:extLst>
            <a:ext uri="{FF2B5EF4-FFF2-40B4-BE49-F238E27FC236}">
              <a16:creationId xmlns:a16="http://schemas.microsoft.com/office/drawing/2014/main" id="{F89141D0-8D01-A97B-4FD0-6811E88B3A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367977</xdr:colOff>
      <xdr:row>131</xdr:row>
      <xdr:rowOff>178375</xdr:rowOff>
    </xdr:from>
    <xdr:to>
      <xdr:col>17</xdr:col>
      <xdr:colOff>1536008</xdr:colOff>
      <xdr:row>165</xdr:row>
      <xdr:rowOff>60612</xdr:rowOff>
    </xdr:to>
    <xdr:graphicFrame macro="">
      <xdr:nvGraphicFramePr>
        <xdr:cNvPr id="36" name="Diagramm 35">
          <a:extLst>
            <a:ext uri="{FF2B5EF4-FFF2-40B4-BE49-F238E27FC236}">
              <a16:creationId xmlns:a16="http://schemas.microsoft.com/office/drawing/2014/main" id="{0D881259-B591-4940-9C83-ECBC7A6908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632731</xdr:colOff>
      <xdr:row>162</xdr:row>
      <xdr:rowOff>125186</xdr:rowOff>
    </xdr:from>
    <xdr:to>
      <xdr:col>9</xdr:col>
      <xdr:colOff>591909</xdr:colOff>
      <xdr:row>177</xdr:row>
      <xdr:rowOff>10886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BC521C16-1955-88C2-AB04-1A16F495B4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408214</xdr:colOff>
      <xdr:row>162</xdr:row>
      <xdr:rowOff>19049</xdr:rowOff>
    </xdr:from>
    <xdr:to>
      <xdr:col>16</xdr:col>
      <xdr:colOff>266700</xdr:colOff>
      <xdr:row>191</xdr:row>
      <xdr:rowOff>100692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5E5E15FC-27AD-8382-9C20-9336A520AB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259773</xdr:colOff>
      <xdr:row>104</xdr:row>
      <xdr:rowOff>83127</xdr:rowOff>
    </xdr:from>
    <xdr:to>
      <xdr:col>17</xdr:col>
      <xdr:colOff>225137</xdr:colOff>
      <xdr:row>118</xdr:row>
      <xdr:rowOff>159327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3A3BF5F0-1166-B7E7-71C8-247218DADD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1060955</xdr:colOff>
      <xdr:row>221</xdr:row>
      <xdr:rowOff>8804</xdr:rowOff>
    </xdr:from>
    <xdr:to>
      <xdr:col>11</xdr:col>
      <xdr:colOff>775205</xdr:colOff>
      <xdr:row>251</xdr:row>
      <xdr:rowOff>8803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E0E40055-97D0-0386-7C89-32AAFF1BEE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9</xdr:col>
      <xdr:colOff>593912</xdr:colOff>
      <xdr:row>250</xdr:row>
      <xdr:rowOff>150335</xdr:rowOff>
    </xdr:from>
    <xdr:to>
      <xdr:col>12</xdr:col>
      <xdr:colOff>16147</xdr:colOff>
      <xdr:row>252</xdr:row>
      <xdr:rowOff>127255</xdr:rowOff>
    </xdr:to>
    <xdr:pic>
      <xdr:nvPicPr>
        <xdr:cNvPr id="11" name="Grafik 10">
          <a:extLst>
            <a:ext uri="{FF2B5EF4-FFF2-40B4-BE49-F238E27FC236}">
              <a16:creationId xmlns:a16="http://schemas.microsoft.com/office/drawing/2014/main" id="{D146D8EB-52AC-B566-2E91-B353E30BAC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9289677" y="47775335"/>
          <a:ext cx="2414205" cy="357920"/>
        </a:xfrm>
        <a:prstGeom prst="rect">
          <a:avLst/>
        </a:prstGeom>
        <a:ln>
          <a:solidFill>
            <a:schemeClr val="bg1">
              <a:lumMod val="50000"/>
            </a:schemeClr>
          </a:solidFill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56"/>
  <sheetViews>
    <sheetView tabSelected="1" topLeftCell="B221" zoomScaleNormal="100" workbookViewId="0">
      <selection activeCell="F222" sqref="F222"/>
    </sheetView>
  </sheetViews>
  <sheetFormatPr baseColWidth="10" defaultColWidth="9.140625" defaultRowHeight="15" x14ac:dyDescent="0.25"/>
  <cols>
    <col min="1" max="1" width="20.140625" bestFit="1" customWidth="1"/>
    <col min="2" max="2" width="12" bestFit="1" customWidth="1"/>
    <col min="3" max="3" width="13.140625" bestFit="1" customWidth="1"/>
    <col min="4" max="7" width="16.28515625" customWidth="1"/>
    <col min="8" max="8" width="11" bestFit="1" customWidth="1"/>
    <col min="11" max="11" width="11" customWidth="1"/>
    <col min="12" max="12" width="24.85546875" customWidth="1"/>
    <col min="13" max="13" width="19.7109375" bestFit="1" customWidth="1"/>
    <col min="14" max="14" width="16.85546875" bestFit="1" customWidth="1"/>
    <col min="15" max="15" width="13.140625" bestFit="1" customWidth="1"/>
    <col min="16" max="16" width="9.5703125" bestFit="1" customWidth="1"/>
    <col min="17" max="17" width="9.5703125" customWidth="1"/>
    <col min="18" max="18" width="32.140625" bestFit="1" customWidth="1"/>
    <col min="19" max="19" width="34.5703125" bestFit="1" customWidth="1"/>
  </cols>
  <sheetData>
    <row r="1" spans="1:1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36</v>
      </c>
      <c r="F1" s="1" t="s">
        <v>26</v>
      </c>
      <c r="G1" s="1" t="s">
        <v>25</v>
      </c>
      <c r="H1" s="3" t="s">
        <v>19</v>
      </c>
      <c r="I1" s="1" t="s">
        <v>20</v>
      </c>
      <c r="J1" s="1" t="s">
        <v>21</v>
      </c>
      <c r="K1" s="1" t="s">
        <v>22</v>
      </c>
      <c r="L1" s="1" t="s">
        <v>39</v>
      </c>
      <c r="M1" s="1" t="s">
        <v>37</v>
      </c>
      <c r="N1" s="1" t="s">
        <v>38</v>
      </c>
      <c r="O1" s="10" t="s">
        <v>28</v>
      </c>
      <c r="P1" s="10" t="s">
        <v>27</v>
      </c>
      <c r="Q1" s="10"/>
      <c r="R1" s="10" t="s">
        <v>30</v>
      </c>
      <c r="S1" s="10" t="s">
        <v>31</v>
      </c>
    </row>
    <row r="2" spans="1:19" x14ac:dyDescent="0.25">
      <c r="A2" s="2" t="s">
        <v>9</v>
      </c>
      <c r="B2">
        <v>1499450000.00001</v>
      </c>
      <c r="C2">
        <v>2076881053.04006</v>
      </c>
      <c r="D2" s="7">
        <v>1748309675.99352</v>
      </c>
      <c r="E2" s="7">
        <f>VLOOKUP($A2,$AD$45:$AG$57,COLUMN(B2),FALSE)</f>
        <v>533123385.17688859</v>
      </c>
      <c r="F2" s="7">
        <f t="shared" ref="F2:G2" si="0">VLOOKUP($A2,$AD$45:$AG$57,COLUMN(C2),FALSE)</f>
        <v>2742.3506645429929</v>
      </c>
      <c r="G2" s="7">
        <f t="shared" si="0"/>
        <v>1435445.7269307154</v>
      </c>
      <c r="H2">
        <f>VLOOKUP(A2,POP!$B$2:$C$14,2,FALSE)</f>
        <v>1364270000</v>
      </c>
      <c r="I2">
        <f t="shared" ref="I2:I15" si="1">B2/$H2</f>
        <v>1.0990859580581629</v>
      </c>
      <c r="J2">
        <f t="shared" ref="J2:J15" si="2">C2/$H2</f>
        <v>1.5223387255015943</v>
      </c>
      <c r="K2">
        <f t="shared" ref="K2:K15" si="3">D2/$H2</f>
        <v>1.2814982928551679</v>
      </c>
      <c r="L2" s="5">
        <f>E2/H2</f>
        <v>0.39077556874877301</v>
      </c>
      <c r="M2" s="6">
        <f>F2*1000000/H2</f>
        <v>2.0101231167899267</v>
      </c>
      <c r="N2" s="4">
        <f>G2*1000/H2</f>
        <v>1.0521712908227223</v>
      </c>
      <c r="O2" s="7">
        <v>1300536.5275129077</v>
      </c>
      <c r="P2" s="7">
        <v>2311.4789023477479</v>
      </c>
      <c r="Q2" s="2" t="s">
        <v>9</v>
      </c>
      <c r="R2" s="7">
        <f>(O2*1000000)/(P2*10^6)</f>
        <v>562.64261213544489</v>
      </c>
      <c r="S2" s="9">
        <f>(B2*1000)/(P2*1000000)</f>
        <v>648.6972468046464</v>
      </c>
    </row>
    <row r="3" spans="1:19" x14ac:dyDescent="0.25">
      <c r="A3" s="2" t="s">
        <v>10</v>
      </c>
      <c r="B3">
        <v>122260742.27713127</v>
      </c>
      <c r="C3">
        <v>280167862.68127042</v>
      </c>
      <c r="D3" s="7">
        <v>403165716.83603835</v>
      </c>
      <c r="E3" s="7">
        <f t="shared" ref="E3:E14" si="4">VLOOKUP($A3,$AD$45:$AG$57,COLUMN(B3),FALSE)</f>
        <v>224870907.45598131</v>
      </c>
      <c r="F3" s="7">
        <f t="shared" ref="F3:F14" si="5">VLOOKUP($A3,$AD$45:$AG$57,COLUMN(C3),FALSE)</f>
        <v>845.30508005474917</v>
      </c>
      <c r="G3" s="7">
        <f t="shared" ref="G3:G14" si="6">VLOOKUP($A3,$AD$45:$AG$57,COLUMN(D3),FALSE)</f>
        <v>483814.39045096288</v>
      </c>
      <c r="H3">
        <f>VLOOKUP(A3,POP!$B$2:$C$14,2,FALSE)</f>
        <v>597745775</v>
      </c>
      <c r="I3">
        <f t="shared" si="1"/>
        <v>0.20453635540482284</v>
      </c>
      <c r="J3">
        <f t="shared" si="2"/>
        <v>0.46870739099957742</v>
      </c>
      <c r="K3">
        <f t="shared" si="3"/>
        <v>0.67447689920692178</v>
      </c>
      <c r="L3" s="5">
        <f t="shared" ref="L3:L15" si="7">E3/H3</f>
        <v>0.3761982382158725</v>
      </c>
      <c r="M3" s="6">
        <f t="shared" ref="M3:M15" si="8">F3*1000000/H3</f>
        <v>1.4141548387435263</v>
      </c>
      <c r="N3" s="4">
        <f t="shared" ref="N3:N15" si="9">G3*1000/H3</f>
        <v>0.80939826040755014</v>
      </c>
      <c r="O3" s="7">
        <v>149992.47963309276</v>
      </c>
      <c r="P3" s="7">
        <v>322.66477888678321</v>
      </c>
      <c r="Q3" s="2" t="s">
        <v>10</v>
      </c>
      <c r="R3" s="7">
        <f>(O3*1000000)/(P3*10^6)</f>
        <v>464.85544579912835</v>
      </c>
      <c r="S3" s="9">
        <f>(B3*1000)/(P3*1000000)</f>
        <v>378.90947595501336</v>
      </c>
    </row>
    <row r="4" spans="1:19" x14ac:dyDescent="0.25">
      <c r="A4" s="2" t="s">
        <v>16</v>
      </c>
      <c r="B4">
        <v>56755930.000017896</v>
      </c>
      <c r="C4">
        <v>110087441.593418</v>
      </c>
      <c r="D4" s="7">
        <v>219367419.60647801</v>
      </c>
      <c r="E4" s="7">
        <f t="shared" si="4"/>
        <v>118105140.69235359</v>
      </c>
      <c r="F4" s="7">
        <f t="shared" si="5"/>
        <v>410.82504992488833</v>
      </c>
      <c r="G4" s="7">
        <f t="shared" si="6"/>
        <v>213095.00058392348</v>
      </c>
      <c r="H4">
        <f>VLOOKUP(A4,POP!$B$2:$C$14,2,FALSE)</f>
        <v>318857056</v>
      </c>
      <c r="I4">
        <f t="shared" si="1"/>
        <v>0.17799803683823104</v>
      </c>
      <c r="J4">
        <f t="shared" si="2"/>
        <v>0.34525640728934659</v>
      </c>
      <c r="K4">
        <f t="shared" si="3"/>
        <v>0.68798044602932673</v>
      </c>
      <c r="L4" s="5">
        <f t="shared" si="7"/>
        <v>0.37040152780044983</v>
      </c>
      <c r="M4" s="6">
        <f t="shared" si="8"/>
        <v>1.288430167042903</v>
      </c>
      <c r="N4" s="4">
        <f t="shared" si="9"/>
        <v>0.66830887563586949</v>
      </c>
      <c r="O4" s="7">
        <v>43788.583897087512</v>
      </c>
      <c r="P4" s="7">
        <v>75.692879021502264</v>
      </c>
      <c r="Q4" s="2" t="s">
        <v>16</v>
      </c>
      <c r="R4" s="7">
        <f>(O4*1000000)/(P4*10^6)</f>
        <v>578.50334751632806</v>
      </c>
      <c r="S4" s="9">
        <f>(B4*1000)/(P4*1000000)</f>
        <v>749.81861878836844</v>
      </c>
    </row>
    <row r="5" spans="1:19" x14ac:dyDescent="0.25">
      <c r="A5" s="2" t="s">
        <v>5</v>
      </c>
      <c r="B5">
        <v>62467897.422244921</v>
      </c>
      <c r="C5">
        <v>182657338.49922079</v>
      </c>
      <c r="D5" s="7">
        <v>216952188.90829623</v>
      </c>
      <c r="E5" s="7">
        <f t="shared" si="4"/>
        <v>118008695.79105043</v>
      </c>
      <c r="F5" s="7">
        <f t="shared" si="5"/>
        <v>396.11542916331297</v>
      </c>
      <c r="G5" s="7">
        <f t="shared" si="6"/>
        <v>205816.88479583059</v>
      </c>
      <c r="H5">
        <f>VLOOKUP(A5,POP!$B$2:$C$14,2,FALSE)</f>
        <v>1361568498</v>
      </c>
      <c r="I5">
        <f t="shared" si="1"/>
        <v>4.5879364507921308E-2</v>
      </c>
      <c r="J5">
        <f t="shared" si="2"/>
        <v>0.13415214788497609</v>
      </c>
      <c r="K5">
        <f t="shared" si="3"/>
        <v>0.1593399004361338</v>
      </c>
      <c r="L5" s="5">
        <f t="shared" si="7"/>
        <v>8.6671141381717276E-2</v>
      </c>
      <c r="M5" s="6">
        <f t="shared" si="8"/>
        <v>0.29092581808786311</v>
      </c>
      <c r="N5" s="4">
        <f t="shared" si="9"/>
        <v>0.15116160890778083</v>
      </c>
      <c r="O5" s="7">
        <v>274479.12959675252</v>
      </c>
      <c r="P5" s="7">
        <v>502.67395108625749</v>
      </c>
      <c r="Q5" s="2" t="s">
        <v>5</v>
      </c>
      <c r="R5" s="7">
        <f>(O5*1000000)/(P5*10^6)</f>
        <v>546.03810084770566</v>
      </c>
      <c r="S5" s="9">
        <f>(B5*1000)/(P5*1000000)</f>
        <v>124.27120459943147</v>
      </c>
    </row>
    <row r="6" spans="1:19" x14ac:dyDescent="0.25">
      <c r="A6" s="2" t="s">
        <v>12</v>
      </c>
      <c r="B6">
        <v>1.3473750499999999E-5</v>
      </c>
      <c r="C6">
        <v>121993408.591397</v>
      </c>
      <c r="D6" s="7">
        <v>149716976.609954</v>
      </c>
      <c r="E6" s="7">
        <f t="shared" si="4"/>
        <v>88313990.044299886</v>
      </c>
      <c r="F6" s="7">
        <f t="shared" si="5"/>
        <v>239.81953203839734</v>
      </c>
      <c r="G6" s="7">
        <f t="shared" si="6"/>
        <v>108421.35108227681</v>
      </c>
      <c r="H6">
        <f>VLOOKUP(A6,POP!$B$2:$C$14,2,FALSE)</f>
        <v>127131800</v>
      </c>
      <c r="I6">
        <f t="shared" si="1"/>
        <v>1.0598253544746475E-13</v>
      </c>
      <c r="J6">
        <f t="shared" si="2"/>
        <v>0.95958217056155115</v>
      </c>
      <c r="K6">
        <f t="shared" si="3"/>
        <v>1.1776516702347799</v>
      </c>
      <c r="L6" s="5">
        <f t="shared" si="7"/>
        <v>0.69466482850317457</v>
      </c>
      <c r="M6" s="6">
        <f t="shared" si="8"/>
        <v>1.886385090421101</v>
      </c>
      <c r="N6" s="4">
        <f t="shared" si="9"/>
        <v>0.85282636667046974</v>
      </c>
      <c r="O6" s="7">
        <v>0</v>
      </c>
      <c r="P6" s="7">
        <v>0</v>
      </c>
      <c r="Q6" s="2" t="s">
        <v>12</v>
      </c>
      <c r="R6" s="7"/>
      <c r="S6" s="9"/>
    </row>
    <row r="7" spans="1:19" x14ac:dyDescent="0.25">
      <c r="A7" s="2" t="s">
        <v>13</v>
      </c>
      <c r="B7">
        <v>27814500.000007</v>
      </c>
      <c r="C7">
        <v>100382052.930858</v>
      </c>
      <c r="D7" s="7">
        <v>135657504.353383</v>
      </c>
      <c r="E7" s="7">
        <f t="shared" si="4"/>
        <v>66441209.649746105</v>
      </c>
      <c r="F7" s="7">
        <f t="shared" si="5"/>
        <v>299.67433745677357</v>
      </c>
      <c r="G7" s="7">
        <f t="shared" si="6"/>
        <v>161026.47407589611</v>
      </c>
      <c r="H7">
        <f>VLOOKUP(A7,POP!$B$2:$C$14,2,FALSE)</f>
        <v>301006711</v>
      </c>
      <c r="I7">
        <f t="shared" si="1"/>
        <v>9.2404916513662047E-2</v>
      </c>
      <c r="J7">
        <f t="shared" si="2"/>
        <v>0.33348775712465095</v>
      </c>
      <c r="K7">
        <f t="shared" si="3"/>
        <v>0.45067933503111501</v>
      </c>
      <c r="L7" s="5">
        <f t="shared" si="7"/>
        <v>0.22072999445432998</v>
      </c>
      <c r="M7" s="6">
        <f t="shared" si="8"/>
        <v>0.99557360851258092</v>
      </c>
      <c r="N7" s="4">
        <f t="shared" si="9"/>
        <v>0.534959747378842</v>
      </c>
      <c r="O7" s="7">
        <v>9762.5667948630235</v>
      </c>
      <c r="P7" s="7">
        <v>58.989461562156876</v>
      </c>
      <c r="Q7" s="2" t="s">
        <v>13</v>
      </c>
      <c r="R7" s="7">
        <f t="shared" ref="R7:R15" si="10">(O7*1000000)/(P7*10^6)</f>
        <v>165.49679444990795</v>
      </c>
      <c r="S7" s="9">
        <f t="shared" ref="S7:S15" si="11">(B7*1000)/(P7*1000000)</f>
        <v>471.51642451760659</v>
      </c>
    </row>
    <row r="8" spans="1:19" x14ac:dyDescent="0.25">
      <c r="A8" s="2" t="s">
        <v>15</v>
      </c>
      <c r="B8">
        <v>54030240.000018299</v>
      </c>
      <c r="C8">
        <v>76340742.938735202</v>
      </c>
      <c r="D8" s="7">
        <v>77570007.527964696</v>
      </c>
      <c r="E8" s="7">
        <f t="shared" si="4"/>
        <v>46184159.416267917</v>
      </c>
      <c r="F8" s="7">
        <f t="shared" si="5"/>
        <v>140.33193472005573</v>
      </c>
      <c r="G8" s="7">
        <f t="shared" si="6"/>
        <v>74427.143871286447</v>
      </c>
      <c r="H8">
        <f>VLOOKUP(A8,POP!$B$2:$C$14,2,FALSE)</f>
        <v>419253506</v>
      </c>
      <c r="I8">
        <f t="shared" si="1"/>
        <v>0.12887248222563058</v>
      </c>
      <c r="J8">
        <f t="shared" si="2"/>
        <v>0.18208730957812241</v>
      </c>
      <c r="K8">
        <f t="shared" si="3"/>
        <v>0.18501934132415984</v>
      </c>
      <c r="L8" s="5">
        <f t="shared" si="7"/>
        <v>0.11015807561611164</v>
      </c>
      <c r="M8" s="6">
        <f t="shared" si="8"/>
        <v>0.33471857172747349</v>
      </c>
      <c r="N8" s="4">
        <f t="shared" si="9"/>
        <v>0.17752300888638592</v>
      </c>
      <c r="O8" s="7">
        <v>16741.402889109857</v>
      </c>
      <c r="P8" s="7">
        <v>106.27504644365986</v>
      </c>
      <c r="Q8" s="2" t="s">
        <v>15</v>
      </c>
      <c r="R8" s="7">
        <f t="shared" si="10"/>
        <v>157.52901033061477</v>
      </c>
      <c r="S8" s="9">
        <f t="shared" si="11"/>
        <v>508.4000601087634</v>
      </c>
    </row>
    <row r="9" spans="1:19" x14ac:dyDescent="0.25">
      <c r="A9" s="2" t="s">
        <v>11</v>
      </c>
      <c r="B9">
        <v>131016500.00001</v>
      </c>
      <c r="C9">
        <v>96642086.214637205</v>
      </c>
      <c r="D9" s="7">
        <v>72504328.738693893</v>
      </c>
      <c r="E9" s="7">
        <f t="shared" si="4"/>
        <v>36157519.397386052</v>
      </c>
      <c r="F9" s="7">
        <f t="shared" si="5"/>
        <v>105.5424295356173</v>
      </c>
      <c r="G9" s="7">
        <f t="shared" si="6"/>
        <v>66594.368497388306</v>
      </c>
      <c r="H9">
        <f>VLOOKUP(A9,POP!$B$2:$C$14,2,FALSE)</f>
        <v>1295291543</v>
      </c>
      <c r="I9">
        <f t="shared" si="1"/>
        <v>0.10114827098814</v>
      </c>
      <c r="J9">
        <f t="shared" si="2"/>
        <v>7.4610296606126461E-2</v>
      </c>
      <c r="K9">
        <f t="shared" si="3"/>
        <v>5.5975296936447219E-2</v>
      </c>
      <c r="L9" s="5">
        <f t="shared" si="7"/>
        <v>2.7914579997675514E-2</v>
      </c>
      <c r="M9" s="6">
        <f t="shared" si="8"/>
        <v>8.1481601656390429E-2</v>
      </c>
      <c r="N9" s="4">
        <f t="shared" si="9"/>
        <v>5.1412648262298043E-2</v>
      </c>
      <c r="O9" s="7">
        <v>114974.36132360158</v>
      </c>
      <c r="P9" s="7">
        <v>160.00182970194976</v>
      </c>
      <c r="Q9" s="2" t="s">
        <v>11</v>
      </c>
      <c r="R9" s="7">
        <f t="shared" si="10"/>
        <v>718.58154083472039</v>
      </c>
      <c r="S9" s="9">
        <f t="shared" si="11"/>
        <v>818.8437609998997</v>
      </c>
    </row>
    <row r="10" spans="1:19" x14ac:dyDescent="0.25">
      <c r="A10" s="2" t="s">
        <v>4</v>
      </c>
      <c r="B10">
        <v>35223420.000006802</v>
      </c>
      <c r="C10">
        <v>42555097.416720897</v>
      </c>
      <c r="D10" s="7">
        <v>56634982.475124903</v>
      </c>
      <c r="E10" s="7">
        <f t="shared" si="4"/>
        <v>28793759.762405291</v>
      </c>
      <c r="F10" s="7">
        <f t="shared" si="5"/>
        <v>104.55764920290689</v>
      </c>
      <c r="G10" s="7">
        <f t="shared" si="6"/>
        <v>55115.545048559259</v>
      </c>
      <c r="H10">
        <f>VLOOKUP(A10,POP!$B$2:$C$14,2,FALSE)</f>
        <v>1063374417</v>
      </c>
      <c r="I10">
        <f t="shared" si="1"/>
        <v>3.3124193545467626E-2</v>
      </c>
      <c r="J10">
        <f t="shared" si="2"/>
        <v>4.0018921591867575E-2</v>
      </c>
      <c r="K10">
        <f t="shared" si="3"/>
        <v>5.3259681227712762E-2</v>
      </c>
      <c r="L10" s="5">
        <f t="shared" si="7"/>
        <v>2.7077724743123373E-2</v>
      </c>
      <c r="M10" s="6">
        <f t="shared" si="8"/>
        <v>9.8326278619609575E-2</v>
      </c>
      <c r="N10" s="4">
        <f t="shared" si="9"/>
        <v>5.1830798416282811E-2</v>
      </c>
      <c r="O10" s="7">
        <v>15585.987554156885</v>
      </c>
      <c r="P10" s="7">
        <v>43.8225435187871</v>
      </c>
      <c r="Q10" s="2" t="s">
        <v>4</v>
      </c>
      <c r="R10" s="7">
        <f t="shared" si="10"/>
        <v>355.66140855048815</v>
      </c>
      <c r="S10" s="9">
        <f t="shared" si="11"/>
        <v>803.77397502968358</v>
      </c>
    </row>
    <row r="11" spans="1:19" x14ac:dyDescent="0.25">
      <c r="A11" s="2" t="s">
        <v>14</v>
      </c>
      <c r="B11">
        <v>102758000.003115</v>
      </c>
      <c r="C11">
        <v>45823240.415834598</v>
      </c>
      <c r="D11" s="7">
        <v>52368943.825850002</v>
      </c>
      <c r="E11" s="7">
        <f t="shared" si="4"/>
        <v>25945423.527853757</v>
      </c>
      <c r="F11" s="7">
        <f t="shared" si="5"/>
        <v>152.97962226647357</v>
      </c>
      <c r="G11" s="7">
        <f t="shared" si="6"/>
        <v>84659.138509200464</v>
      </c>
      <c r="H11">
        <f>VLOOKUP(A11,POP!$B$2:$C$14,2,FALSE)</f>
        <v>143819569</v>
      </c>
      <c r="I11">
        <f t="shared" si="1"/>
        <v>0.71449247635497359</v>
      </c>
      <c r="J11">
        <f t="shared" si="2"/>
        <v>0.31861617118206353</v>
      </c>
      <c r="K11">
        <f t="shared" si="3"/>
        <v>0.36412947271348034</v>
      </c>
      <c r="L11" s="5">
        <f t="shared" si="7"/>
        <v>0.18040259547609794</v>
      </c>
      <c r="M11" s="6">
        <f t="shared" si="8"/>
        <v>1.0636912857559291</v>
      </c>
      <c r="N11" s="4">
        <f t="shared" si="9"/>
        <v>0.5886482562689398</v>
      </c>
      <c r="O11" s="7">
        <v>113301.4312821916</v>
      </c>
      <c r="P11" s="7">
        <v>196.81816133197395</v>
      </c>
      <c r="Q11" s="2" t="s">
        <v>14</v>
      </c>
      <c r="R11" s="7">
        <f t="shared" si="10"/>
        <v>575.66553063711251</v>
      </c>
      <c r="S11" s="9">
        <f t="shared" si="11"/>
        <v>522.09612826223236</v>
      </c>
    </row>
    <row r="12" spans="1:19" x14ac:dyDescent="0.25">
      <c r="A12" s="2" t="s">
        <v>8</v>
      </c>
      <c r="B12">
        <v>43434250.000115</v>
      </c>
      <c r="C12">
        <v>34582450.274862498</v>
      </c>
      <c r="D12" s="7">
        <v>32116238.409410201</v>
      </c>
      <c r="E12" s="7">
        <f t="shared" si="4"/>
        <v>16196162.446125424</v>
      </c>
      <c r="F12" s="7">
        <f t="shared" si="5"/>
        <v>68.60698122906814</v>
      </c>
      <c r="G12" s="7">
        <f t="shared" si="6"/>
        <v>33550.769414347844</v>
      </c>
      <c r="H12">
        <f>VLOOKUP(A12,POP!$B$2:$C$14,2,FALSE)</f>
        <v>35540419</v>
      </c>
      <c r="I12">
        <f t="shared" si="1"/>
        <v>1.2221085519592496</v>
      </c>
      <c r="J12">
        <f t="shared" si="2"/>
        <v>0.97304565471956028</v>
      </c>
      <c r="K12">
        <f t="shared" si="3"/>
        <v>0.90365390485154951</v>
      </c>
      <c r="L12" s="5">
        <f t="shared" si="7"/>
        <v>0.45571107212116502</v>
      </c>
      <c r="M12" s="6">
        <f t="shared" si="8"/>
        <v>1.9303931455920129</v>
      </c>
      <c r="N12" s="4">
        <f t="shared" si="9"/>
        <v>0.94401727268178359</v>
      </c>
      <c r="O12" s="7">
        <v>77706.777908506483</v>
      </c>
      <c r="P12" s="7">
        <v>200.82272480051085</v>
      </c>
      <c r="Q12" s="2" t="s">
        <v>8</v>
      </c>
      <c r="R12" s="7">
        <f t="shared" si="10"/>
        <v>386.94215500609926</v>
      </c>
      <c r="S12" s="9">
        <f t="shared" si="11"/>
        <v>216.28154902917893</v>
      </c>
    </row>
    <row r="13" spans="1:19" x14ac:dyDescent="0.25">
      <c r="A13" s="2" t="s">
        <v>7</v>
      </c>
      <c r="B13">
        <v>341202300.00001699</v>
      </c>
      <c r="C13">
        <v>30262998.2578777</v>
      </c>
      <c r="D13" s="7">
        <v>28739886.269499</v>
      </c>
      <c r="E13" s="7">
        <f t="shared" si="4"/>
        <v>20093592.188368369</v>
      </c>
      <c r="F13" s="7">
        <f t="shared" si="5"/>
        <v>49.033824152378983</v>
      </c>
      <c r="G13" s="7">
        <f t="shared" si="6"/>
        <v>37655.081777181367</v>
      </c>
      <c r="H13">
        <f>VLOOKUP(A13,POP!$B$2:$C$14,2,FALSE)</f>
        <v>206077898</v>
      </c>
      <c r="I13">
        <f t="shared" si="1"/>
        <v>1.6556957505458298</v>
      </c>
      <c r="J13">
        <f t="shared" si="2"/>
        <v>0.14685222700533224</v>
      </c>
      <c r="K13">
        <f t="shared" si="3"/>
        <v>0.13946127434538855</v>
      </c>
      <c r="L13" s="5">
        <f t="shared" si="7"/>
        <v>9.750483862354016E-2</v>
      </c>
      <c r="M13" s="6">
        <f t="shared" si="8"/>
        <v>0.23793829725679258</v>
      </c>
      <c r="N13" s="4">
        <f t="shared" si="9"/>
        <v>0.18272256337349366</v>
      </c>
      <c r="O13" s="7">
        <v>548984.46099454572</v>
      </c>
      <c r="P13" s="7">
        <v>571.12400071943603</v>
      </c>
      <c r="Q13" s="2" t="s">
        <v>7</v>
      </c>
      <c r="R13" s="7">
        <f t="shared" si="10"/>
        <v>961.23514386192574</v>
      </c>
      <c r="S13" s="9">
        <f t="shared" si="11"/>
        <v>597.42245041393767</v>
      </c>
    </row>
    <row r="14" spans="1:19" x14ac:dyDescent="0.25">
      <c r="A14" s="2" t="s">
        <v>6</v>
      </c>
      <c r="B14">
        <v>737840800.00002599</v>
      </c>
      <c r="C14">
        <v>15878806.847837901</v>
      </c>
      <c r="D14" s="7">
        <v>21150708.0519794</v>
      </c>
      <c r="E14" s="7">
        <f t="shared" si="4"/>
        <v>11098045.587647246</v>
      </c>
      <c r="F14" s="7">
        <f t="shared" si="5"/>
        <v>37.654111757784797</v>
      </c>
      <c r="G14" s="7">
        <f t="shared" si="6"/>
        <v>19608.945205914191</v>
      </c>
      <c r="H14">
        <f>VLOOKUP(A14,POP!$B$2:$C$14,2,FALSE)</f>
        <v>23490736</v>
      </c>
      <c r="I14">
        <f t="shared" si="1"/>
        <v>31.409863020044412</v>
      </c>
      <c r="J14">
        <f t="shared" si="2"/>
        <v>0.67596038062995989</v>
      </c>
      <c r="K14">
        <f t="shared" si="3"/>
        <v>0.90038507316158167</v>
      </c>
      <c r="L14" s="5">
        <f t="shared" si="7"/>
        <v>0.4724435023086227</v>
      </c>
      <c r="M14" s="6">
        <f t="shared" si="8"/>
        <v>1.6029345252436875</v>
      </c>
      <c r="N14" s="4">
        <f t="shared" si="9"/>
        <v>0.83475227025301346</v>
      </c>
      <c r="O14" s="7">
        <v>313377.11085666844</v>
      </c>
      <c r="P14" s="7">
        <v>1042.4323666246351</v>
      </c>
      <c r="Q14" s="2" t="s">
        <v>6</v>
      </c>
      <c r="R14" s="7">
        <f t="shared" si="10"/>
        <v>300.62104831930168</v>
      </c>
      <c r="S14" s="9">
        <f t="shared" si="11"/>
        <v>707.80687901041722</v>
      </c>
    </row>
    <row r="15" spans="1:19" x14ac:dyDescent="0.25">
      <c r="A15" s="2" t="s">
        <v>29</v>
      </c>
      <c r="B15">
        <f>SUM(B2:B14)</f>
        <v>3214254579.702733</v>
      </c>
      <c r="C15">
        <f t="shared" ref="C15:H15" si="12">SUM(C2:C14)</f>
        <v>3214254579.7027302</v>
      </c>
      <c r="D15">
        <f t="shared" si="12"/>
        <v>3214254577.6061912</v>
      </c>
      <c r="E15" s="7">
        <f>SUM(E2:E14)</f>
        <v>1333331991.1363742</v>
      </c>
      <c r="F15" s="7">
        <f t="shared" ref="F15:G15" si="13">SUM(F2:F14)</f>
        <v>5592.796646045399</v>
      </c>
      <c r="G15" s="7">
        <f t="shared" si="13"/>
        <v>2979230.8202434839</v>
      </c>
      <c r="H15">
        <f t="shared" si="12"/>
        <v>7257427928</v>
      </c>
      <c r="I15">
        <f t="shared" si="1"/>
        <v>0.44289169821470298</v>
      </c>
      <c r="J15">
        <f t="shared" si="2"/>
        <v>0.44289169821470259</v>
      </c>
      <c r="K15">
        <f t="shared" si="3"/>
        <v>0.44289169792582073</v>
      </c>
      <c r="L15" s="5">
        <f t="shared" si="7"/>
        <v>0.18371963240478414</v>
      </c>
      <c r="M15" s="6">
        <f t="shared" si="8"/>
        <v>0.77063068369824794</v>
      </c>
      <c r="N15" s="4">
        <f t="shared" si="9"/>
        <v>0.41050780659484959</v>
      </c>
      <c r="O15">
        <f t="shared" ref="O15:P15" si="14">SUM(O2:O14)</f>
        <v>2979230.8202434843</v>
      </c>
      <c r="P15">
        <f t="shared" si="14"/>
        <v>5592.7966460454008</v>
      </c>
      <c r="Q15" s="2" t="s">
        <v>32</v>
      </c>
      <c r="R15" s="7">
        <f t="shared" si="10"/>
        <v>532.690710710904</v>
      </c>
      <c r="S15" s="9">
        <f t="shared" si="11"/>
        <v>574.71329338882606</v>
      </c>
    </row>
    <row r="18" spans="1:26" x14ac:dyDescent="0.25"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spans="1:26" x14ac:dyDescent="0.25">
      <c r="A19" s="1" t="s">
        <v>0</v>
      </c>
      <c r="B19" t="s">
        <v>33</v>
      </c>
      <c r="C19" t="s">
        <v>34</v>
      </c>
      <c r="D19" t="s">
        <v>35</v>
      </c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spans="1:26" x14ac:dyDescent="0.25">
      <c r="A20" s="2" t="s">
        <v>9</v>
      </c>
      <c r="B20" s="8">
        <v>0.46650007422208761</v>
      </c>
      <c r="C20" s="8">
        <v>0.41329571744436067</v>
      </c>
      <c r="D20" s="8">
        <v>0.43653432915500601</v>
      </c>
      <c r="E20" s="8"/>
      <c r="F20" s="8"/>
      <c r="G20" s="8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spans="1:26" x14ac:dyDescent="0.25">
      <c r="A21" s="2" t="s">
        <v>6</v>
      </c>
      <c r="B21" s="8">
        <v>0.22955269463076083</v>
      </c>
      <c r="C21" s="8">
        <v>0.18638839074575086</v>
      </c>
      <c r="D21" s="8">
        <v>0.10518725461864582</v>
      </c>
      <c r="E21" s="8"/>
      <c r="F21" s="8"/>
      <c r="G21" s="8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spans="1:26" x14ac:dyDescent="0.25">
      <c r="A22" s="2" t="s">
        <v>7</v>
      </c>
      <c r="B22" s="8">
        <v>0.10615285489663134</v>
      </c>
      <c r="C22" s="8">
        <v>0.10211778415424257</v>
      </c>
      <c r="D22" s="8">
        <v>0.18427053629556595</v>
      </c>
      <c r="E22" s="8"/>
      <c r="F22" s="8"/>
      <c r="G22" s="8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spans="1:26" x14ac:dyDescent="0.25">
      <c r="A23" s="2" t="s">
        <v>23</v>
      </c>
      <c r="B23" s="8">
        <v>0.19779437625052007</v>
      </c>
      <c r="C23" s="8">
        <v>0.29819810765564592</v>
      </c>
      <c r="D23" s="8">
        <v>0.27400787993078218</v>
      </c>
      <c r="E23" s="8"/>
      <c r="F23" s="8"/>
      <c r="G23" s="8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spans="1:26" x14ac:dyDescent="0.25">
      <c r="A24" s="2" t="s">
        <v>24</v>
      </c>
      <c r="B24" s="8">
        <v>1</v>
      </c>
      <c r="C24" s="8">
        <v>1</v>
      </c>
      <c r="D24" s="8">
        <v>1</v>
      </c>
      <c r="E24" s="8"/>
      <c r="F24" s="8"/>
      <c r="G24" s="8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spans="1:26" x14ac:dyDescent="0.25">
      <c r="A25" s="2"/>
      <c r="C25" s="8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spans="1:26" x14ac:dyDescent="0.25">
      <c r="A26" s="2"/>
      <c r="C26" s="8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spans="1:26" x14ac:dyDescent="0.25">
      <c r="A27" s="2"/>
      <c r="C27" s="8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spans="1:26" x14ac:dyDescent="0.25">
      <c r="A28" s="2"/>
      <c r="C28" s="8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spans="1:26" x14ac:dyDescent="0.25">
      <c r="A29" s="2"/>
      <c r="C29" s="8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spans="1:26" x14ac:dyDescent="0.25">
      <c r="A30" s="2"/>
      <c r="C30" s="8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spans="1:26" x14ac:dyDescent="0.25">
      <c r="A31" s="2"/>
      <c r="C31" s="8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spans="1:26" x14ac:dyDescent="0.25">
      <c r="A32" s="2"/>
      <c r="C32" s="8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spans="9:33" x14ac:dyDescent="0.25"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spans="9:33" x14ac:dyDescent="0.25"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spans="9:33" x14ac:dyDescent="0.25"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spans="9:33" x14ac:dyDescent="0.25"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spans="9:33" x14ac:dyDescent="0.25"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spans="9:33" x14ac:dyDescent="0.25"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spans="9:33" x14ac:dyDescent="0.25"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spans="9:33" x14ac:dyDescent="0.25"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spans="9:33" x14ac:dyDescent="0.25"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spans="9:33" x14ac:dyDescent="0.25"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spans="9:33" x14ac:dyDescent="0.25"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spans="9:33" x14ac:dyDescent="0.25"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D44" s="1" t="s">
        <v>0</v>
      </c>
      <c r="AE44" s="1" t="s">
        <v>36</v>
      </c>
      <c r="AF44" s="1" t="s">
        <v>26</v>
      </c>
      <c r="AG44" s="1" t="s">
        <v>25</v>
      </c>
    </row>
    <row r="45" spans="9:33" x14ac:dyDescent="0.25"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D45" s="2" t="s">
        <v>4</v>
      </c>
      <c r="AE45">
        <v>28793759.762405291</v>
      </c>
      <c r="AF45" s="9">
        <v>104.55764920290689</v>
      </c>
      <c r="AG45" s="9">
        <v>55115.545048559259</v>
      </c>
    </row>
    <row r="46" spans="9:33" x14ac:dyDescent="0.25"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D46" s="2" t="s">
        <v>5</v>
      </c>
      <c r="AE46">
        <v>118008695.79105043</v>
      </c>
      <c r="AF46" s="9">
        <v>396.11542916331297</v>
      </c>
      <c r="AG46" s="9">
        <v>205816.88479583059</v>
      </c>
    </row>
    <row r="47" spans="9:33" x14ac:dyDescent="0.25"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D47" s="2" t="s">
        <v>6</v>
      </c>
      <c r="AE47">
        <v>11098045.587647246</v>
      </c>
      <c r="AF47" s="9">
        <v>37.654111757784797</v>
      </c>
      <c r="AG47" s="9">
        <v>19608.945205914191</v>
      </c>
    </row>
    <row r="48" spans="9:33" x14ac:dyDescent="0.25"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D48" s="2" t="s">
        <v>7</v>
      </c>
      <c r="AE48">
        <v>20093592.188368369</v>
      </c>
      <c r="AF48" s="9">
        <v>49.033824152378983</v>
      </c>
      <c r="AG48" s="9">
        <v>37655.081777181367</v>
      </c>
    </row>
    <row r="49" spans="1:33" x14ac:dyDescent="0.25"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D49" s="2" t="s">
        <v>8</v>
      </c>
      <c r="AE49">
        <v>16196162.446125424</v>
      </c>
      <c r="AF49" s="9">
        <v>68.60698122906814</v>
      </c>
      <c r="AG49" s="9">
        <v>33550.769414347844</v>
      </c>
    </row>
    <row r="50" spans="1:33" x14ac:dyDescent="0.25"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D50" s="2" t="s">
        <v>9</v>
      </c>
      <c r="AE50">
        <v>533123385.17688859</v>
      </c>
      <c r="AF50" s="9">
        <v>2742.3506645429929</v>
      </c>
      <c r="AG50" s="9">
        <v>1435445.7269307154</v>
      </c>
    </row>
    <row r="51" spans="1:33" x14ac:dyDescent="0.25"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D51" s="2" t="s">
        <v>10</v>
      </c>
      <c r="AE51">
        <v>224870907.45598131</v>
      </c>
      <c r="AF51" s="9">
        <v>845.30508005474917</v>
      </c>
      <c r="AG51" s="9">
        <v>483814.39045096288</v>
      </c>
    </row>
    <row r="52" spans="1:33" x14ac:dyDescent="0.25">
      <c r="AD52" s="2" t="s">
        <v>11</v>
      </c>
      <c r="AE52">
        <v>36157519.397386052</v>
      </c>
      <c r="AF52" s="9">
        <v>105.5424295356173</v>
      </c>
      <c r="AG52" s="9">
        <v>66594.368497388306</v>
      </c>
    </row>
    <row r="53" spans="1:33" x14ac:dyDescent="0.25">
      <c r="AD53" s="2" t="s">
        <v>12</v>
      </c>
      <c r="AE53">
        <v>88313990.044299886</v>
      </c>
      <c r="AF53" s="9">
        <v>239.81953203839734</v>
      </c>
      <c r="AG53" s="9">
        <v>108421.35108227681</v>
      </c>
    </row>
    <row r="54" spans="1:33" x14ac:dyDescent="0.25">
      <c r="AD54" s="2" t="s">
        <v>13</v>
      </c>
      <c r="AE54">
        <v>66441209.649746105</v>
      </c>
      <c r="AF54" s="9">
        <v>299.67433745677357</v>
      </c>
      <c r="AG54" s="9">
        <v>161026.47407589611</v>
      </c>
    </row>
    <row r="55" spans="1:33" x14ac:dyDescent="0.25">
      <c r="AD55" s="2" t="s">
        <v>14</v>
      </c>
      <c r="AE55">
        <v>25945423.527853757</v>
      </c>
      <c r="AF55" s="9">
        <v>152.97962226647357</v>
      </c>
      <c r="AG55" s="9">
        <v>84659.138509200464</v>
      </c>
    </row>
    <row r="56" spans="1:33" x14ac:dyDescent="0.25">
      <c r="AD56" s="2" t="s">
        <v>15</v>
      </c>
      <c r="AE56">
        <v>46184159.416267917</v>
      </c>
      <c r="AF56" s="9">
        <v>140.33193472005573</v>
      </c>
      <c r="AG56" s="9">
        <v>74427.143871286447</v>
      </c>
    </row>
    <row r="57" spans="1:33" x14ac:dyDescent="0.25">
      <c r="A57" s="1" t="s">
        <v>0</v>
      </c>
      <c r="B57" t="s">
        <v>21</v>
      </c>
      <c r="C57" t="s">
        <v>48</v>
      </c>
      <c r="D57" t="s">
        <v>47</v>
      </c>
      <c r="E57" t="s">
        <v>49</v>
      </c>
      <c r="F57" t="s">
        <v>50</v>
      </c>
      <c r="AD57" s="2" t="s">
        <v>16</v>
      </c>
      <c r="AE57">
        <v>118105140.69235359</v>
      </c>
      <c r="AF57" s="9">
        <v>410.82504992488833</v>
      </c>
      <c r="AG57" s="9">
        <v>213095.00058392348</v>
      </c>
    </row>
    <row r="58" spans="1:33" x14ac:dyDescent="0.25">
      <c r="A58" s="2" t="s">
        <v>9</v>
      </c>
      <c r="B58" s="4">
        <v>1.5223387255015943</v>
      </c>
      <c r="C58" s="4">
        <v>1.2814982928551679</v>
      </c>
      <c r="D58" s="4">
        <v>0.39077556874877301</v>
      </c>
      <c r="E58" s="4">
        <v>2.0101231167899267</v>
      </c>
      <c r="F58" s="4">
        <v>1.0521712908227223</v>
      </c>
    </row>
    <row r="59" spans="1:33" x14ac:dyDescent="0.25">
      <c r="A59" s="2" t="s">
        <v>8</v>
      </c>
      <c r="B59" s="4">
        <v>0.97304565471956028</v>
      </c>
      <c r="C59" s="4">
        <v>0.90365390485154951</v>
      </c>
      <c r="D59" s="4">
        <v>0.45571107212116502</v>
      </c>
      <c r="E59" s="4">
        <v>1.9303931455920129</v>
      </c>
      <c r="F59" s="4">
        <v>0.94401727268178359</v>
      </c>
    </row>
    <row r="60" spans="1:33" x14ac:dyDescent="0.25">
      <c r="A60" s="2" t="s">
        <v>12</v>
      </c>
      <c r="B60" s="4">
        <v>0.95958217056155115</v>
      </c>
      <c r="C60" s="4">
        <v>1.1776516702347799</v>
      </c>
      <c r="D60" s="4">
        <v>0.69466482850317457</v>
      </c>
      <c r="E60" s="4">
        <v>1.886385090421101</v>
      </c>
      <c r="F60" s="4">
        <v>0.85282636667046974</v>
      </c>
    </row>
    <row r="61" spans="1:33" x14ac:dyDescent="0.25">
      <c r="A61" s="2" t="s">
        <v>6</v>
      </c>
      <c r="B61" s="4">
        <v>0.67596038062995989</v>
      </c>
      <c r="C61" s="4">
        <v>0.90038507316158167</v>
      </c>
      <c r="D61" s="4">
        <v>0.4724435023086227</v>
      </c>
      <c r="E61" s="4">
        <v>1.6029345252436875</v>
      </c>
      <c r="F61" s="4">
        <v>0.83475227025301346</v>
      </c>
    </row>
    <row r="62" spans="1:33" x14ac:dyDescent="0.25">
      <c r="A62" s="2" t="s">
        <v>10</v>
      </c>
      <c r="B62" s="4">
        <v>0.46870739099957742</v>
      </c>
      <c r="C62" s="4">
        <v>0.67447689920692178</v>
      </c>
      <c r="D62" s="4">
        <v>0.3761982382158725</v>
      </c>
      <c r="E62" s="4">
        <v>1.4141548387435263</v>
      </c>
      <c r="F62" s="4">
        <v>0.80939826040755014</v>
      </c>
    </row>
    <row r="63" spans="1:33" x14ac:dyDescent="0.25">
      <c r="A63" s="2" t="s">
        <v>16</v>
      </c>
      <c r="B63" s="4">
        <v>0.34525640728934659</v>
      </c>
      <c r="C63" s="4">
        <v>0.68798044602932673</v>
      </c>
      <c r="D63" s="4">
        <v>0.37040152780044983</v>
      </c>
      <c r="E63" s="4">
        <v>1.288430167042903</v>
      </c>
      <c r="F63" s="4">
        <v>0.66830887563586949</v>
      </c>
    </row>
    <row r="64" spans="1:33" x14ac:dyDescent="0.25">
      <c r="A64" s="2" t="s">
        <v>14</v>
      </c>
      <c r="B64" s="4">
        <v>0.31861617118206353</v>
      </c>
      <c r="C64" s="4">
        <v>0.36412947271348034</v>
      </c>
      <c r="D64" s="4">
        <v>0.18040259547609794</v>
      </c>
      <c r="E64" s="4">
        <v>1.0636912857559291</v>
      </c>
      <c r="F64" s="4">
        <v>0.5886482562689398</v>
      </c>
    </row>
    <row r="65" spans="1:6" x14ac:dyDescent="0.25">
      <c r="A65" s="2" t="s">
        <v>13</v>
      </c>
      <c r="B65" s="4">
        <v>0.33348775712465095</v>
      </c>
      <c r="C65" s="4">
        <v>0.45067933503111501</v>
      </c>
      <c r="D65" s="4">
        <v>0.22072999445432998</v>
      </c>
      <c r="E65" s="4">
        <v>0.99557360851258092</v>
      </c>
      <c r="F65" s="4">
        <v>0.534959747378842</v>
      </c>
    </row>
    <row r="66" spans="1:6" x14ac:dyDescent="0.25">
      <c r="A66" s="2" t="s">
        <v>32</v>
      </c>
      <c r="B66" s="4">
        <v>0.44289169821470259</v>
      </c>
      <c r="C66" s="4">
        <v>0.44289169792582073</v>
      </c>
      <c r="D66" s="4">
        <v>0.18371963240478414</v>
      </c>
      <c r="E66" s="4">
        <v>0.77063068369824794</v>
      </c>
      <c r="F66" s="4">
        <v>0.41050780659484959</v>
      </c>
    </row>
    <row r="67" spans="1:6" x14ac:dyDescent="0.25">
      <c r="A67" s="2" t="s">
        <v>7</v>
      </c>
      <c r="B67" s="4">
        <v>0.14685222700533224</v>
      </c>
      <c r="C67" s="4">
        <v>0.13946127434538855</v>
      </c>
      <c r="D67" s="4">
        <v>9.750483862354016E-2</v>
      </c>
      <c r="E67" s="4">
        <v>0.23793829725679258</v>
      </c>
      <c r="F67" s="4">
        <v>0.18272256337349366</v>
      </c>
    </row>
    <row r="68" spans="1:6" x14ac:dyDescent="0.25">
      <c r="A68" s="2" t="s">
        <v>15</v>
      </c>
      <c r="B68" s="4">
        <v>0.18208730957812241</v>
      </c>
      <c r="C68" s="4">
        <v>0.18501934132415984</v>
      </c>
      <c r="D68" s="4">
        <v>0.11015807561611164</v>
      </c>
      <c r="E68" s="4">
        <v>0.33471857172747349</v>
      </c>
      <c r="F68" s="4">
        <v>0.17752300888638592</v>
      </c>
    </row>
    <row r="69" spans="1:6" x14ac:dyDescent="0.25">
      <c r="A69" s="2" t="s">
        <v>5</v>
      </c>
      <c r="B69" s="4">
        <v>0.13415214788497609</v>
      </c>
      <c r="C69" s="4">
        <v>0.1593399004361338</v>
      </c>
      <c r="D69" s="4">
        <v>8.6671141381717276E-2</v>
      </c>
      <c r="E69" s="4">
        <v>0.29092581808786311</v>
      </c>
      <c r="F69" s="4">
        <v>0.15116160890778083</v>
      </c>
    </row>
    <row r="70" spans="1:6" x14ac:dyDescent="0.25">
      <c r="A70" s="2" t="s">
        <v>4</v>
      </c>
      <c r="B70" s="4">
        <v>4.0018921591867575E-2</v>
      </c>
      <c r="C70" s="4">
        <v>5.3259681227712762E-2</v>
      </c>
      <c r="D70" s="4">
        <v>2.7077724743123373E-2</v>
      </c>
      <c r="E70" s="4">
        <v>9.8326278619609575E-2</v>
      </c>
      <c r="F70" s="4">
        <v>5.1830798416282811E-2</v>
      </c>
    </row>
    <row r="71" spans="1:6" x14ac:dyDescent="0.25">
      <c r="A71" s="2" t="s">
        <v>11</v>
      </c>
      <c r="B71" s="4">
        <v>7.4610296606126461E-2</v>
      </c>
      <c r="C71" s="4">
        <v>5.5975296936447219E-2</v>
      </c>
      <c r="D71" s="4">
        <v>2.7914579997675514E-2</v>
      </c>
      <c r="E71" s="4">
        <v>8.1481601656390429E-2</v>
      </c>
      <c r="F71" s="4">
        <v>5.1412648262298043E-2</v>
      </c>
    </row>
    <row r="84" spans="1:4" x14ac:dyDescent="0.25">
      <c r="A84" s="1" t="s">
        <v>0</v>
      </c>
      <c r="B84" s="1" t="s">
        <v>40</v>
      </c>
      <c r="C84" s="1" t="s">
        <v>42</v>
      </c>
      <c r="D84" s="1" t="s">
        <v>41</v>
      </c>
    </row>
    <row r="85" spans="1:4" x14ac:dyDescent="0.25">
      <c r="A85" s="2" t="s">
        <v>9</v>
      </c>
      <c r="B85" s="12">
        <v>1748.3096759935149</v>
      </c>
      <c r="C85" s="9">
        <v>2742.3506645429929</v>
      </c>
      <c r="D85" s="9">
        <v>1435.4457269307154</v>
      </c>
    </row>
    <row r="86" spans="1:4" x14ac:dyDescent="0.25">
      <c r="A86" s="2" t="s">
        <v>10</v>
      </c>
      <c r="B86" s="12">
        <v>403.16571683603456</v>
      </c>
      <c r="C86" s="9">
        <v>845.30508005474917</v>
      </c>
      <c r="D86" s="9">
        <v>483.81439045096289</v>
      </c>
    </row>
    <row r="87" spans="1:4" x14ac:dyDescent="0.25">
      <c r="A87" s="2" t="s">
        <v>16</v>
      </c>
      <c r="B87" s="12">
        <v>219.36741960647777</v>
      </c>
      <c r="C87" s="9">
        <v>410.82504992488833</v>
      </c>
      <c r="D87" s="9">
        <v>213.09500058392348</v>
      </c>
    </row>
    <row r="88" spans="1:4" x14ac:dyDescent="0.25">
      <c r="A88" s="2" t="s">
        <v>5</v>
      </c>
      <c r="B88" s="12">
        <v>216.9521889082956</v>
      </c>
      <c r="C88" s="9">
        <v>396.11542916331297</v>
      </c>
      <c r="D88" s="9">
        <v>205.81688479583059</v>
      </c>
    </row>
    <row r="89" spans="1:4" x14ac:dyDescent="0.25">
      <c r="A89" s="2" t="s">
        <v>12</v>
      </c>
      <c r="B89" s="12">
        <v>149.71697660995454</v>
      </c>
      <c r="C89" s="9">
        <v>239.81953203839734</v>
      </c>
      <c r="D89" s="9">
        <v>108.42135108227681</v>
      </c>
    </row>
    <row r="90" spans="1:4" x14ac:dyDescent="0.25">
      <c r="A90" s="2" t="s">
        <v>13</v>
      </c>
      <c r="B90" s="12">
        <v>135.65750435338265</v>
      </c>
      <c r="C90" s="9">
        <v>299.67433745677357</v>
      </c>
      <c r="D90" s="9">
        <v>161.02647407589612</v>
      </c>
    </row>
    <row r="91" spans="1:4" x14ac:dyDescent="0.25">
      <c r="A91" s="2" t="s">
        <v>15</v>
      </c>
      <c r="B91" s="12">
        <v>77.570007527964762</v>
      </c>
      <c r="C91" s="9">
        <v>140.33193472005573</v>
      </c>
      <c r="D91" s="9">
        <v>74.427143871286447</v>
      </c>
    </row>
    <row r="92" spans="1:4" x14ac:dyDescent="0.25">
      <c r="A92" s="2" t="s">
        <v>11</v>
      </c>
      <c r="B92" s="12">
        <v>72.504328738693914</v>
      </c>
      <c r="C92" s="9">
        <v>105.5424295356173</v>
      </c>
      <c r="D92" s="9">
        <v>66.594368497388302</v>
      </c>
    </row>
    <row r="93" spans="1:4" x14ac:dyDescent="0.25">
      <c r="A93" s="2" t="s">
        <v>4</v>
      </c>
      <c r="B93" s="12">
        <v>56.63498247512495</v>
      </c>
      <c r="C93" s="9">
        <v>104.55764920290689</v>
      </c>
      <c r="D93" s="9">
        <v>55.115545048559262</v>
      </c>
    </row>
    <row r="94" spans="1:4" x14ac:dyDescent="0.25">
      <c r="A94" s="2" t="s">
        <v>14</v>
      </c>
      <c r="B94" s="12">
        <v>52.368943825849918</v>
      </c>
      <c r="C94" s="9">
        <v>152.97962226647357</v>
      </c>
      <c r="D94" s="9">
        <v>84.65913850920046</v>
      </c>
    </row>
    <row r="95" spans="1:4" x14ac:dyDescent="0.25">
      <c r="A95" s="2" t="s">
        <v>8</v>
      </c>
      <c r="B95" s="12">
        <v>32.116238409410236</v>
      </c>
      <c r="C95" s="9">
        <v>68.60698122906814</v>
      </c>
      <c r="D95" s="9">
        <v>33.55076941434784</v>
      </c>
    </row>
    <row r="96" spans="1:4" x14ac:dyDescent="0.25">
      <c r="A96" s="2" t="s">
        <v>7</v>
      </c>
      <c r="B96" s="12">
        <v>28.73988626949896</v>
      </c>
      <c r="C96" s="9">
        <v>49.033824152378983</v>
      </c>
      <c r="D96" s="9">
        <v>37.655081777181366</v>
      </c>
    </row>
    <row r="97" spans="1:22" x14ac:dyDescent="0.25">
      <c r="A97" s="2" t="s">
        <v>6</v>
      </c>
      <c r="B97" s="12">
        <v>21.150708051979414</v>
      </c>
      <c r="C97" s="9">
        <v>37.654111757784797</v>
      </c>
      <c r="D97" s="9">
        <v>19.608945205914193</v>
      </c>
    </row>
    <row r="100" spans="1:22" x14ac:dyDescent="0.25">
      <c r="A100" s="1" t="s">
        <v>0</v>
      </c>
      <c r="B100" s="1" t="s">
        <v>40</v>
      </c>
      <c r="C100" s="1" t="s">
        <v>42</v>
      </c>
      <c r="D100" s="1" t="s">
        <v>41</v>
      </c>
    </row>
    <row r="101" spans="1:22" x14ac:dyDescent="0.25">
      <c r="A101" s="2" t="s">
        <v>9</v>
      </c>
      <c r="B101" s="8">
        <f>B85/SUM(B$85:B$97)</f>
        <v>0.5439238348368689</v>
      </c>
      <c r="C101" s="8">
        <f t="shared" ref="C101:D101" si="15">C85/SUM(C$85:C$97)</f>
        <v>0.49033620174301829</v>
      </c>
      <c r="D101" s="8">
        <f t="shared" si="15"/>
        <v>0.48181756082041366</v>
      </c>
    </row>
    <row r="102" spans="1:22" x14ac:dyDescent="0.25">
      <c r="A102" s="2" t="s">
        <v>10</v>
      </c>
      <c r="B102" s="8">
        <f t="shared" ref="B102:D102" si="16">B86/SUM(B$85:B$97)</f>
        <v>0.12543054916835258</v>
      </c>
      <c r="C102" s="8">
        <f t="shared" si="16"/>
        <v>0.15114175135483507</v>
      </c>
      <c r="D102" s="8">
        <f t="shared" si="16"/>
        <v>0.16239573891472506</v>
      </c>
    </row>
    <row r="103" spans="1:22" x14ac:dyDescent="0.25">
      <c r="A103" s="2" t="s">
        <v>16</v>
      </c>
      <c r="B103" s="8">
        <f t="shared" ref="B103:D103" si="17">B87/SUM(B$85:B$97)</f>
        <v>6.8248302774403066E-2</v>
      </c>
      <c r="C103" s="8">
        <f t="shared" si="17"/>
        <v>7.3456103614169113E-2</v>
      </c>
      <c r="D103" s="8">
        <f t="shared" si="17"/>
        <v>7.152685154032741E-2</v>
      </c>
    </row>
    <row r="104" spans="1:22" x14ac:dyDescent="0.25">
      <c r="A104" s="2" t="s">
        <v>5</v>
      </c>
      <c r="B104" s="8">
        <f t="shared" ref="B104:D104" si="18">B88/SUM(B$85:B$97)</f>
        <v>6.7496890389395006E-2</v>
      </c>
      <c r="C104" s="8">
        <f t="shared" si="18"/>
        <v>7.0826002487217474E-2</v>
      </c>
      <c r="D104" s="8">
        <f t="shared" si="18"/>
        <v>6.9083900246107763E-2</v>
      </c>
    </row>
    <row r="105" spans="1:22" x14ac:dyDescent="0.25">
      <c r="A105" s="2" t="s">
        <v>12</v>
      </c>
      <c r="B105" s="8">
        <f t="shared" ref="B105:D105" si="19">B89/SUM(B$85:B$97)</f>
        <v>4.6579066155194325E-2</v>
      </c>
      <c r="C105" s="8">
        <f t="shared" si="19"/>
        <v>4.2880073640433704E-2</v>
      </c>
      <c r="D105" s="8">
        <f t="shared" si="19"/>
        <v>3.6392397106517538E-2</v>
      </c>
      <c r="S105" t="s">
        <v>0</v>
      </c>
      <c r="T105" t="s">
        <v>3</v>
      </c>
      <c r="U105" t="s">
        <v>26</v>
      </c>
      <c r="V105" t="s">
        <v>25</v>
      </c>
    </row>
    <row r="106" spans="1:22" x14ac:dyDescent="0.25">
      <c r="A106" s="2" t="s">
        <v>13</v>
      </c>
      <c r="B106" s="8">
        <f t="shared" ref="B106:D106" si="20">B90/SUM(B$85:B$97)</f>
        <v>4.2204965748050251E-2</v>
      </c>
      <c r="C106" s="8">
        <f t="shared" si="20"/>
        <v>5.3582198034800674E-2</v>
      </c>
      <c r="D106" s="8">
        <f t="shared" si="20"/>
        <v>5.4049680535573921E-2</v>
      </c>
      <c r="S106" t="s">
        <v>9</v>
      </c>
      <c r="T106">
        <v>0.5439238348368689</v>
      </c>
      <c r="U106">
        <v>0.49033620174301829</v>
      </c>
      <c r="V106">
        <v>0.48181756082041366</v>
      </c>
    </row>
    <row r="107" spans="1:22" x14ac:dyDescent="0.25">
      <c r="A107" s="2" t="s">
        <v>15</v>
      </c>
      <c r="B107" s="8">
        <f t="shared" ref="B107:D107" si="21">B91/SUM(B$85:B$97)</f>
        <v>2.4133125007707097E-2</v>
      </c>
      <c r="C107" s="8">
        <f t="shared" si="21"/>
        <v>2.5091549648829588E-2</v>
      </c>
      <c r="D107" s="8">
        <f t="shared" si="21"/>
        <v>2.4981999838872421E-2</v>
      </c>
      <c r="S107" t="s">
        <v>10</v>
      </c>
      <c r="T107">
        <v>0.12543054916835258</v>
      </c>
      <c r="U107">
        <v>0.15114175135483507</v>
      </c>
      <c r="V107">
        <v>0.16239573891472506</v>
      </c>
    </row>
    <row r="108" spans="1:22" x14ac:dyDescent="0.25">
      <c r="A108" s="2" t="s">
        <v>11</v>
      </c>
      <c r="B108" s="8">
        <f t="shared" ref="B108:D108" si="22">B92/SUM(B$85:B$97)</f>
        <v>2.2557120784344204E-2</v>
      </c>
      <c r="C108" s="8">
        <f t="shared" si="22"/>
        <v>1.8871136609310678E-2</v>
      </c>
      <c r="D108" s="8">
        <f t="shared" si="22"/>
        <v>2.2352873112377963E-2</v>
      </c>
      <c r="S108" t="s">
        <v>16</v>
      </c>
      <c r="T108">
        <v>6.8248302774403066E-2</v>
      </c>
      <c r="U108">
        <v>7.3456103614169113E-2</v>
      </c>
      <c r="V108">
        <v>7.152685154032741E-2</v>
      </c>
    </row>
    <row r="109" spans="1:22" x14ac:dyDescent="0.25">
      <c r="A109" s="2" t="s">
        <v>4</v>
      </c>
      <c r="B109" s="8">
        <f t="shared" ref="B109:D109" si="23">B93/SUM(B$85:B$97)</f>
        <v>1.7619943009400296E-2</v>
      </c>
      <c r="C109" s="8">
        <f t="shared" si="23"/>
        <v>1.8695056484279358E-2</v>
      </c>
      <c r="D109" s="8">
        <f t="shared" si="23"/>
        <v>1.8499924434876396E-2</v>
      </c>
      <c r="S109" t="s">
        <v>5</v>
      </c>
      <c r="T109">
        <v>6.7496890389395006E-2</v>
      </c>
      <c r="U109">
        <v>7.0826002487217474E-2</v>
      </c>
      <c r="V109">
        <v>6.9083900246107763E-2</v>
      </c>
    </row>
    <row r="110" spans="1:22" x14ac:dyDescent="0.25">
      <c r="A110" s="2" t="s">
        <v>14</v>
      </c>
      <c r="B110" s="8">
        <f t="shared" ref="B110:D110" si="24">B94/SUM(B$85:B$97)</f>
        <v>1.6292718128397821E-2</v>
      </c>
      <c r="C110" s="8">
        <f t="shared" si="24"/>
        <v>2.7352974182360747E-2</v>
      </c>
      <c r="D110" s="8">
        <f t="shared" si="24"/>
        <v>2.8416441564028103E-2</v>
      </c>
      <c r="S110" t="s">
        <v>12</v>
      </c>
      <c r="T110">
        <v>4.6579066155194325E-2</v>
      </c>
      <c r="U110">
        <v>4.2880073640433704E-2</v>
      </c>
      <c r="V110">
        <v>3.6392397106517538E-2</v>
      </c>
    </row>
    <row r="111" spans="1:22" x14ac:dyDescent="0.25">
      <c r="A111" s="2" t="s">
        <v>8</v>
      </c>
      <c r="B111" s="8">
        <f t="shared" ref="B111:D111" si="25">B95/SUM(B$85:B$97)</f>
        <v>9.991815406646733E-3</v>
      </c>
      <c r="C111" s="8">
        <f t="shared" si="25"/>
        <v>1.2267025885444866E-2</v>
      </c>
      <c r="D111" s="8">
        <f t="shared" si="25"/>
        <v>1.1261554219422931E-2</v>
      </c>
      <c r="S111" t="s">
        <v>13</v>
      </c>
      <c r="T111">
        <v>4.2204965748050251E-2</v>
      </c>
      <c r="U111">
        <v>5.3582198034800674E-2</v>
      </c>
      <c r="V111">
        <v>5.4049680535573921E-2</v>
      </c>
    </row>
    <row r="112" spans="1:22" x14ac:dyDescent="0.25">
      <c r="A112" s="2" t="s">
        <v>7</v>
      </c>
      <c r="B112" s="8">
        <f t="shared" ref="B112:D112" si="26">B96/SUM(B$85:B$97)</f>
        <v>8.9413845654077E-3</v>
      </c>
      <c r="C112" s="8">
        <f t="shared" si="26"/>
        <v>8.7673175435495632E-3</v>
      </c>
      <c r="D112" s="8">
        <f t="shared" si="26"/>
        <v>1.2639195835824475E-2</v>
      </c>
      <c r="S112" t="s">
        <v>15</v>
      </c>
      <c r="T112">
        <v>2.4133125007707097E-2</v>
      </c>
      <c r="U112">
        <v>2.5091549648829588E-2</v>
      </c>
      <c r="V112">
        <v>2.4981999838872421E-2</v>
      </c>
    </row>
    <row r="113" spans="1:22" x14ac:dyDescent="0.25">
      <c r="A113" s="2" t="s">
        <v>6</v>
      </c>
      <c r="B113" s="8">
        <f t="shared" ref="B113:D113" si="27">B97/SUM(B$85:B$97)</f>
        <v>6.5802840258320228E-3</v>
      </c>
      <c r="C113" s="8">
        <f t="shared" si="27"/>
        <v>6.7326087717509949E-3</v>
      </c>
      <c r="D113" s="8">
        <f t="shared" si="27"/>
        <v>6.5818818309323259E-3</v>
      </c>
      <c r="S113" t="s">
        <v>11</v>
      </c>
      <c r="T113">
        <v>2.2557120784344204E-2</v>
      </c>
      <c r="U113">
        <v>1.8871136609310678E-2</v>
      </c>
      <c r="V113">
        <v>2.2352873112377963E-2</v>
      </c>
    </row>
    <row r="114" spans="1:22" x14ac:dyDescent="0.25">
      <c r="S114" t="s">
        <v>4</v>
      </c>
      <c r="T114">
        <v>1.7619943009400296E-2</v>
      </c>
      <c r="U114">
        <v>1.8695056484279358E-2</v>
      </c>
      <c r="V114">
        <v>1.8499924434876396E-2</v>
      </c>
    </row>
    <row r="115" spans="1:22" x14ac:dyDescent="0.25">
      <c r="S115" t="s">
        <v>14</v>
      </c>
      <c r="T115">
        <v>1.6292718128397821E-2</v>
      </c>
      <c r="U115">
        <v>2.7352974182360747E-2</v>
      </c>
      <c r="V115">
        <v>2.8416441564028103E-2</v>
      </c>
    </row>
    <row r="116" spans="1:22" x14ac:dyDescent="0.25">
      <c r="S116" t="s">
        <v>8</v>
      </c>
      <c r="T116">
        <v>9.991815406646733E-3</v>
      </c>
      <c r="U116">
        <v>1.2267025885444866E-2</v>
      </c>
      <c r="V116">
        <v>1.1261554219422931E-2</v>
      </c>
    </row>
    <row r="117" spans="1:22" x14ac:dyDescent="0.25">
      <c r="S117" t="s">
        <v>7</v>
      </c>
      <c r="T117">
        <v>8.9413845654077E-3</v>
      </c>
      <c r="U117">
        <v>8.7673175435495632E-3</v>
      </c>
      <c r="V117">
        <v>1.2639195835824475E-2</v>
      </c>
    </row>
    <row r="118" spans="1:22" x14ac:dyDescent="0.25">
      <c r="S118" t="s">
        <v>6</v>
      </c>
      <c r="T118">
        <v>6.5802840258320228E-3</v>
      </c>
      <c r="U118">
        <v>6.7326087717509949E-3</v>
      </c>
      <c r="V118">
        <v>6.5818818309323259E-3</v>
      </c>
    </row>
    <row r="132" spans="1:5" x14ac:dyDescent="0.25">
      <c r="A132" s="1" t="s">
        <v>0</v>
      </c>
      <c r="B132" s="1" t="s">
        <v>43</v>
      </c>
      <c r="C132" s="1" t="s">
        <v>44</v>
      </c>
      <c r="D132" s="1" t="s">
        <v>45</v>
      </c>
      <c r="E132" s="1" t="s">
        <v>46</v>
      </c>
    </row>
    <row r="133" spans="1:5" x14ac:dyDescent="0.25">
      <c r="A133" s="2" t="s">
        <v>9</v>
      </c>
      <c r="B133">
        <v>1499450000.00001</v>
      </c>
      <c r="C133">
        <v>2076881053.04006</v>
      </c>
      <c r="D133" s="7">
        <v>1748309675.99352</v>
      </c>
      <c r="E133" s="7">
        <f>VLOOKUP($A133,$AD$45:$AG$57,COLUMN(B133),FALSE)</f>
        <v>533123385.17688859</v>
      </c>
    </row>
    <row r="134" spans="1:5" x14ac:dyDescent="0.25">
      <c r="A134" s="2" t="s">
        <v>10</v>
      </c>
      <c r="B134">
        <v>122260742.27713127</v>
      </c>
      <c r="C134">
        <v>280167862.68127042</v>
      </c>
      <c r="D134" s="7">
        <v>403165716.83603835</v>
      </c>
      <c r="E134" s="7">
        <f t="shared" ref="E134:E145" si="28">VLOOKUP($A134,$AD$45:$AG$57,COLUMN(B134),FALSE)</f>
        <v>224870907.45598131</v>
      </c>
    </row>
    <row r="135" spans="1:5" x14ac:dyDescent="0.25">
      <c r="A135" s="2" t="s">
        <v>16</v>
      </c>
      <c r="B135">
        <v>56755930.000017896</v>
      </c>
      <c r="C135">
        <v>110087441.593418</v>
      </c>
      <c r="D135" s="7">
        <v>219367419.60647801</v>
      </c>
      <c r="E135" s="7">
        <f t="shared" si="28"/>
        <v>118105140.69235359</v>
      </c>
    </row>
    <row r="136" spans="1:5" x14ac:dyDescent="0.25">
      <c r="A136" s="2" t="s">
        <v>5</v>
      </c>
      <c r="B136">
        <v>62467897.422244921</v>
      </c>
      <c r="C136">
        <v>182657338.49922079</v>
      </c>
      <c r="D136" s="7">
        <v>216952188.90829623</v>
      </c>
      <c r="E136" s="7">
        <f t="shared" si="28"/>
        <v>118008695.79105043</v>
      </c>
    </row>
    <row r="137" spans="1:5" x14ac:dyDescent="0.25">
      <c r="A137" s="2" t="s">
        <v>12</v>
      </c>
      <c r="B137">
        <v>1.3473750499999999E-5</v>
      </c>
      <c r="C137">
        <v>121993408.591397</v>
      </c>
      <c r="D137" s="7">
        <v>149716976.609954</v>
      </c>
      <c r="E137" s="7">
        <f t="shared" si="28"/>
        <v>88313990.044299886</v>
      </c>
    </row>
    <row r="138" spans="1:5" x14ac:dyDescent="0.25">
      <c r="A138" s="2" t="s">
        <v>13</v>
      </c>
      <c r="B138">
        <v>27814500.000007</v>
      </c>
      <c r="C138">
        <v>100382052.930858</v>
      </c>
      <c r="D138" s="7">
        <v>135657504.353383</v>
      </c>
      <c r="E138" s="7">
        <f t="shared" si="28"/>
        <v>66441209.649746105</v>
      </c>
    </row>
    <row r="139" spans="1:5" x14ac:dyDescent="0.25">
      <c r="A139" s="2" t="s">
        <v>15</v>
      </c>
      <c r="B139">
        <v>54030240.000018299</v>
      </c>
      <c r="C139">
        <v>76340742.938735202</v>
      </c>
      <c r="D139" s="7">
        <v>77570007.527964696</v>
      </c>
      <c r="E139" s="7">
        <f t="shared" si="28"/>
        <v>46184159.416267917</v>
      </c>
    </row>
    <row r="140" spans="1:5" x14ac:dyDescent="0.25">
      <c r="A140" s="2" t="s">
        <v>11</v>
      </c>
      <c r="B140">
        <v>131016500.00001</v>
      </c>
      <c r="C140">
        <v>96642086.214637205</v>
      </c>
      <c r="D140" s="7">
        <v>72504328.738693893</v>
      </c>
      <c r="E140" s="7">
        <f t="shared" si="28"/>
        <v>36157519.397386052</v>
      </c>
    </row>
    <row r="141" spans="1:5" x14ac:dyDescent="0.25">
      <c r="A141" s="2" t="s">
        <v>4</v>
      </c>
      <c r="B141">
        <v>35223420.000006802</v>
      </c>
      <c r="C141">
        <v>42555097.416720897</v>
      </c>
      <c r="D141" s="7">
        <v>56634982.475124903</v>
      </c>
      <c r="E141" s="7">
        <f t="shared" si="28"/>
        <v>28793759.762405291</v>
      </c>
    </row>
    <row r="142" spans="1:5" x14ac:dyDescent="0.25">
      <c r="A142" s="2" t="s">
        <v>14</v>
      </c>
      <c r="B142">
        <v>102758000.003115</v>
      </c>
      <c r="C142">
        <v>45823240.415834598</v>
      </c>
      <c r="D142" s="7">
        <v>52368943.825850002</v>
      </c>
      <c r="E142" s="7">
        <f t="shared" si="28"/>
        <v>25945423.527853757</v>
      </c>
    </row>
    <row r="143" spans="1:5" x14ac:dyDescent="0.25">
      <c r="A143" s="2" t="s">
        <v>8</v>
      </c>
      <c r="B143">
        <v>43434250.000115</v>
      </c>
      <c r="C143">
        <v>34582450.274862498</v>
      </c>
      <c r="D143" s="7">
        <v>32116238.409410201</v>
      </c>
      <c r="E143" s="7">
        <f t="shared" si="28"/>
        <v>16196162.446125424</v>
      </c>
    </row>
    <row r="144" spans="1:5" x14ac:dyDescent="0.25">
      <c r="A144" s="2" t="s">
        <v>7</v>
      </c>
      <c r="B144">
        <v>341202300.00001699</v>
      </c>
      <c r="C144">
        <v>30262998.2578777</v>
      </c>
      <c r="D144" s="7">
        <v>28739886.269499</v>
      </c>
      <c r="E144" s="7">
        <f t="shared" si="28"/>
        <v>20093592.188368369</v>
      </c>
    </row>
    <row r="145" spans="1:5" x14ac:dyDescent="0.25">
      <c r="A145" s="2" t="s">
        <v>6</v>
      </c>
      <c r="B145">
        <v>737840800.00002599</v>
      </c>
      <c r="C145">
        <v>15878806.847837901</v>
      </c>
      <c r="D145" s="7">
        <v>21150708.0519794</v>
      </c>
      <c r="E145" s="7">
        <f t="shared" si="28"/>
        <v>11098045.587647246</v>
      </c>
    </row>
    <row r="166" spans="1:5" x14ac:dyDescent="0.25">
      <c r="A166" s="1" t="s">
        <v>0</v>
      </c>
      <c r="B166" t="s">
        <v>50</v>
      </c>
      <c r="C166" t="s">
        <v>51</v>
      </c>
    </row>
    <row r="167" spans="1:5" x14ac:dyDescent="0.25">
      <c r="A167" s="2" t="s">
        <v>9</v>
      </c>
      <c r="B167" s="4">
        <v>1.0521712908227223</v>
      </c>
      <c r="C167" s="7">
        <f>B167*1000</f>
        <v>1052.1712908227223</v>
      </c>
      <c r="D167" s="4"/>
      <c r="E167" s="4"/>
    </row>
    <row r="168" spans="1:5" x14ac:dyDescent="0.25">
      <c r="A168" s="2" t="s">
        <v>8</v>
      </c>
      <c r="B168" s="4">
        <v>0.94401727268178359</v>
      </c>
      <c r="C168" s="7">
        <f t="shared" ref="C168:C179" si="29">B168*1000</f>
        <v>944.01727268178354</v>
      </c>
      <c r="D168" s="4">
        <f>$C$167-C168</f>
        <v>108.15401814093877</v>
      </c>
      <c r="E168" s="4"/>
    </row>
    <row r="169" spans="1:5" x14ac:dyDescent="0.25">
      <c r="A169" s="2" t="s">
        <v>12</v>
      </c>
      <c r="B169" s="4">
        <v>0.85282636667046974</v>
      </c>
      <c r="C169" s="7">
        <f t="shared" si="29"/>
        <v>852.82636667046972</v>
      </c>
      <c r="D169" s="4">
        <f t="shared" ref="D169:D179" si="30">$C$167-C169</f>
        <v>199.34492415225259</v>
      </c>
      <c r="E169" s="4"/>
    </row>
    <row r="170" spans="1:5" x14ac:dyDescent="0.25">
      <c r="A170" s="2" t="s">
        <v>6</v>
      </c>
      <c r="B170" s="4">
        <v>0.83475227025301346</v>
      </c>
      <c r="C170" s="7">
        <f t="shared" si="29"/>
        <v>834.75227025301342</v>
      </c>
      <c r="D170" s="4">
        <f t="shared" si="30"/>
        <v>217.41902056970889</v>
      </c>
      <c r="E170" s="4"/>
    </row>
    <row r="171" spans="1:5" x14ac:dyDescent="0.25">
      <c r="A171" s="2" t="s">
        <v>10</v>
      </c>
      <c r="B171" s="4">
        <v>0.80939826040755014</v>
      </c>
      <c r="C171" s="7">
        <f t="shared" si="29"/>
        <v>809.3982604075502</v>
      </c>
      <c r="D171" s="4">
        <f t="shared" si="30"/>
        <v>242.77303041517212</v>
      </c>
      <c r="E171" s="4"/>
    </row>
    <row r="172" spans="1:5" x14ac:dyDescent="0.25">
      <c r="A172" s="2" t="s">
        <v>16</v>
      </c>
      <c r="B172" s="4">
        <v>0.66830887563586949</v>
      </c>
      <c r="C172" s="7">
        <f t="shared" si="29"/>
        <v>668.30887563586953</v>
      </c>
      <c r="D172" s="4">
        <f t="shared" si="30"/>
        <v>383.86241518685279</v>
      </c>
      <c r="E172" s="4"/>
    </row>
    <row r="173" spans="1:5" x14ac:dyDescent="0.25">
      <c r="A173" s="2" t="s">
        <v>14</v>
      </c>
      <c r="B173" s="4">
        <v>0.5886482562689398</v>
      </c>
      <c r="C173" s="7">
        <f t="shared" si="29"/>
        <v>588.6482562689398</v>
      </c>
      <c r="D173" s="4">
        <f t="shared" si="30"/>
        <v>463.52303455378251</v>
      </c>
      <c r="E173" s="4"/>
    </row>
    <row r="174" spans="1:5" x14ac:dyDescent="0.25">
      <c r="A174" s="2" t="s">
        <v>13</v>
      </c>
      <c r="B174" s="4">
        <v>0.534959747378842</v>
      </c>
      <c r="C174" s="7">
        <f t="shared" si="29"/>
        <v>534.95974737884205</v>
      </c>
      <c r="D174" s="4">
        <f t="shared" si="30"/>
        <v>517.21154344388026</v>
      </c>
      <c r="E174" s="4"/>
    </row>
    <row r="175" spans="1:5" x14ac:dyDescent="0.25">
      <c r="A175" s="2" t="s">
        <v>7</v>
      </c>
      <c r="B175" s="4">
        <v>0.18272256337349366</v>
      </c>
      <c r="C175" s="7">
        <f t="shared" si="29"/>
        <v>182.72256337349367</v>
      </c>
      <c r="D175" s="4">
        <f t="shared" si="30"/>
        <v>869.44872744922861</v>
      </c>
      <c r="E175" s="4"/>
    </row>
    <row r="176" spans="1:5" x14ac:dyDescent="0.25">
      <c r="A176" s="2" t="s">
        <v>15</v>
      </c>
      <c r="B176" s="4">
        <v>0.17752300888638592</v>
      </c>
      <c r="C176" s="7">
        <f t="shared" si="29"/>
        <v>177.52300888638592</v>
      </c>
      <c r="D176" s="4">
        <f t="shared" si="30"/>
        <v>874.64828193633639</v>
      </c>
      <c r="E176" s="4"/>
    </row>
    <row r="177" spans="1:13" x14ac:dyDescent="0.25">
      <c r="A177" s="2" t="s">
        <v>5</v>
      </c>
      <c r="B177" s="4">
        <v>0.15116160890778083</v>
      </c>
      <c r="C177" s="7">
        <f t="shared" si="29"/>
        <v>151.16160890778082</v>
      </c>
      <c r="D177" s="4">
        <f t="shared" si="30"/>
        <v>901.00968191494144</v>
      </c>
      <c r="E177" s="4"/>
    </row>
    <row r="178" spans="1:13" x14ac:dyDescent="0.25">
      <c r="A178" s="2" t="s">
        <v>4</v>
      </c>
      <c r="B178" s="4">
        <v>5.1830798416282811E-2</v>
      </c>
      <c r="C178" s="7">
        <f t="shared" si="29"/>
        <v>51.830798416282811</v>
      </c>
      <c r="D178" s="4">
        <f t="shared" si="30"/>
        <v>1000.3404924064395</v>
      </c>
      <c r="E178" s="4"/>
    </row>
    <row r="179" spans="1:13" x14ac:dyDescent="0.25">
      <c r="A179" s="2" t="s">
        <v>11</v>
      </c>
      <c r="B179" s="4">
        <v>5.1412648262298043E-2</v>
      </c>
      <c r="C179" s="7">
        <f t="shared" si="29"/>
        <v>51.412648262298042</v>
      </c>
      <c r="D179" s="4">
        <f t="shared" si="30"/>
        <v>1000.7586425604243</v>
      </c>
      <c r="E179" s="4"/>
    </row>
    <row r="180" spans="1:13" x14ac:dyDescent="0.25">
      <c r="C180" s="4"/>
      <c r="D180" s="4"/>
      <c r="E180" s="4"/>
    </row>
    <row r="183" spans="1:13" x14ac:dyDescent="0.25">
      <c r="E183" s="15">
        <f>C167-C168</f>
        <v>108.15401814093877</v>
      </c>
    </row>
    <row r="188" spans="1:13" x14ac:dyDescent="0.25">
      <c r="A188" s="16" t="s">
        <v>52</v>
      </c>
      <c r="B188" s="16" t="s">
        <v>8</v>
      </c>
      <c r="C188" s="16" t="s">
        <v>12</v>
      </c>
      <c r="D188" s="16" t="s">
        <v>6</v>
      </c>
      <c r="E188" s="16" t="s">
        <v>10</v>
      </c>
      <c r="F188" s="16" t="s">
        <v>60</v>
      </c>
      <c r="G188" s="16" t="s">
        <v>14</v>
      </c>
      <c r="H188" s="16" t="s">
        <v>13</v>
      </c>
      <c r="I188" s="16" t="s">
        <v>7</v>
      </c>
      <c r="J188" s="16" t="s">
        <v>59</v>
      </c>
      <c r="K188" s="16" t="s">
        <v>61</v>
      </c>
      <c r="L188" s="16" t="s">
        <v>4</v>
      </c>
      <c r="M188" s="16" t="s">
        <v>11</v>
      </c>
    </row>
    <row r="189" spans="1:13" x14ac:dyDescent="0.25">
      <c r="A189" s="16" t="s">
        <v>53</v>
      </c>
      <c r="B189" s="17">
        <v>153.28238346508599</v>
      </c>
      <c r="C189" s="17">
        <v>545.96283465174804</v>
      </c>
      <c r="D189" s="17">
        <v>178.25943617869902</v>
      </c>
      <c r="E189" s="17">
        <v>-35.184274724838097</v>
      </c>
      <c r="F189" s="17">
        <v>-45.287481828954299</v>
      </c>
      <c r="G189" s="17">
        <v>-616.88614937924297</v>
      </c>
      <c r="H189" s="17">
        <v>-436.75208334853102</v>
      </c>
      <c r="I189" s="17">
        <v>-689.45898213886699</v>
      </c>
      <c r="J189" s="17">
        <v>-622.35892521989399</v>
      </c>
      <c r="K189" s="17">
        <v>-699.35503705151393</v>
      </c>
      <c r="L189" s="17">
        <v>-886.96845887391908</v>
      </c>
      <c r="M189" s="17">
        <v>-874.86756064940209</v>
      </c>
    </row>
    <row r="190" spans="1:13" x14ac:dyDescent="0.25">
      <c r="A190" s="16" t="s">
        <v>54</v>
      </c>
      <c r="B190" s="17">
        <v>2.2140442380993201E-13</v>
      </c>
      <c r="C190" s="17">
        <v>0</v>
      </c>
      <c r="D190" s="17">
        <v>2.0856018620722599E-13</v>
      </c>
      <c r="E190" s="17">
        <v>0</v>
      </c>
      <c r="F190" s="17">
        <v>0</v>
      </c>
      <c r="G190" s="17">
        <v>1.77214033050162E-13</v>
      </c>
      <c r="H190" s="17">
        <v>1.6978221225915201E-13</v>
      </c>
      <c r="I190" s="17">
        <v>0</v>
      </c>
      <c r="J190" s="17">
        <v>0</v>
      </c>
      <c r="K190" s="17">
        <v>0</v>
      </c>
      <c r="L190" s="17">
        <v>0</v>
      </c>
      <c r="M190" s="17">
        <v>7.3611511869931106E-14</v>
      </c>
    </row>
    <row r="191" spans="1:13" x14ac:dyDescent="0.25">
      <c r="A191" s="16" t="s">
        <v>55</v>
      </c>
      <c r="B191" s="17">
        <v>-501.61397324025398</v>
      </c>
      <c r="C191" s="17">
        <v>-626.16154556626896</v>
      </c>
      <c r="D191" s="17">
        <v>-509.78725180668903</v>
      </c>
      <c r="E191" s="17">
        <v>-558.83547457278803</v>
      </c>
      <c r="F191" s="17">
        <v>-480.80326694993704</v>
      </c>
      <c r="G191" s="17">
        <v>-387.34502398792699</v>
      </c>
      <c r="H191" s="17">
        <v>-362.30970254066</v>
      </c>
      <c r="I191" s="17">
        <v>-412.100037728296</v>
      </c>
      <c r="J191" s="17">
        <v>-328.87350587921003</v>
      </c>
      <c r="K191" s="17">
        <v>-268.74939265092996</v>
      </c>
      <c r="L191" s="17">
        <v>-169.850915310179</v>
      </c>
      <c r="M191" s="17">
        <v>-163.06994580058898</v>
      </c>
    </row>
    <row r="192" spans="1:13" x14ac:dyDescent="0.25">
      <c r="A192" s="16" t="s">
        <v>56</v>
      </c>
      <c r="B192" s="17">
        <v>307.975988436617</v>
      </c>
      <c r="C192" s="17">
        <v>19.9045420310396</v>
      </c>
      <c r="D192" s="17">
        <v>118.91435344969099</v>
      </c>
      <c r="E192" s="17">
        <v>268.560489547391</v>
      </c>
      <c r="F192" s="17">
        <v>149.91582750075702</v>
      </c>
      <c r="G192" s="17">
        <v>496.27914473013004</v>
      </c>
      <c r="H192" s="17">
        <v>261.807356569126</v>
      </c>
      <c r="I192" s="17">
        <v>41.747226360905501</v>
      </c>
      <c r="J192" s="17">
        <v>70.120697488562001</v>
      </c>
      <c r="K192" s="17">
        <v>70.521254813676009</v>
      </c>
      <c r="L192" s="17">
        <v>54.141940935006907</v>
      </c>
      <c r="M192" s="17">
        <v>-24.764056862321301</v>
      </c>
    </row>
    <row r="193" spans="1:13" x14ac:dyDescent="0.25">
      <c r="A193" s="16" t="s">
        <v>57</v>
      </c>
      <c r="B193" s="17">
        <v>-67.798416802388402</v>
      </c>
      <c r="C193" s="17">
        <v>-139.05075526877101</v>
      </c>
      <c r="D193" s="17">
        <v>-4.8055583914099396</v>
      </c>
      <c r="E193" s="17">
        <v>82.686229335062706</v>
      </c>
      <c r="F193" s="17">
        <v>-7.6874939087194898</v>
      </c>
      <c r="G193" s="17">
        <v>44.428994083258303</v>
      </c>
      <c r="H193" s="17">
        <v>20.0428858761844</v>
      </c>
      <c r="I193" s="17">
        <v>190.36306605702899</v>
      </c>
      <c r="J193" s="17">
        <v>6.4634516742050003</v>
      </c>
      <c r="K193" s="17">
        <v>-3.4265070261736401</v>
      </c>
      <c r="L193" s="17">
        <v>2.3369408426517801</v>
      </c>
      <c r="M193" s="17">
        <v>61.942920751888401</v>
      </c>
    </row>
    <row r="194" spans="1:13" x14ac:dyDescent="0.25">
      <c r="A194" s="16" t="s">
        <v>58</v>
      </c>
      <c r="B194" s="17">
        <v>-108.15401814093902</v>
      </c>
      <c r="C194" s="17">
        <v>-199.34492415225199</v>
      </c>
      <c r="D194" s="17">
        <v>-217.41902056970798</v>
      </c>
      <c r="E194" s="17">
        <v>-242.77303041517203</v>
      </c>
      <c r="F194" s="17">
        <v>-383.86241518685301</v>
      </c>
      <c r="G194" s="17">
        <v>-463.52303455378296</v>
      </c>
      <c r="H194" s="17">
        <v>-517.21154344387992</v>
      </c>
      <c r="I194" s="17">
        <v>-869.44872744922907</v>
      </c>
      <c r="J194" s="17">
        <v>-874.64828193633707</v>
      </c>
      <c r="K194" s="17">
        <v>-901.00968191494098</v>
      </c>
      <c r="L194" s="17">
        <v>-1000.34049240644</v>
      </c>
      <c r="M194" s="17">
        <v>-1000.75864256042</v>
      </c>
    </row>
    <row r="204" spans="1:13" x14ac:dyDescent="0.25">
      <c r="A204" s="1" t="s">
        <v>0</v>
      </c>
      <c r="B204" t="s">
        <v>48</v>
      </c>
      <c r="C204" t="s">
        <v>47</v>
      </c>
      <c r="D204" t="s">
        <v>49</v>
      </c>
      <c r="E204" t="s">
        <v>50</v>
      </c>
      <c r="G204" s="1"/>
      <c r="H204" t="s">
        <v>63</v>
      </c>
      <c r="I204" t="s">
        <v>62</v>
      </c>
      <c r="J204" t="s">
        <v>64</v>
      </c>
      <c r="K204" t="s">
        <v>65</v>
      </c>
    </row>
    <row r="205" spans="1:13" x14ac:dyDescent="0.25">
      <c r="A205" s="2" t="s">
        <v>9</v>
      </c>
      <c r="B205" s="4">
        <v>1.2814982928551679</v>
      </c>
      <c r="C205" s="4">
        <v>0.39077556874877301</v>
      </c>
      <c r="D205" s="4">
        <v>2.0101231167899267</v>
      </c>
      <c r="E205" s="4">
        <v>1.0521712908227223</v>
      </c>
      <c r="G205" s="2" t="s">
        <v>9</v>
      </c>
      <c r="H205" s="13">
        <v>0.39077556874877301</v>
      </c>
      <c r="I205" s="13">
        <f>B205/C205</f>
        <v>3.2793715762692282</v>
      </c>
      <c r="J205" s="14">
        <f>D205/B205</f>
        <v>1.5685726059855987</v>
      </c>
      <c r="K205" s="14">
        <f>1000*E205/D205</f>
        <v>523.43624230489479</v>
      </c>
    </row>
    <row r="206" spans="1:13" x14ac:dyDescent="0.25">
      <c r="A206" s="2" t="s">
        <v>8</v>
      </c>
      <c r="B206" s="4">
        <v>0.90365390485154951</v>
      </c>
      <c r="C206" s="4">
        <v>0.45571107212116502</v>
      </c>
      <c r="D206" s="4">
        <v>1.9303931455920129</v>
      </c>
      <c r="E206" s="4">
        <v>0.94401727268178359</v>
      </c>
      <c r="G206" s="2" t="s">
        <v>8</v>
      </c>
      <c r="H206" s="13">
        <v>0.45571107212116502</v>
      </c>
      <c r="I206" s="13">
        <f t="shared" ref="I206:I218" si="31">B206/C206</f>
        <v>1.9829535864585817</v>
      </c>
      <c r="J206" s="14">
        <f t="shared" ref="J206:J218" si="32">D206/B206</f>
        <v>2.1362084922425408</v>
      </c>
      <c r="K206" s="14">
        <f t="shared" ref="K206:K218" si="33">1000*E206/D206</f>
        <v>489.02850429064921</v>
      </c>
    </row>
    <row r="207" spans="1:13" x14ac:dyDescent="0.25">
      <c r="A207" s="2" t="s">
        <v>12</v>
      </c>
      <c r="B207" s="4">
        <v>1.1776516702347799</v>
      </c>
      <c r="C207" s="4">
        <v>0.69466482850317457</v>
      </c>
      <c r="D207" s="4">
        <v>1.886385090421101</v>
      </c>
      <c r="E207" s="4">
        <v>0.85282636667046974</v>
      </c>
      <c r="G207" s="2" t="s">
        <v>12</v>
      </c>
      <c r="H207" s="13">
        <v>0.69466482850317457</v>
      </c>
      <c r="I207" s="13">
        <f t="shared" si="31"/>
        <v>1.695280402740871</v>
      </c>
      <c r="J207" s="14">
        <f t="shared" si="32"/>
        <v>1.6018192289788253</v>
      </c>
      <c r="K207" s="14">
        <f t="shared" si="33"/>
        <v>452.09558271057568</v>
      </c>
    </row>
    <row r="208" spans="1:13" x14ac:dyDescent="0.25">
      <c r="A208" s="2" t="s">
        <v>6</v>
      </c>
      <c r="B208" s="4">
        <v>0.90038507316158167</v>
      </c>
      <c r="C208" s="4">
        <v>0.4724435023086227</v>
      </c>
      <c r="D208" s="4">
        <v>1.6029345252436875</v>
      </c>
      <c r="E208" s="4">
        <v>0.83475227025301346</v>
      </c>
      <c r="G208" s="2" t="s">
        <v>6</v>
      </c>
      <c r="H208" s="13">
        <v>0.4724435023086227</v>
      </c>
      <c r="I208" s="13">
        <f t="shared" si="31"/>
        <v>1.9058047549850883</v>
      </c>
      <c r="J208" s="14">
        <f t="shared" si="32"/>
        <v>1.7802766538712125</v>
      </c>
      <c r="K208" s="14">
        <f t="shared" si="33"/>
        <v>520.76504505142498</v>
      </c>
    </row>
    <row r="209" spans="1:18" x14ac:dyDescent="0.25">
      <c r="A209" s="2" t="s">
        <v>10</v>
      </c>
      <c r="B209" s="4">
        <v>0.67447689920692178</v>
      </c>
      <c r="C209" s="4">
        <v>0.3761982382158725</v>
      </c>
      <c r="D209" s="4">
        <v>1.4141548387435263</v>
      </c>
      <c r="E209" s="4">
        <v>0.80939826040755014</v>
      </c>
      <c r="G209" s="2" t="s">
        <v>10</v>
      </c>
      <c r="H209" s="13">
        <v>0.3761982382158725</v>
      </c>
      <c r="I209" s="13">
        <f t="shared" si="31"/>
        <v>1.792876283540406</v>
      </c>
      <c r="J209" s="14">
        <f t="shared" si="32"/>
        <v>2.0966690488678692</v>
      </c>
      <c r="K209" s="14">
        <f t="shared" si="33"/>
        <v>572.35476500345533</v>
      </c>
    </row>
    <row r="210" spans="1:18" x14ac:dyDescent="0.25">
      <c r="A210" s="2" t="s">
        <v>16</v>
      </c>
      <c r="B210" s="4">
        <v>0.68798044602932673</v>
      </c>
      <c r="C210" s="4">
        <v>0.37040152780044983</v>
      </c>
      <c r="D210" s="4">
        <v>1.288430167042903</v>
      </c>
      <c r="E210" s="4">
        <v>0.66830887563586949</v>
      </c>
      <c r="G210" s="2" t="s">
        <v>16</v>
      </c>
      <c r="H210" s="13">
        <v>0.37040152780044983</v>
      </c>
      <c r="I210" s="13">
        <f t="shared" si="31"/>
        <v>1.8573909511517173</v>
      </c>
      <c r="J210" s="14">
        <f t="shared" si="32"/>
        <v>1.872771492967666</v>
      </c>
      <c r="K210" s="14">
        <f t="shared" si="33"/>
        <v>518.70011486126259</v>
      </c>
    </row>
    <row r="211" spans="1:18" x14ac:dyDescent="0.25">
      <c r="A211" s="2" t="s">
        <v>14</v>
      </c>
      <c r="B211" s="4">
        <v>0.36412947271348034</v>
      </c>
      <c r="C211" s="4">
        <v>0.18040259547609794</v>
      </c>
      <c r="D211" s="4">
        <v>1.0636912857559291</v>
      </c>
      <c r="E211" s="4">
        <v>0.5886482562689398</v>
      </c>
      <c r="G211" s="2" t="s">
        <v>14</v>
      </c>
      <c r="H211" s="13">
        <v>0.18040259547609794</v>
      </c>
      <c r="I211" s="13">
        <f t="shared" si="31"/>
        <v>2.0184270173747301</v>
      </c>
      <c r="J211" s="14">
        <f t="shared" si="32"/>
        <v>2.9211897565702061</v>
      </c>
      <c r="K211" s="14">
        <f t="shared" si="33"/>
        <v>553.40140899115067</v>
      </c>
    </row>
    <row r="212" spans="1:18" x14ac:dyDescent="0.25">
      <c r="A212" s="2" t="s">
        <v>13</v>
      </c>
      <c r="B212" s="4">
        <v>0.45067933503111501</v>
      </c>
      <c r="C212" s="4">
        <v>0.22072999445432998</v>
      </c>
      <c r="D212" s="4">
        <v>0.99557360851258092</v>
      </c>
      <c r="E212" s="4">
        <v>0.534959747378842</v>
      </c>
      <c r="G212" s="2" t="s">
        <v>13</v>
      </c>
      <c r="H212" s="13">
        <v>0.22072999445432998</v>
      </c>
      <c r="I212" s="13">
        <f t="shared" si="31"/>
        <v>2.0417675275408147</v>
      </c>
      <c r="J212" s="14">
        <f t="shared" si="32"/>
        <v>2.2090509396084164</v>
      </c>
      <c r="K212" s="14">
        <f t="shared" si="33"/>
        <v>537.33821668705059</v>
      </c>
    </row>
    <row r="213" spans="1:18" x14ac:dyDescent="0.25">
      <c r="A213" s="2" t="s">
        <v>32</v>
      </c>
      <c r="B213" s="4">
        <v>0.44289169792582073</v>
      </c>
      <c r="C213" s="4">
        <v>0.18371963240478414</v>
      </c>
      <c r="D213" s="4">
        <v>0.77063068369824794</v>
      </c>
      <c r="E213" s="4">
        <v>0.41050780659484959</v>
      </c>
      <c r="G213" s="2" t="s">
        <v>32</v>
      </c>
      <c r="H213" s="13">
        <v>0.18371963240478414</v>
      </c>
      <c r="I213" s="13">
        <f t="shared" si="31"/>
        <v>2.410693359923616</v>
      </c>
      <c r="J213" s="14">
        <f t="shared" si="32"/>
        <v>1.7399980340731511</v>
      </c>
      <c r="K213" s="14">
        <f t="shared" si="33"/>
        <v>532.690710710904</v>
      </c>
    </row>
    <row r="214" spans="1:18" x14ac:dyDescent="0.25">
      <c r="A214" s="2" t="s">
        <v>7</v>
      </c>
      <c r="B214" s="4">
        <v>0.13946127434538855</v>
      </c>
      <c r="C214" s="4">
        <v>9.750483862354016E-2</v>
      </c>
      <c r="D214" s="4">
        <v>0.23793829725679258</v>
      </c>
      <c r="E214" s="4">
        <v>0.18272256337349366</v>
      </c>
      <c r="G214" s="2" t="s">
        <v>7</v>
      </c>
      <c r="H214" s="13">
        <v>9.750483862354016E-2</v>
      </c>
      <c r="I214" s="13">
        <f t="shared" si="31"/>
        <v>1.4303010631486655</v>
      </c>
      <c r="J214" s="14">
        <f t="shared" si="32"/>
        <v>1.7061245021145921</v>
      </c>
      <c r="K214" s="14">
        <f t="shared" si="33"/>
        <v>767.94095561796905</v>
      </c>
    </row>
    <row r="215" spans="1:18" x14ac:dyDescent="0.25">
      <c r="A215" s="2" t="s">
        <v>15</v>
      </c>
      <c r="B215" s="4">
        <v>0.18501934132415984</v>
      </c>
      <c r="C215" s="4">
        <v>0.11015807561611164</v>
      </c>
      <c r="D215" s="4">
        <v>0.33471857172747349</v>
      </c>
      <c r="E215" s="4">
        <v>0.17752300888638592</v>
      </c>
      <c r="G215" s="2" t="s">
        <v>15</v>
      </c>
      <c r="H215" s="13">
        <v>0.11015807561611164</v>
      </c>
      <c r="I215" s="13">
        <f t="shared" si="31"/>
        <v>1.6795803692952225</v>
      </c>
      <c r="J215" s="14">
        <f t="shared" si="32"/>
        <v>1.8091004396185575</v>
      </c>
      <c r="K215" s="14">
        <f t="shared" si="33"/>
        <v>530.36498085599044</v>
      </c>
    </row>
    <row r="216" spans="1:18" x14ac:dyDescent="0.25">
      <c r="A216" s="2" t="s">
        <v>5</v>
      </c>
      <c r="B216" s="4">
        <v>0.1593399004361338</v>
      </c>
      <c r="C216" s="4">
        <v>8.6671141381717276E-2</v>
      </c>
      <c r="D216" s="4">
        <v>0.29092581808786311</v>
      </c>
      <c r="E216" s="4">
        <v>0.15116160890778083</v>
      </c>
      <c r="G216" s="2" t="s">
        <v>5</v>
      </c>
      <c r="H216" s="13">
        <v>8.6671141381717276E-2</v>
      </c>
      <c r="I216" s="13">
        <f t="shared" si="31"/>
        <v>1.8384423915034023</v>
      </c>
      <c r="J216" s="14">
        <f t="shared" si="32"/>
        <v>1.8258190025948411</v>
      </c>
      <c r="K216" s="14">
        <f t="shared" si="33"/>
        <v>519.58815446942629</v>
      </c>
    </row>
    <row r="217" spans="1:18" x14ac:dyDescent="0.25">
      <c r="A217" s="2" t="s">
        <v>4</v>
      </c>
      <c r="B217" s="4">
        <v>5.3259681227712762E-2</v>
      </c>
      <c r="C217" s="4">
        <v>2.7077724743123373E-2</v>
      </c>
      <c r="D217" s="4">
        <v>9.8326278619609575E-2</v>
      </c>
      <c r="E217" s="4">
        <v>5.1830798416282811E-2</v>
      </c>
      <c r="G217" s="2" t="s">
        <v>4</v>
      </c>
      <c r="H217" s="13">
        <v>2.7077724743123373E-2</v>
      </c>
      <c r="I217" s="13">
        <f t="shared" si="31"/>
        <v>1.9669186289826115</v>
      </c>
      <c r="J217" s="14">
        <f t="shared" si="32"/>
        <v>1.8461672385760954</v>
      </c>
      <c r="K217" s="14">
        <f t="shared" si="33"/>
        <v>527.13068310861513</v>
      </c>
    </row>
    <row r="218" spans="1:18" x14ac:dyDescent="0.25">
      <c r="A218" s="2" t="s">
        <v>11</v>
      </c>
      <c r="B218" s="4">
        <v>5.5975296936447219E-2</v>
      </c>
      <c r="C218" s="4">
        <v>2.7914579997675514E-2</v>
      </c>
      <c r="D218" s="4">
        <v>8.1481601656390429E-2</v>
      </c>
      <c r="E218" s="4">
        <v>5.1412648262298043E-2</v>
      </c>
      <c r="G218" s="2" t="s">
        <v>11</v>
      </c>
      <c r="H218" s="13">
        <v>2.7914579997675514E-2</v>
      </c>
      <c r="I218" s="13">
        <f t="shared" si="31"/>
        <v>2.0052351474071384</v>
      </c>
      <c r="J218" s="14">
        <f t="shared" si="32"/>
        <v>1.4556707354121292</v>
      </c>
      <c r="K218" s="14">
        <f t="shared" si="33"/>
        <v>630.97247988700838</v>
      </c>
    </row>
    <row r="219" spans="1:18" x14ac:dyDescent="0.25"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</row>
    <row r="220" spans="1:18" x14ac:dyDescent="0.25"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</row>
    <row r="221" spans="1:18" x14ac:dyDescent="0.25"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</row>
    <row r="222" spans="1:18" x14ac:dyDescent="0.25"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</row>
    <row r="223" spans="1:18" x14ac:dyDescent="0.25"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</row>
    <row r="224" spans="1:18" x14ac:dyDescent="0.25"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</row>
    <row r="225" spans="1:18" x14ac:dyDescent="0.25"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</row>
    <row r="226" spans="1:18" x14ac:dyDescent="0.25">
      <c r="B226" s="20" t="s">
        <v>66</v>
      </c>
      <c r="C226" s="20"/>
      <c r="D226" s="20" t="s">
        <v>69</v>
      </c>
      <c r="E226" s="20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</row>
    <row r="227" spans="1:18" x14ac:dyDescent="0.25">
      <c r="A227" s="18"/>
      <c r="B227" s="18" t="s">
        <v>67</v>
      </c>
      <c r="C227" s="18" t="s">
        <v>68</v>
      </c>
      <c r="D227" s="18" t="s">
        <v>67</v>
      </c>
      <c r="E227" s="18" t="s">
        <v>68</v>
      </c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</row>
    <row r="228" spans="1:18" x14ac:dyDescent="0.25">
      <c r="A228" s="19" t="s">
        <v>12</v>
      </c>
      <c r="B228" s="21">
        <v>0</v>
      </c>
      <c r="C228" s="21">
        <v>0</v>
      </c>
      <c r="D228" s="22">
        <v>108421.35108227677</v>
      </c>
      <c r="E228" s="22">
        <v>181327.6322999578</v>
      </c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</row>
    <row r="229" spans="1:18" x14ac:dyDescent="0.25">
      <c r="A229" s="19" t="s">
        <v>13</v>
      </c>
      <c r="B229" s="21">
        <v>9762.5667948630253</v>
      </c>
      <c r="C229" s="21">
        <v>52622.248286030685</v>
      </c>
      <c r="D229" s="22">
        <v>161026.4740758962</v>
      </c>
      <c r="E229" s="22">
        <v>507261.51839893335</v>
      </c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</row>
    <row r="230" spans="1:18" x14ac:dyDescent="0.25">
      <c r="A230" s="19" t="s">
        <v>4</v>
      </c>
      <c r="B230" s="21">
        <v>15585.987554156876</v>
      </c>
      <c r="C230" s="21">
        <v>42622.830923018337</v>
      </c>
      <c r="D230" s="22">
        <v>55115.545048559252</v>
      </c>
      <c r="E230" s="22">
        <v>107420.87689270554</v>
      </c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</row>
    <row r="231" spans="1:18" x14ac:dyDescent="0.25">
      <c r="A231" s="19" t="s">
        <v>59</v>
      </c>
      <c r="B231" s="21">
        <v>16741.402889109839</v>
      </c>
      <c r="C231" s="21">
        <v>72779.33066696988</v>
      </c>
      <c r="D231" s="22">
        <v>74427.143871286331</v>
      </c>
      <c r="E231" s="22">
        <v>153012.68504136283</v>
      </c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</row>
    <row r="232" spans="1:18" x14ac:dyDescent="0.25">
      <c r="A232" s="19" t="s">
        <v>16</v>
      </c>
      <c r="B232" s="21">
        <v>43788.583897087505</v>
      </c>
      <c r="C232" s="21">
        <v>58306.873830848584</v>
      </c>
      <c r="D232" s="22">
        <v>213095.00058392351</v>
      </c>
      <c r="E232" s="22">
        <v>360887.60852568608</v>
      </c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</row>
    <row r="233" spans="1:18" x14ac:dyDescent="0.25">
      <c r="A233" s="19" t="s">
        <v>8</v>
      </c>
      <c r="B233" s="21">
        <v>77706.777908506483</v>
      </c>
      <c r="C233" s="21">
        <v>125851.64465250089</v>
      </c>
      <c r="D233" s="22">
        <v>33550.769414347815</v>
      </c>
      <c r="E233" s="22">
        <v>58592.137225393933</v>
      </c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</row>
    <row r="234" spans="1:18" x14ac:dyDescent="0.25">
      <c r="A234" s="19" t="s">
        <v>14</v>
      </c>
      <c r="B234" s="21">
        <v>113301.43128219152</v>
      </c>
      <c r="C234" s="21">
        <v>187062.59514166162</v>
      </c>
      <c r="D234" s="22">
        <v>84659.138509200449</v>
      </c>
      <c r="E234" s="22">
        <v>116680.9392669215</v>
      </c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</row>
    <row r="235" spans="1:18" x14ac:dyDescent="0.25">
      <c r="A235" s="19" t="s">
        <v>11</v>
      </c>
      <c r="B235" s="21">
        <v>114974.36132360164</v>
      </c>
      <c r="C235" s="21">
        <v>216961.37546027475</v>
      </c>
      <c r="D235" s="22">
        <v>66594.368497388292</v>
      </c>
      <c r="E235" s="22">
        <v>97201.56355023841</v>
      </c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</row>
    <row r="236" spans="1:18" x14ac:dyDescent="0.25">
      <c r="A236" s="19" t="s">
        <v>10</v>
      </c>
      <c r="B236" s="21">
        <v>149992.47963309259</v>
      </c>
      <c r="C236" s="21">
        <v>327313.95487809792</v>
      </c>
      <c r="D236" s="22">
        <v>483814.39045096195</v>
      </c>
      <c r="E236" s="22">
        <v>817389.64511764713</v>
      </c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</row>
    <row r="237" spans="1:18" x14ac:dyDescent="0.25">
      <c r="A237" s="19" t="s">
        <v>70</v>
      </c>
      <c r="B237" s="21">
        <v>274479.12959675217</v>
      </c>
      <c r="C237" s="21">
        <v>540806.02374079602</v>
      </c>
      <c r="D237" s="22">
        <v>205816.88479583076</v>
      </c>
      <c r="E237" s="22">
        <v>351829.07372948405</v>
      </c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</row>
    <row r="238" spans="1:18" x14ac:dyDescent="0.25">
      <c r="A238" s="19" t="s">
        <v>6</v>
      </c>
      <c r="B238" s="21">
        <v>313377.11085666856</v>
      </c>
      <c r="C238" s="21">
        <v>329715.08091640484</v>
      </c>
      <c r="D238" s="22">
        <v>19608.945205914184</v>
      </c>
      <c r="E238" s="22">
        <v>33829.020901569173</v>
      </c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</row>
    <row r="239" spans="1:18" x14ac:dyDescent="0.25">
      <c r="A239" s="19" t="s">
        <v>7</v>
      </c>
      <c r="B239" s="21">
        <v>548984.46099454619</v>
      </c>
      <c r="C239" s="21">
        <v>1124891.0241908014</v>
      </c>
      <c r="D239" s="22">
        <v>37655.081777181353</v>
      </c>
      <c r="E239" s="22">
        <v>51944.560063147495</v>
      </c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</row>
    <row r="240" spans="1:18" x14ac:dyDescent="0.25">
      <c r="A240" s="19" t="s">
        <v>9</v>
      </c>
      <c r="B240" s="21">
        <v>1300536.5275129057</v>
      </c>
      <c r="C240" s="21">
        <v>1285842.0195016889</v>
      </c>
      <c r="D240" s="22">
        <v>1435445.7269307168</v>
      </c>
      <c r="E240" s="22">
        <v>1527397.7411760455</v>
      </c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</row>
    <row r="241" spans="6:18" x14ac:dyDescent="0.25"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</row>
    <row r="242" spans="6:18" x14ac:dyDescent="0.25"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</row>
    <row r="243" spans="6:18" x14ac:dyDescent="0.25"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</row>
    <row r="244" spans="6:18" x14ac:dyDescent="0.25"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</row>
    <row r="245" spans="6:18" x14ac:dyDescent="0.25"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</row>
    <row r="246" spans="6:18" x14ac:dyDescent="0.25"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</row>
    <row r="247" spans="6:18" x14ac:dyDescent="0.25"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</row>
    <row r="248" spans="6:18" x14ac:dyDescent="0.25"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</row>
    <row r="249" spans="6:18" x14ac:dyDescent="0.25"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</row>
    <row r="250" spans="6:18" x14ac:dyDescent="0.25"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</row>
    <row r="251" spans="6:18" x14ac:dyDescent="0.25"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</row>
    <row r="252" spans="6:18" x14ac:dyDescent="0.25"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</row>
    <row r="253" spans="6:18" x14ac:dyDescent="0.25"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</row>
    <row r="254" spans="6:18" x14ac:dyDescent="0.25"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</row>
    <row r="255" spans="6:18" x14ac:dyDescent="0.25"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</row>
    <row r="256" spans="6:18" x14ac:dyDescent="0.25"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</row>
  </sheetData>
  <sortState xmlns:xlrd2="http://schemas.microsoft.com/office/spreadsheetml/2017/richdata2" ref="A228:E240">
    <sortCondition ref="B228:B240"/>
  </sortState>
  <mergeCells count="2">
    <mergeCell ref="B226:C226"/>
    <mergeCell ref="D226:E226"/>
  </mergeCells>
  <conditionalFormatting sqref="D2:D14">
    <cfRule type="colorScale" priority="9">
      <colorScale>
        <cfvo type="min"/>
        <cfvo type="max"/>
        <color rgb="FFFCFCFF"/>
        <color rgb="FFF8696B"/>
      </colorScale>
    </cfRule>
  </conditionalFormatting>
  <conditionalFormatting sqref="R2:R15">
    <cfRule type="colorScale" priority="8">
      <colorScale>
        <cfvo type="min"/>
        <cfvo type="max"/>
        <color rgb="FFFCFCFF"/>
        <color rgb="FFF8696B"/>
      </colorScale>
    </cfRule>
  </conditionalFormatting>
  <conditionalFormatting sqref="S2:S14">
    <cfRule type="colorScale" priority="7">
      <colorScale>
        <cfvo type="min"/>
        <cfvo type="max"/>
        <color rgb="FFFCFCFF"/>
        <color rgb="FF63BE7B"/>
      </colorScale>
    </cfRule>
  </conditionalFormatting>
  <conditionalFormatting sqref="D133:D145">
    <cfRule type="colorScale" priority="5">
      <colorScale>
        <cfvo type="min"/>
        <cfvo type="max"/>
        <color rgb="FFFCFCFF"/>
        <color rgb="FFF8696B"/>
      </colorScale>
    </cfRule>
  </conditionalFormatting>
  <conditionalFormatting sqref="K205:K218">
    <cfRule type="colorScale" priority="4">
      <colorScale>
        <cfvo type="min"/>
        <cfvo type="max"/>
        <color rgb="FFFCFCFF"/>
        <color rgb="FFF8696B"/>
      </colorScale>
    </cfRule>
  </conditionalFormatting>
  <conditionalFormatting sqref="J205:J218">
    <cfRule type="colorScale" priority="3">
      <colorScale>
        <cfvo type="min"/>
        <cfvo type="max"/>
        <color rgb="FFFCFCFF"/>
        <color rgb="FF63BE7B"/>
      </colorScale>
    </cfRule>
  </conditionalFormatting>
  <conditionalFormatting sqref="I205:I218">
    <cfRule type="colorScale" priority="2">
      <colorScale>
        <cfvo type="min"/>
        <cfvo type="max"/>
        <color rgb="FFFCFCFF"/>
        <color rgb="FFF8696B"/>
      </colorScale>
    </cfRule>
  </conditionalFormatting>
  <conditionalFormatting sqref="H205:H218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870EC-DBB4-470E-AB3C-6BE091F81681}">
  <dimension ref="A1:C14"/>
  <sheetViews>
    <sheetView workbookViewId="0">
      <selection activeCell="B11" sqref="B11"/>
    </sheetView>
  </sheetViews>
  <sheetFormatPr baseColWidth="10" defaultRowHeight="15" x14ac:dyDescent="0.25"/>
  <sheetData>
    <row r="1" spans="1:3" x14ac:dyDescent="0.25">
      <c r="B1" t="s">
        <v>17</v>
      </c>
      <c r="C1" t="s">
        <v>18</v>
      </c>
    </row>
    <row r="2" spans="1:3" x14ac:dyDescent="0.25">
      <c r="A2">
        <v>1</v>
      </c>
      <c r="B2" t="s">
        <v>4</v>
      </c>
      <c r="C2">
        <v>1063374417</v>
      </c>
    </row>
    <row r="3" spans="1:3" x14ac:dyDescent="0.25">
      <c r="A3">
        <v>2</v>
      </c>
      <c r="B3" s="2" t="s">
        <v>5</v>
      </c>
      <c r="C3">
        <v>1361568498</v>
      </c>
    </row>
    <row r="4" spans="1:3" x14ac:dyDescent="0.25">
      <c r="A4">
        <v>3</v>
      </c>
      <c r="B4" t="s">
        <v>6</v>
      </c>
      <c r="C4">
        <v>23490736</v>
      </c>
    </row>
    <row r="5" spans="1:3" x14ac:dyDescent="0.25">
      <c r="A5">
        <v>4</v>
      </c>
      <c r="B5" t="s">
        <v>7</v>
      </c>
      <c r="C5">
        <v>206077898</v>
      </c>
    </row>
    <row r="6" spans="1:3" x14ac:dyDescent="0.25">
      <c r="A6">
        <v>5</v>
      </c>
      <c r="B6" t="s">
        <v>8</v>
      </c>
      <c r="C6">
        <v>35540419</v>
      </c>
    </row>
    <row r="7" spans="1:3" x14ac:dyDescent="0.25">
      <c r="A7">
        <v>6</v>
      </c>
      <c r="B7" t="s">
        <v>9</v>
      </c>
      <c r="C7">
        <v>1364270000</v>
      </c>
    </row>
    <row r="8" spans="1:3" x14ac:dyDescent="0.25">
      <c r="A8">
        <v>7</v>
      </c>
      <c r="B8" t="s">
        <v>10</v>
      </c>
      <c r="C8">
        <v>597745775</v>
      </c>
    </row>
    <row r="9" spans="1:3" x14ac:dyDescent="0.25">
      <c r="A9">
        <v>8</v>
      </c>
      <c r="B9" t="s">
        <v>11</v>
      </c>
      <c r="C9">
        <v>1295291543</v>
      </c>
    </row>
    <row r="10" spans="1:3" x14ac:dyDescent="0.25">
      <c r="A10">
        <v>9</v>
      </c>
      <c r="B10" t="s">
        <v>12</v>
      </c>
      <c r="C10">
        <v>127131800</v>
      </c>
    </row>
    <row r="11" spans="1:3" x14ac:dyDescent="0.25">
      <c r="A11">
        <v>10</v>
      </c>
      <c r="B11" s="2" t="s">
        <v>13</v>
      </c>
      <c r="C11">
        <v>301006711</v>
      </c>
    </row>
    <row r="12" spans="1:3" x14ac:dyDescent="0.25">
      <c r="A12">
        <v>11</v>
      </c>
      <c r="B12" t="s">
        <v>14</v>
      </c>
      <c r="C12">
        <v>143819569</v>
      </c>
    </row>
    <row r="13" spans="1:3" x14ac:dyDescent="0.25">
      <c r="A13">
        <v>12</v>
      </c>
      <c r="B13" s="2" t="s">
        <v>15</v>
      </c>
      <c r="C13">
        <v>419253506</v>
      </c>
    </row>
    <row r="14" spans="1:3" x14ac:dyDescent="0.25">
      <c r="A14">
        <v>13</v>
      </c>
      <c r="B14" s="2" t="s">
        <v>16</v>
      </c>
      <c r="C14">
        <v>318857056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POP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Hanspeter Wieland</dc:creator>
  <cp:lastModifiedBy>Hanspetet Wieland</cp:lastModifiedBy>
  <dcterms:created xsi:type="dcterms:W3CDTF">2015-06-05T18:19:34Z</dcterms:created>
  <dcterms:modified xsi:type="dcterms:W3CDTF">2023-06-06T15:41:34Z</dcterms:modified>
</cp:coreProperties>
</file>