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pha" sheetId="1" state="visible" r:id="rId2"/>
    <sheet name="Weight Analysis" sheetId="2" state="visible" r:id="rId3"/>
    <sheet name="Sizing Coefficient" sheetId="3" state="visible" r:id="rId4"/>
    <sheet name="Stability&amp;Sizing" sheetId="4" state="visible" r:id="rId5"/>
    <sheet name="Lift&amp;Drag" sheetId="5" state="visible" r:id="rId6"/>
    <sheet name="ZH jet worksheet  xf-naca2412-il-500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<sst xmlns="http://schemas.openxmlformats.org/spreadsheetml/2006/main" count="292" uniqueCount="203">
  <si>
    <t xml:space="preserve">alpha</t>
  </si>
  <si>
    <t xml:space="preserve">Cl</t>
  </si>
  <si>
    <t xml:space="preserve">Cd</t>
  </si>
  <si>
    <t xml:space="preserve">k</t>
  </si>
  <si>
    <t xml:space="preserve">alpha0</t>
  </si>
  <si>
    <t xml:space="preserve">Cl_a</t>
  </si>
  <si>
    <t xml:space="preserve">AR</t>
  </si>
  <si>
    <t xml:space="preserve">e</t>
  </si>
  <si>
    <t xml:space="preserve">Cd0</t>
  </si>
  <si>
    <t xml:space="preserve">XLS Aviation Exploratory</t>
  </si>
  <si>
    <t xml:space="preserve">kmax</t>
  </si>
  <si>
    <t xml:space="preserve">Clmax</t>
  </si>
  <si>
    <t xml:space="preserve">Cdmax</t>
  </si>
  <si>
    <t xml:space="preserve">Cdmin</t>
  </si>
  <si>
    <t xml:space="preserve">Retrieved from the table</t>
  </si>
  <si>
    <t xml:space="preserve">Weight Analysis (Coarse)</t>
  </si>
  <si>
    <t xml:space="preserve">Get these terms after constraint analysis</t>
  </si>
  <si>
    <t xml:space="preserve">Environmental configurations</t>
  </si>
  <si>
    <t xml:space="preserve">W/S(*Wing Load)[kg/m^2]</t>
  </si>
  <si>
    <t xml:space="preserve">T/W (thrust to weight ratio)[]</t>
  </si>
  <si>
    <t xml:space="preserve">max Cl[]</t>
  </si>
  <si>
    <t xml:space="preserve">rho[kg/m^3]</t>
  </si>
  <si>
    <t xml:space="preserve">unecessary input</t>
  </si>
  <si>
    <t xml:space="preserve">Desired parameters</t>
  </si>
  <si>
    <t xml:space="preserve">Desired Range[m]</t>
  </si>
  <si>
    <t xml:space="preserve">Desired Cruising Velocity[m/s]</t>
  </si>
  <si>
    <t xml:space="preserve">Estimated Time[s]</t>
  </si>
  <si>
    <t xml:space="preserve">q[kg/m/s^2]</t>
  </si>
  <si>
    <t xml:space="preserve">/|\ min</t>
  </si>
  <si>
    <t xml:space="preserve">/|\hr</t>
  </si>
  <si>
    <t xml:space="preserve">Desired Load[kg]</t>
  </si>
  <si>
    <t xml:space="preserve">/|\s</t>
  </si>
  <si>
    <t xml:space="preserve"> |</t>
  </si>
  <si>
    <t xml:space="preserve">Load fraction</t>
  </si>
  <si>
    <t xml:space="preserve">Estimated Gross Weight[N]</t>
  </si>
  <si>
    <t xml:space="preserve">Assume: use max k for cruising</t>
  </si>
  <si>
    <t xml:space="preserve">Lift Usage fraction</t>
  </si>
  <si>
    <t xml:space="preserve">how much lift is used (for main wing)</t>
  </si>
  <si>
    <t xml:space="preserve">Estimated required lift for main wing</t>
  </si>
  <si>
    <t xml:space="preserve">if Cl and Cd stand for the Cl and Cd for the whole plane, put this fraction to 1</t>
  </si>
  <si>
    <t xml:space="preserve">Cruise v</t>
  </si>
  <si>
    <t xml:space="preserve">Power</t>
  </si>
  <si>
    <t xml:space="preserve">F</t>
  </si>
  <si>
    <t xml:space="preserve">Lift required[N]</t>
  </si>
  <si>
    <t xml:space="preserve">S (main wing) required[m^2]</t>
  </si>
  <si>
    <t xml:space="preserve">Power Plant Efficiency</t>
  </si>
  <si>
    <t xml:space="preserve">Battery Usage</t>
  </si>
  <si>
    <t xml:space="preserve">Drag Generated</t>
  </si>
  <si>
    <t xml:space="preserve">Get these terms from Lift (Alpha) analysis</t>
  </si>
  <si>
    <t xml:space="preserve">Energy(e)</t>
  </si>
  <si>
    <t xml:space="preserve">Energy(battery)</t>
  </si>
  <si>
    <t xml:space="preserve">Alpha(DEGREE)</t>
  </si>
  <si>
    <t xml:space="preserve">k(Cl/Cd)</t>
  </si>
  <si>
    <t xml:space="preserve">at k(Cl/Cd) max</t>
  </si>
  <si>
    <t xml:space="preserve">at Cl max</t>
  </si>
  <si>
    <t xml:space="preserve">Edit Cl and Cd when the layout changes in further analysis, directly from Alpha is coarse</t>
  </si>
  <si>
    <t xml:space="preserve">at Cd min</t>
  </si>
  <si>
    <t xml:space="preserve">Get these terms from manufacturer's info page/measure existing  power plant</t>
  </si>
  <si>
    <t xml:space="preserve">Battery</t>
  </si>
  <si>
    <t xml:space="preserve">Energy Density((W-s)/kg)</t>
  </si>
  <si>
    <t xml:space="preserve">Cell Voltage</t>
  </si>
  <si>
    <t xml:space="preserve">S(Series)</t>
  </si>
  <si>
    <t xml:space="preserve">P(Parallel)</t>
  </si>
  <si>
    <t xml:space="preserve">battery Ext</t>
  </si>
  <si>
    <t xml:space="preserve">Mass(battery)</t>
  </si>
  <si>
    <t xml:space="preserve">Capacitance[A*s]</t>
  </si>
  <si>
    <t xml:space="preserve">Capacitance[Ma*h]</t>
  </si>
  <si>
    <t xml:space="preserve">Voltage</t>
  </si>
  <si>
    <t xml:space="preserve">MASS BY FAR</t>
  </si>
  <si>
    <t xml:space="preserve">NOT IN SI</t>
  </si>
  <si>
    <t xml:space="preserve">Mass of the rest of the system</t>
  </si>
  <si>
    <t xml:space="preserve">Solve from desired sizing coefficient</t>
  </si>
  <si>
    <t xml:space="preserve">ARh</t>
  </si>
  <si>
    <t xml:space="preserve">Vh</t>
  </si>
  <si>
    <t xml:space="preserve">Xnp/c</t>
  </si>
  <si>
    <t xml:space="preserve">Xnp</t>
  </si>
  <si>
    <t xml:space="preserve">solve for wing</t>
  </si>
  <si>
    <t xml:space="preserve">Area</t>
  </si>
  <si>
    <t xml:space="preserve">cord</t>
  </si>
  <si>
    <t xml:space="preserve">span</t>
  </si>
  <si>
    <t xml:space="preserve">Sh*Lh</t>
  </si>
  <si>
    <t xml:space="preserve">Lh desired</t>
  </si>
  <si>
    <t xml:space="preserve">Sh</t>
  </si>
  <si>
    <t xml:space="preserve">solve for horz</t>
  </si>
  <si>
    <t xml:space="preserve">Arh</t>
  </si>
  <si>
    <t xml:space="preserve">solve for vert</t>
  </si>
  <si>
    <t xml:space="preserve">Lv=</t>
  </si>
  <si>
    <t xml:space="preserve">Vv=</t>
  </si>
  <si>
    <t xml:space="preserve">Arv</t>
  </si>
  <si>
    <t xml:space="preserve">Balace CG with Stability Margin and Aerodynamic focus</t>
  </si>
  <si>
    <t xml:space="preserve">WM</t>
  </si>
  <si>
    <t xml:space="preserve">Absolute focus of lift</t>
  </si>
  <si>
    <t xml:space="preserve">Desired SM</t>
  </si>
  <si>
    <t xml:space="preserve">SM = (Xnp - Xcg)/c</t>
  </si>
  <si>
    <t xml:space="preserve">x.np</t>
  </si>
  <si>
    <t xml:space="preserve">c</t>
  </si>
  <si>
    <t xml:space="preserve">Xcg = Xnp - c * SM</t>
  </si>
  <si>
    <t xml:space="preserve">Mean Aerodynamic Cord</t>
  </si>
  <si>
    <t xml:space="preserve">x</t>
  </si>
  <si>
    <t xml:space="preserve">Xcg</t>
  </si>
  <si>
    <t xml:space="preserve">Size tail with Vv &amp; Vh</t>
  </si>
  <si>
    <t xml:space="preserve">Desired Vv</t>
  </si>
  <si>
    <t xml:space="preserve">Desired Vh</t>
  </si>
  <si>
    <t xml:space="preserve">Vv = (Sv*lv)/ (S*Span)</t>
  </si>
  <si>
    <t xml:space="preserve">S</t>
  </si>
  <si>
    <t xml:space="preserve">Span</t>
  </si>
  <si>
    <t xml:space="preserve">Vh = (Sh*lh)/(S*c)</t>
  </si>
  <si>
    <t xml:space="preserve">Sv * lv</t>
  </si>
  <si>
    <t xml:space="preserve">Sh*lh</t>
  </si>
  <si>
    <t xml:space="preserve">Sh -&gt;lh &amp; Sv -&gt; lv</t>
  </si>
  <si>
    <t xml:space="preserve">Desired Sh</t>
  </si>
  <si>
    <t xml:space="preserve">Desired Sv</t>
  </si>
  <si>
    <t xml:space="preserve">lh</t>
  </si>
  <si>
    <t xml:space="preserve">lv</t>
  </si>
  <si>
    <t xml:space="preserve">lh-&gt;Sh &amp; lv -&gt; Sv</t>
  </si>
  <si>
    <t xml:space="preserve">Desired lh</t>
  </si>
  <si>
    <t xml:space="preserve">Desired lv</t>
  </si>
  <si>
    <t xml:space="preserve">Sv</t>
  </si>
  <si>
    <t xml:space="preserve">Lift calculator</t>
  </si>
  <si>
    <t xml:space="preserve">q=1/*rho*v^2</t>
  </si>
  <si>
    <t xml:space="preserve">rho</t>
  </si>
  <si>
    <t xml:space="preserve">v</t>
  </si>
  <si>
    <t xml:space="preserve">k=Cl/Cd</t>
  </si>
  <si>
    <t xml:space="preserve">Fl</t>
  </si>
  <si>
    <t xml:space="preserve">Fd</t>
  </si>
  <si>
    <t xml:space="preserve">Cl Calculator</t>
  </si>
  <si>
    <t xml:space="preserve">q</t>
  </si>
  <si>
    <t xml:space="preserve">Lift</t>
  </si>
  <si>
    <t xml:space="preserve">desired Cl/Cd</t>
  </si>
  <si>
    <t xml:space="preserve">Thrust-&gt;Fd</t>
  </si>
  <si>
    <t xml:space="preserve">Desired Thrust</t>
  </si>
  <si>
    <t xml:space="preserve">Cl/Cd</t>
  </si>
  <si>
    <t xml:space="preserve">Power-&gt;Fd</t>
  </si>
  <si>
    <t xml:space="preserve">Desired power</t>
  </si>
  <si>
    <t xml:space="preserve">Thrust</t>
  </si>
  <si>
    <t xml:space="preserve">Xfoil polar. Reynolds number fixed. Mach number fixed</t>
  </si>
  <si>
    <t xml:space="preserve">Green area is semiauto-calculate area and black is N/A area.</t>
  </si>
  <si>
    <t xml:space="preserve">Polar key</t>
  </si>
  <si>
    <t xml:space="preserve">xf-naca2412-il-50000</t>
  </si>
  <si>
    <t xml:space="preserve">xf-m24-il-100000</t>
  </si>
  <si>
    <t xml:space="preserve">1*5*1000carbon sheet </t>
  </si>
  <si>
    <t xml:space="preserve">Fl by body</t>
  </si>
  <si>
    <t xml:space="preserve">Airfoil</t>
  </si>
  <si>
    <t xml:space="preserve">naca2412-il</t>
  </si>
  <si>
    <t xml:space="preserve">m24-il</t>
  </si>
  <si>
    <t xml:space="preserve">Fl=0.5Clspv^2</t>
  </si>
  <si>
    <t xml:space="preserve">D4*1000 carbon stick</t>
  </si>
  <si>
    <t xml:space="preserve">Fl by wings</t>
  </si>
  <si>
    <t xml:space="preserve">Reynolds number</t>
  </si>
  <si>
    <t xml:space="preserve">Fd=0.5Cdspv^2</t>
  </si>
  <si>
    <t xml:space="preserve">Mass</t>
  </si>
  <si>
    <t xml:space="preserve">(g)</t>
  </si>
  <si>
    <t xml:space="preserve">(N)</t>
  </si>
  <si>
    <t xml:space="preserve">Postion(mm)</t>
  </si>
  <si>
    <t xml:space="preserve">To COM(mm)</t>
  </si>
  <si>
    <t xml:space="preserve">Arm of force(mm)</t>
  </si>
  <si>
    <t xml:space="preserve">弦长和</t>
  </si>
  <si>
    <t xml:space="preserve">翼展</t>
  </si>
  <si>
    <t xml:space="preserve">舵机需要后</t>
  </si>
  <si>
    <t xml:space="preserve">ML(g/mm)</t>
  </si>
  <si>
    <t xml:space="preserve">FX(N/mm)</t>
  </si>
  <si>
    <t xml:space="preserve">Lift by main wing</t>
  </si>
  <si>
    <t xml:space="preserve">Lift by canard</t>
  </si>
  <si>
    <t xml:space="preserve">Rebanlance point</t>
  </si>
  <si>
    <t xml:space="preserve">Ncrit</t>
  </si>
  <si>
    <t xml:space="preserve">Total</t>
  </si>
  <si>
    <t xml:space="preserve">N/A</t>
  </si>
  <si>
    <t xml:space="preserve">Mach</t>
  </si>
  <si>
    <t xml:space="preserve">Velocity(m/s)</t>
  </si>
  <si>
    <t xml:space="preserve">Max Cl/Cd</t>
  </si>
  <si>
    <t xml:space="preserve">Area of wings(m^2)</t>
  </si>
  <si>
    <t xml:space="preserve">F landing gear</t>
  </si>
  <si>
    <t xml:space="preserve">Max Cl/Cd alpha</t>
  </si>
  <si>
    <t xml:space="preserve">Area of canard(m^2)</t>
  </si>
  <si>
    <t xml:space="preserve">M landing gears</t>
  </si>
  <si>
    <t xml:space="preserve">Url</t>
  </si>
  <si>
    <t xml:space="preserve">http://airfoiltools.com/polar/csv?polar=xf-naca2412-il-50000</t>
  </si>
  <si>
    <t xml:space="preserve">http://airfoiltools.com/polar/csv?polar=xf-m24-il-100000</t>
  </si>
  <si>
    <t xml:space="preserve">Air density(Kg/m^3)</t>
  </si>
  <si>
    <t xml:space="preserve">Main wing</t>
  </si>
  <si>
    <t xml:space="preserve">Canard</t>
  </si>
  <si>
    <t xml:space="preserve">Alpha</t>
  </si>
  <si>
    <t xml:space="preserve">Cdp</t>
  </si>
  <si>
    <t xml:space="preserve">Cm</t>
  </si>
  <si>
    <t xml:space="preserve">Top_Xtr</t>
  </si>
  <si>
    <t xml:space="preserve">Bot_Xtr</t>
  </si>
  <si>
    <t xml:space="preserve">Cl/Cd max</t>
  </si>
  <si>
    <t xml:space="preserve">AoA</t>
  </si>
  <si>
    <t xml:space="preserve">Aircraft</t>
  </si>
  <si>
    <t xml:space="preserve">It's AoA</t>
  </si>
  <si>
    <t xml:space="preserve">Max at</t>
  </si>
  <si>
    <t xml:space="preserve">Rt equipment</t>
  </si>
  <si>
    <t xml:space="preserve">Vertical stablizer</t>
  </si>
  <si>
    <t xml:space="preserve">30A Governor</t>
  </si>
  <si>
    <t xml:space="preserve">Cl/Cd min</t>
  </si>
  <si>
    <t xml:space="preserve">9g Steering engine</t>
  </si>
  <si>
    <t xml:space="preserve">Min at</t>
  </si>
  <si>
    <t xml:space="preserve">14g steering engine</t>
  </si>
  <si>
    <t xml:space="preserve">30g steering engine</t>
  </si>
  <si>
    <t xml:space="preserve">Fl max</t>
  </si>
  <si>
    <t xml:space="preserve">It's Fd</t>
  </si>
  <si>
    <t xml:space="preserve">0 AoA Fl</t>
  </si>
  <si>
    <t xml:space="preserve">0 AoA FL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</si>
</sst>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44546A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微软雅黑"/>
      <family val="2"/>
      <charset val="134"/>
    </font>
    <font>
      <sz val="16"/>
      <color rgb="FF808080"/>
      <name val="Calibri"/>
      <family val="2"/>
    </font>
    <font>
      <sz val="9"/>
      <color rgb="FF808080"/>
      <name val="微软雅黑"/>
      <family val="2"/>
    </font>
    <font>
      <b val="true"/>
      <sz val="14"/>
      <color rgb="FFD9D9D9"/>
      <name val="Calibri"/>
      <family val="2"/>
    </font>
    <font>
      <sz val="9"/>
      <color rgb="FFBFBFBF"/>
      <name val="微软雅黑"/>
      <family val="2"/>
    </font>
    <font>
      <sz val="14"/>
      <color rgb="FF595959"/>
      <name val="Calibri"/>
      <family val="2"/>
    </font>
    <font>
      <sz val="9"/>
      <color rgb="FF595959"/>
      <name val="微软雅黑"/>
      <family val="2"/>
    </font>
    <font>
      <sz val="18"/>
      <color rgb="FF44546A"/>
      <name val="Calibri Light"/>
      <family val="2"/>
      <charset val="1"/>
    </font>
    <font>
      <i val="true"/>
      <sz val="11"/>
      <color rgb="FF7F7F7F"/>
      <name val="Calibri"/>
      <family val="2"/>
      <charset val="1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5"/>
      <color rgb="FF44546A"/>
      <name val="微软雅黑"/>
      <family val="2"/>
      <charset val="134"/>
    </font>
    <font>
      <i val="true"/>
      <sz val="11"/>
      <color rgb="FF7F7F7F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E2F0D9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E2F0D9"/>
      </patternFill>
    </fill>
    <fill>
      <patternFill patternType="solid">
        <fgColor rgb="FFA5A5A5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70AD47"/>
        <bgColor rgb="FF99CC00"/>
      </patternFill>
    </fill>
    <fill>
      <patternFill patternType="solid">
        <fgColor rgb="FF5B9BD5"/>
        <bgColor rgb="FF4472C4"/>
      </patternFill>
    </fill>
    <fill>
      <patternFill patternType="solid">
        <fgColor rgb="FFED7D31"/>
        <bgColor rgb="FFFA7D00"/>
      </patternFill>
    </fill>
    <fill>
      <patternFill patternType="solid">
        <fgColor rgb="FFFFC000"/>
        <bgColor rgb="FFFFFF00"/>
      </patternFill>
    </fill>
    <fill>
      <patternFill patternType="solid">
        <fgColor rgb="FF4472C4"/>
        <bgColor rgb="FF5B9BD5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 style="thin">
        <color rgb="FF7F7F7F"/>
      </top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3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4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8" borderId="0" applyFont="true" applyBorder="false" applyAlignment="true" applyProtection="false">
      <alignment horizontal="general" vertical="bottom" textRotation="0" wrapText="false" indent="0" shrinkToFit="false"/>
    </xf>
    <xf numFmtId="164" fontId="23" fillId="9" borderId="0" applyFont="true" applyBorder="false" applyAlignment="true" applyProtection="false">
      <alignment horizontal="general" vertical="bottom" textRotation="0" wrapText="false" indent="0" shrinkToFit="false"/>
    </xf>
    <xf numFmtId="164" fontId="23" fillId="10" borderId="0" applyFont="true" applyBorder="false" applyAlignment="true" applyProtection="false">
      <alignment horizontal="general" vertical="bottom" textRotation="0" wrapText="false" indent="0" shrinkToFit="false"/>
    </xf>
    <xf numFmtId="164" fontId="23" fillId="6" borderId="0" applyFont="true" applyBorder="false" applyAlignment="true" applyProtection="false">
      <alignment horizontal="general" vertical="bottom" textRotation="0" wrapText="false" indent="0" shrinkToFit="false"/>
    </xf>
    <xf numFmtId="164" fontId="23" fillId="11" borderId="0" applyFont="true" applyBorder="false" applyAlignment="true" applyProtection="false">
      <alignment horizontal="general" vertical="bottom" textRotation="0" wrapText="false" indent="0" shrinkToFit="false"/>
    </xf>
    <xf numFmtId="164" fontId="23" fillId="12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5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3" xfId="27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4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4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5" xfId="3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3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4" xfId="20" builtinId="53" customBuiltin="true"/>
    <cellStyle name="Excel Built-in Calculation" xfId="21" builtinId="53" customBuiltin="true"/>
    <cellStyle name="Excel Built-in Input" xfId="22" builtinId="53" customBuiltin="true"/>
    <cellStyle name="Excel Built-in Linked Cell" xfId="23" builtinId="53" customBuiltin="true"/>
    <cellStyle name="Excel Built-in Bad" xfId="24" builtinId="53" customBuiltin="true"/>
    <cellStyle name="Excel Built-in Good" xfId="25" builtinId="53" customBuiltin="true"/>
    <cellStyle name="Excel Built-in Warning Text" xfId="26" builtinId="53" customBuiltin="true"/>
    <cellStyle name="Excel Built-in Check Cell" xfId="27" builtinId="53" customBuiltin="true"/>
    <cellStyle name="Excel Built-in Title" xfId="28" builtinId="53" customBuiltin="true"/>
    <cellStyle name="Excel Built-in Note" xfId="29" builtinId="53" customBuiltin="true"/>
    <cellStyle name="Excel Built-in Explanatory Text" xfId="30" builtinId="53" customBuiltin="true"/>
    <cellStyle name="Excel Built-in Accent6" xfId="31" builtinId="53" customBuiltin="true"/>
    <cellStyle name="Excel Built-in Accent1" xfId="32" builtinId="53" customBuiltin="true"/>
    <cellStyle name="Excel Built-in Accent2" xfId="33" builtinId="53" customBuiltin="true"/>
    <cellStyle name="Excel Built-in Accent3" xfId="34" builtinId="53" customBuiltin="true"/>
    <cellStyle name="Excel Built-in Accent4" xfId="35" builtinId="53" customBuiltin="true"/>
    <cellStyle name="Excel Built-in Accent5" xfId="36" builtinId="53" customBuiltin="true"/>
    <cellStyle name="Excel Built-in Heading 1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F7F7F"/>
      <rgbColor rgb="FF800080"/>
      <rgbColor rgb="FF44546A"/>
      <rgbColor rgb="FFBFBFBF"/>
      <rgbColor rgb="FF808080"/>
      <rgbColor rgb="FFB2B2B2"/>
      <rgbColor rgb="FF993366"/>
      <rgbColor rgb="FFFFFFCC"/>
      <rgbColor rgb="FFE2F0D9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F99"/>
      <rgbColor rgb="FF99CCFF"/>
      <rgbColor rgb="FFFFC7CE"/>
      <rgbColor rgb="FFCC99FF"/>
      <rgbColor rgb="FFFFCC99"/>
      <rgbColor rgb="FF4472C4"/>
      <rgbColor rgb="FF5B9BD5"/>
      <rgbColor rgb="FF99CC00"/>
      <rgbColor rgb="FFFFC000"/>
      <rgbColor rgb="FFFF8001"/>
      <rgbColor rgb="FFFA7D00"/>
      <rgbColor rgb="FF595959"/>
      <rgbColor rgb="FFA5A5A5"/>
      <rgbColor rgb="FF203864"/>
      <rgbColor rgb="FF70AD47"/>
      <rgbColor rgb="FF003300"/>
      <rgbColor rgb="FF40404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69" strike="noStrike">
                <a:solidFill>
                  <a:srgbClr val="808080"/>
                </a:solidFill>
                <a:latin typeface="Calibri"/>
              </a:defRPr>
            </a:pPr>
            <a:r>
              <a:rPr b="0" sz="1600" spc="69" strike="noStrike">
                <a:solidFill>
                  <a:srgbClr val="808080"/>
                </a:solidFill>
                <a:latin typeface="Calibri"/>
              </a:rPr>
              <a:t>Cl~Alpha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Alpha!$B$1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203864"/>
            </a:solidFill>
            <a:ln w="28440">
              <a:solidFill>
                <a:srgbClr val="20386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</c:v>
                </c:pt>
                <c:pt idx="2">
                  <c:v>-9.6</c:v>
                </c:pt>
                <c:pt idx="3">
                  <c:v>-9.4</c:v>
                </c:pt>
                <c:pt idx="4">
                  <c:v>-9.2</c:v>
                </c:pt>
                <c:pt idx="5">
                  <c:v>-9</c:v>
                </c:pt>
                <c:pt idx="6">
                  <c:v>-8.8</c:v>
                </c:pt>
                <c:pt idx="7">
                  <c:v>-8.6</c:v>
                </c:pt>
                <c:pt idx="8">
                  <c:v>-8.40000000000001</c:v>
                </c:pt>
                <c:pt idx="9">
                  <c:v>-8.20000000000001</c:v>
                </c:pt>
                <c:pt idx="10">
                  <c:v>-8.00000000000001</c:v>
                </c:pt>
                <c:pt idx="11">
                  <c:v>-7.80000000000001</c:v>
                </c:pt>
                <c:pt idx="12">
                  <c:v>-7.60000000000001</c:v>
                </c:pt>
                <c:pt idx="13">
                  <c:v>-7.40000000000001</c:v>
                </c:pt>
                <c:pt idx="14">
                  <c:v>-7.20000000000001</c:v>
                </c:pt>
                <c:pt idx="15">
                  <c:v>-7.00000000000001</c:v>
                </c:pt>
                <c:pt idx="16">
                  <c:v>-6.80000000000001</c:v>
                </c:pt>
                <c:pt idx="17">
                  <c:v>-6.60000000000001</c:v>
                </c:pt>
                <c:pt idx="18">
                  <c:v>-6.40000000000001</c:v>
                </c:pt>
                <c:pt idx="19">
                  <c:v>-6.20000000000001</c:v>
                </c:pt>
                <c:pt idx="20">
                  <c:v>-6.00000000000001</c:v>
                </c:pt>
                <c:pt idx="21">
                  <c:v>-5.80000000000001</c:v>
                </c:pt>
                <c:pt idx="22">
                  <c:v>-5.60000000000002</c:v>
                </c:pt>
                <c:pt idx="23">
                  <c:v>-5.40000000000002</c:v>
                </c:pt>
                <c:pt idx="24">
                  <c:v>-5.20000000000002</c:v>
                </c:pt>
                <c:pt idx="25">
                  <c:v>-5.00000000000002</c:v>
                </c:pt>
                <c:pt idx="26">
                  <c:v>-4.80000000000002</c:v>
                </c:pt>
                <c:pt idx="27">
                  <c:v>-4.60000000000002</c:v>
                </c:pt>
                <c:pt idx="28">
                  <c:v>-4.40000000000002</c:v>
                </c:pt>
                <c:pt idx="29">
                  <c:v>-4.20000000000002</c:v>
                </c:pt>
                <c:pt idx="30">
                  <c:v>-4.00000000000002</c:v>
                </c:pt>
                <c:pt idx="31">
                  <c:v>-3.80000000000002</c:v>
                </c:pt>
                <c:pt idx="32">
                  <c:v>-3.60000000000002</c:v>
                </c:pt>
                <c:pt idx="33">
                  <c:v>-3.40000000000002</c:v>
                </c:pt>
                <c:pt idx="34">
                  <c:v>-3.20000000000002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-2.60000000000003</c:v>
                </c:pt>
                <c:pt idx="38">
                  <c:v>-2.40000000000003</c:v>
                </c:pt>
                <c:pt idx="39">
                  <c:v>-2.20000000000003</c:v>
                </c:pt>
                <c:pt idx="40">
                  <c:v>-2.00000000000003</c:v>
                </c:pt>
                <c:pt idx="41">
                  <c:v>-1.80000000000003</c:v>
                </c:pt>
                <c:pt idx="42">
                  <c:v>-1.60000000000003</c:v>
                </c:pt>
                <c:pt idx="43">
                  <c:v>-1.40000000000003</c:v>
                </c:pt>
                <c:pt idx="44">
                  <c:v>-1.20000000000003</c:v>
                </c:pt>
                <c:pt idx="45">
                  <c:v>-1.00000000000003</c:v>
                </c:pt>
                <c:pt idx="46">
                  <c:v>-0.800000000000029</c:v>
                </c:pt>
                <c:pt idx="47">
                  <c:v>-0.60000000000003</c:v>
                </c:pt>
                <c:pt idx="48">
                  <c:v>-0.400000000000031</c:v>
                </c:pt>
                <c:pt idx="49">
                  <c:v>-0.200000000000029</c:v>
                </c:pt>
                <c:pt idx="50">
                  <c:v>-4.08562073062058E-014</c:v>
                </c:pt>
                <c:pt idx="51">
                  <c:v>0.199999999999999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4.1999999999999</c:v>
                </c:pt>
                <c:pt idx="72">
                  <c:v>4.3999999999999</c:v>
                </c:pt>
                <c:pt idx="73">
                  <c:v>4.5999999999999</c:v>
                </c:pt>
                <c:pt idx="74">
                  <c:v>4.7999999999999</c:v>
                </c:pt>
                <c:pt idx="75">
                  <c:v>4.9999999999999</c:v>
                </c:pt>
                <c:pt idx="76">
                  <c:v>5.1999999999999</c:v>
                </c:pt>
                <c:pt idx="77">
                  <c:v>5.3999999999999</c:v>
                </c:pt>
                <c:pt idx="78">
                  <c:v>5.5999999999999</c:v>
                </c:pt>
                <c:pt idx="79">
                  <c:v>5.7999999999999</c:v>
                </c:pt>
                <c:pt idx="80">
                  <c:v>5.9999999999999</c:v>
                </c:pt>
                <c:pt idx="81">
                  <c:v>6.1999999999999</c:v>
                </c:pt>
                <c:pt idx="82">
                  <c:v>6.3999999999999</c:v>
                </c:pt>
                <c:pt idx="83">
                  <c:v>6.5999999999999</c:v>
                </c:pt>
                <c:pt idx="84">
                  <c:v>6.7999999999999</c:v>
                </c:pt>
                <c:pt idx="85">
                  <c:v>6.9999999999999</c:v>
                </c:pt>
                <c:pt idx="86">
                  <c:v>7.1999999999999</c:v>
                </c:pt>
                <c:pt idx="87">
                  <c:v>7.3999999999999</c:v>
                </c:pt>
                <c:pt idx="88">
                  <c:v>7.5999999999999</c:v>
                </c:pt>
                <c:pt idx="89">
                  <c:v>7.7999999999999</c:v>
                </c:pt>
                <c:pt idx="90">
                  <c:v>7.9999999999999</c:v>
                </c:pt>
                <c:pt idx="91">
                  <c:v>8.1999999999999</c:v>
                </c:pt>
                <c:pt idx="92">
                  <c:v>8.3999999999999</c:v>
                </c:pt>
                <c:pt idx="93">
                  <c:v>8.5999999999999</c:v>
                </c:pt>
                <c:pt idx="94">
                  <c:v>8.7999999999999</c:v>
                </c:pt>
                <c:pt idx="95">
                  <c:v>8.9999999999999</c:v>
                </c:pt>
                <c:pt idx="96">
                  <c:v>9.1999999999999</c:v>
                </c:pt>
                <c:pt idx="97">
                  <c:v>9.3999999999999</c:v>
                </c:pt>
                <c:pt idx="98">
                  <c:v>9.5999999999999</c:v>
                </c:pt>
                <c:pt idx="99">
                  <c:v>9.7999999999999</c:v>
                </c:pt>
                <c:pt idx="100">
                  <c:v>9.9999999999999</c:v>
                </c:pt>
              </c:numCache>
            </c:numRef>
          </c:xVal>
          <c:yVal>
            <c:numRef>
              <c:f>Alpha!$B$2:$B$102</c:f>
              <c:numCache>
                <c:formatCode>General</c:formatCode>
                <c:ptCount val="101"/>
                <c:pt idx="0">
                  <c:v>-0.4</c:v>
                </c:pt>
                <c:pt idx="1">
                  <c:v>-0.384</c:v>
                </c:pt>
                <c:pt idx="2">
                  <c:v>-0.368</c:v>
                </c:pt>
                <c:pt idx="3">
                  <c:v>-0.352</c:v>
                </c:pt>
                <c:pt idx="4">
                  <c:v>-0.336</c:v>
                </c:pt>
                <c:pt idx="5">
                  <c:v>-0.32</c:v>
                </c:pt>
                <c:pt idx="6">
                  <c:v>-0.304</c:v>
                </c:pt>
                <c:pt idx="7">
                  <c:v>-0.288</c:v>
                </c:pt>
                <c:pt idx="8">
                  <c:v>-0.272000000000001</c:v>
                </c:pt>
                <c:pt idx="9">
                  <c:v>-0.256000000000001</c:v>
                </c:pt>
                <c:pt idx="10">
                  <c:v>-0.240000000000001</c:v>
                </c:pt>
                <c:pt idx="11">
                  <c:v>-0.224000000000001</c:v>
                </c:pt>
                <c:pt idx="12">
                  <c:v>-0.208000000000001</c:v>
                </c:pt>
                <c:pt idx="13">
                  <c:v>-0.192000000000001</c:v>
                </c:pt>
                <c:pt idx="14">
                  <c:v>-0.176000000000001</c:v>
                </c:pt>
                <c:pt idx="15">
                  <c:v>-0.160000000000001</c:v>
                </c:pt>
                <c:pt idx="16">
                  <c:v>-0.144000000000001</c:v>
                </c:pt>
                <c:pt idx="17">
                  <c:v>-0.128000000000001</c:v>
                </c:pt>
                <c:pt idx="18">
                  <c:v>-0.112000000000001</c:v>
                </c:pt>
                <c:pt idx="19">
                  <c:v>-0.0960000000000008</c:v>
                </c:pt>
                <c:pt idx="20">
                  <c:v>-0.0800000000000008</c:v>
                </c:pt>
                <c:pt idx="21">
                  <c:v>-0.0640000000000008</c:v>
                </c:pt>
                <c:pt idx="22">
                  <c:v>-0.0480000000000016</c:v>
                </c:pt>
                <c:pt idx="23">
                  <c:v>-0.0320000000000016</c:v>
                </c:pt>
                <c:pt idx="24">
                  <c:v>-0.0160000000000016</c:v>
                </c:pt>
                <c:pt idx="25">
                  <c:v>-1.63424829224823E-015</c:v>
                </c:pt>
                <c:pt idx="26">
                  <c:v>0.0159999999999984</c:v>
                </c:pt>
                <c:pt idx="27">
                  <c:v>0.0319999999999984</c:v>
                </c:pt>
                <c:pt idx="28">
                  <c:v>0.0479999999999984</c:v>
                </c:pt>
                <c:pt idx="29">
                  <c:v>0.0639999999999984</c:v>
                </c:pt>
                <c:pt idx="30">
                  <c:v>0.0799999999999984</c:v>
                </c:pt>
                <c:pt idx="31">
                  <c:v>0.0959999999999984</c:v>
                </c:pt>
                <c:pt idx="32">
                  <c:v>0.111999999999998</c:v>
                </c:pt>
                <c:pt idx="33">
                  <c:v>0.127999999999998</c:v>
                </c:pt>
                <c:pt idx="34">
                  <c:v>0.143999999999998</c:v>
                </c:pt>
                <c:pt idx="35">
                  <c:v>0.159999999999998</c:v>
                </c:pt>
                <c:pt idx="36">
                  <c:v>0.175999999999998</c:v>
                </c:pt>
                <c:pt idx="37">
                  <c:v>0.191999999999998</c:v>
                </c:pt>
                <c:pt idx="38">
                  <c:v>0.207999999999998</c:v>
                </c:pt>
                <c:pt idx="39">
                  <c:v>0.223999999999998</c:v>
                </c:pt>
                <c:pt idx="40">
                  <c:v>0.239999999999998</c:v>
                </c:pt>
                <c:pt idx="41">
                  <c:v>0.255999999999998</c:v>
                </c:pt>
                <c:pt idx="42">
                  <c:v>0.271999999999998</c:v>
                </c:pt>
                <c:pt idx="43">
                  <c:v>0.287999999999998</c:v>
                </c:pt>
                <c:pt idx="44">
                  <c:v>0.303999999999998</c:v>
                </c:pt>
                <c:pt idx="45">
                  <c:v>0.319999999999998</c:v>
                </c:pt>
                <c:pt idx="46">
                  <c:v>0.335999999999998</c:v>
                </c:pt>
                <c:pt idx="47">
                  <c:v>0.351999999999998</c:v>
                </c:pt>
                <c:pt idx="48">
                  <c:v>0.367999999999997</c:v>
                </c:pt>
                <c:pt idx="49">
                  <c:v>0.383999999999998</c:v>
                </c:pt>
                <c:pt idx="50">
                  <c:v>0.399999999999997</c:v>
                </c:pt>
                <c:pt idx="51">
                  <c:v>0.416</c:v>
                </c:pt>
                <c:pt idx="52">
                  <c:v>0.432</c:v>
                </c:pt>
                <c:pt idx="53">
                  <c:v>0.448</c:v>
                </c:pt>
                <c:pt idx="54">
                  <c:v>0.464</c:v>
                </c:pt>
                <c:pt idx="55">
                  <c:v>0.48</c:v>
                </c:pt>
                <c:pt idx="56">
                  <c:v>0.496</c:v>
                </c:pt>
                <c:pt idx="57">
                  <c:v>0.512</c:v>
                </c:pt>
                <c:pt idx="58">
                  <c:v>0.528</c:v>
                </c:pt>
                <c:pt idx="59">
                  <c:v>0.544</c:v>
                </c:pt>
                <c:pt idx="60">
                  <c:v>0.56</c:v>
                </c:pt>
                <c:pt idx="61">
                  <c:v>0.576</c:v>
                </c:pt>
                <c:pt idx="62">
                  <c:v>0.592</c:v>
                </c:pt>
                <c:pt idx="63">
                  <c:v>0.608</c:v>
                </c:pt>
                <c:pt idx="64">
                  <c:v>0.624</c:v>
                </c:pt>
                <c:pt idx="65">
                  <c:v>0.64</c:v>
                </c:pt>
                <c:pt idx="66">
                  <c:v>0.656</c:v>
                </c:pt>
                <c:pt idx="67">
                  <c:v>0.672</c:v>
                </c:pt>
                <c:pt idx="68">
                  <c:v>0.688</c:v>
                </c:pt>
                <c:pt idx="69">
                  <c:v>0.704</c:v>
                </c:pt>
                <c:pt idx="70">
                  <c:v>0.72</c:v>
                </c:pt>
                <c:pt idx="71">
                  <c:v>0.735999999999992</c:v>
                </c:pt>
                <c:pt idx="72">
                  <c:v>0.751999999999992</c:v>
                </c:pt>
                <c:pt idx="73">
                  <c:v>0.767999999999992</c:v>
                </c:pt>
                <c:pt idx="74">
                  <c:v>0.783999999999992</c:v>
                </c:pt>
                <c:pt idx="75">
                  <c:v>0.799999999999992</c:v>
                </c:pt>
                <c:pt idx="76">
                  <c:v>0.815999999999992</c:v>
                </c:pt>
                <c:pt idx="77">
                  <c:v>0.831999999999992</c:v>
                </c:pt>
                <c:pt idx="78">
                  <c:v>0.847999999999992</c:v>
                </c:pt>
                <c:pt idx="79">
                  <c:v>0.863999999999992</c:v>
                </c:pt>
                <c:pt idx="80">
                  <c:v>0.879999999999992</c:v>
                </c:pt>
                <c:pt idx="81">
                  <c:v>0.895999999999992</c:v>
                </c:pt>
                <c:pt idx="82">
                  <c:v>0.911999999999992</c:v>
                </c:pt>
                <c:pt idx="83">
                  <c:v>0.927999999999992</c:v>
                </c:pt>
                <c:pt idx="84">
                  <c:v>0.943999999999992</c:v>
                </c:pt>
                <c:pt idx="85">
                  <c:v>0.959999999999992</c:v>
                </c:pt>
                <c:pt idx="86">
                  <c:v>0.975999999999992</c:v>
                </c:pt>
                <c:pt idx="87">
                  <c:v>0.991999999999992</c:v>
                </c:pt>
                <c:pt idx="88">
                  <c:v>1.00799999999999</c:v>
                </c:pt>
                <c:pt idx="89">
                  <c:v>1.02399999999999</c:v>
                </c:pt>
                <c:pt idx="90">
                  <c:v>1.03999999999999</c:v>
                </c:pt>
                <c:pt idx="91">
                  <c:v>1.05599999999999</c:v>
                </c:pt>
                <c:pt idx="92">
                  <c:v>1.07199999999999</c:v>
                </c:pt>
                <c:pt idx="93">
                  <c:v>1.08799999999999</c:v>
                </c:pt>
                <c:pt idx="94">
                  <c:v>1.10399999999999</c:v>
                </c:pt>
                <c:pt idx="95">
                  <c:v>1.11999999999999</c:v>
                </c:pt>
                <c:pt idx="96">
                  <c:v>1.13599999999999</c:v>
                </c:pt>
                <c:pt idx="97">
                  <c:v>1.15199999999999</c:v>
                </c:pt>
                <c:pt idx="98">
                  <c:v>1.16799999999999</c:v>
                </c:pt>
                <c:pt idx="99">
                  <c:v>1.18399999999999</c:v>
                </c:pt>
                <c:pt idx="100">
                  <c:v>1.19999999999999</c:v>
                </c:pt>
              </c:numCache>
            </c:numRef>
          </c:yVal>
          <c:smooth val="1"/>
        </c:ser>
        <c:axId val="41368182"/>
        <c:axId val="50931141"/>
      </c:scatterChart>
      <c:valAx>
        <c:axId val="41368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50931141"/>
        <c:crosses val="autoZero"/>
        <c:crossBetween val="midCat"/>
      </c:valAx>
      <c:valAx>
        <c:axId val="50931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413681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e2f0d9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Cd~Alpha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Alpha!$C$1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</c:v>
                </c:pt>
                <c:pt idx="2">
                  <c:v>-9.6</c:v>
                </c:pt>
                <c:pt idx="3">
                  <c:v>-9.4</c:v>
                </c:pt>
                <c:pt idx="4">
                  <c:v>-9.2</c:v>
                </c:pt>
                <c:pt idx="5">
                  <c:v>-9</c:v>
                </c:pt>
                <c:pt idx="6">
                  <c:v>-8.8</c:v>
                </c:pt>
                <c:pt idx="7">
                  <c:v>-8.6</c:v>
                </c:pt>
                <c:pt idx="8">
                  <c:v>-8.40000000000001</c:v>
                </c:pt>
                <c:pt idx="9">
                  <c:v>-8.20000000000001</c:v>
                </c:pt>
                <c:pt idx="10">
                  <c:v>-8.00000000000001</c:v>
                </c:pt>
                <c:pt idx="11">
                  <c:v>-7.80000000000001</c:v>
                </c:pt>
                <c:pt idx="12">
                  <c:v>-7.60000000000001</c:v>
                </c:pt>
                <c:pt idx="13">
                  <c:v>-7.40000000000001</c:v>
                </c:pt>
                <c:pt idx="14">
                  <c:v>-7.20000000000001</c:v>
                </c:pt>
                <c:pt idx="15">
                  <c:v>-7.00000000000001</c:v>
                </c:pt>
                <c:pt idx="16">
                  <c:v>-6.80000000000001</c:v>
                </c:pt>
                <c:pt idx="17">
                  <c:v>-6.60000000000001</c:v>
                </c:pt>
                <c:pt idx="18">
                  <c:v>-6.40000000000001</c:v>
                </c:pt>
                <c:pt idx="19">
                  <c:v>-6.20000000000001</c:v>
                </c:pt>
                <c:pt idx="20">
                  <c:v>-6.00000000000001</c:v>
                </c:pt>
                <c:pt idx="21">
                  <c:v>-5.80000000000001</c:v>
                </c:pt>
                <c:pt idx="22">
                  <c:v>-5.60000000000002</c:v>
                </c:pt>
                <c:pt idx="23">
                  <c:v>-5.40000000000002</c:v>
                </c:pt>
                <c:pt idx="24">
                  <c:v>-5.20000000000002</c:v>
                </c:pt>
                <c:pt idx="25">
                  <c:v>-5.00000000000002</c:v>
                </c:pt>
                <c:pt idx="26">
                  <c:v>-4.80000000000002</c:v>
                </c:pt>
                <c:pt idx="27">
                  <c:v>-4.60000000000002</c:v>
                </c:pt>
                <c:pt idx="28">
                  <c:v>-4.40000000000002</c:v>
                </c:pt>
                <c:pt idx="29">
                  <c:v>-4.20000000000002</c:v>
                </c:pt>
                <c:pt idx="30">
                  <c:v>-4.00000000000002</c:v>
                </c:pt>
                <c:pt idx="31">
                  <c:v>-3.80000000000002</c:v>
                </c:pt>
                <c:pt idx="32">
                  <c:v>-3.60000000000002</c:v>
                </c:pt>
                <c:pt idx="33">
                  <c:v>-3.40000000000002</c:v>
                </c:pt>
                <c:pt idx="34">
                  <c:v>-3.20000000000002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-2.60000000000003</c:v>
                </c:pt>
                <c:pt idx="38">
                  <c:v>-2.40000000000003</c:v>
                </c:pt>
                <c:pt idx="39">
                  <c:v>-2.20000000000003</c:v>
                </c:pt>
                <c:pt idx="40">
                  <c:v>-2.00000000000003</c:v>
                </c:pt>
                <c:pt idx="41">
                  <c:v>-1.80000000000003</c:v>
                </c:pt>
                <c:pt idx="42">
                  <c:v>-1.60000000000003</c:v>
                </c:pt>
                <c:pt idx="43">
                  <c:v>-1.40000000000003</c:v>
                </c:pt>
                <c:pt idx="44">
                  <c:v>-1.20000000000003</c:v>
                </c:pt>
                <c:pt idx="45">
                  <c:v>-1.00000000000003</c:v>
                </c:pt>
                <c:pt idx="46">
                  <c:v>-0.800000000000029</c:v>
                </c:pt>
                <c:pt idx="47">
                  <c:v>-0.60000000000003</c:v>
                </c:pt>
                <c:pt idx="48">
                  <c:v>-0.400000000000031</c:v>
                </c:pt>
                <c:pt idx="49">
                  <c:v>-0.200000000000029</c:v>
                </c:pt>
                <c:pt idx="50">
                  <c:v>-4.08562073062058E-014</c:v>
                </c:pt>
                <c:pt idx="51">
                  <c:v>0.199999999999999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4.1999999999999</c:v>
                </c:pt>
                <c:pt idx="72">
                  <c:v>4.3999999999999</c:v>
                </c:pt>
                <c:pt idx="73">
                  <c:v>4.5999999999999</c:v>
                </c:pt>
                <c:pt idx="74">
                  <c:v>4.7999999999999</c:v>
                </c:pt>
                <c:pt idx="75">
                  <c:v>4.9999999999999</c:v>
                </c:pt>
                <c:pt idx="76">
                  <c:v>5.1999999999999</c:v>
                </c:pt>
                <c:pt idx="77">
                  <c:v>5.3999999999999</c:v>
                </c:pt>
                <c:pt idx="78">
                  <c:v>5.5999999999999</c:v>
                </c:pt>
                <c:pt idx="79">
                  <c:v>5.7999999999999</c:v>
                </c:pt>
                <c:pt idx="80">
                  <c:v>5.9999999999999</c:v>
                </c:pt>
                <c:pt idx="81">
                  <c:v>6.1999999999999</c:v>
                </c:pt>
                <c:pt idx="82">
                  <c:v>6.3999999999999</c:v>
                </c:pt>
                <c:pt idx="83">
                  <c:v>6.5999999999999</c:v>
                </c:pt>
                <c:pt idx="84">
                  <c:v>6.7999999999999</c:v>
                </c:pt>
                <c:pt idx="85">
                  <c:v>6.9999999999999</c:v>
                </c:pt>
                <c:pt idx="86">
                  <c:v>7.1999999999999</c:v>
                </c:pt>
                <c:pt idx="87">
                  <c:v>7.3999999999999</c:v>
                </c:pt>
                <c:pt idx="88">
                  <c:v>7.5999999999999</c:v>
                </c:pt>
                <c:pt idx="89">
                  <c:v>7.7999999999999</c:v>
                </c:pt>
                <c:pt idx="90">
                  <c:v>7.9999999999999</c:v>
                </c:pt>
                <c:pt idx="91">
                  <c:v>8.1999999999999</c:v>
                </c:pt>
                <c:pt idx="92">
                  <c:v>8.3999999999999</c:v>
                </c:pt>
                <c:pt idx="93">
                  <c:v>8.5999999999999</c:v>
                </c:pt>
                <c:pt idx="94">
                  <c:v>8.7999999999999</c:v>
                </c:pt>
                <c:pt idx="95">
                  <c:v>8.9999999999999</c:v>
                </c:pt>
                <c:pt idx="96">
                  <c:v>9.1999999999999</c:v>
                </c:pt>
                <c:pt idx="97">
                  <c:v>9.3999999999999</c:v>
                </c:pt>
                <c:pt idx="98">
                  <c:v>9.5999999999999</c:v>
                </c:pt>
                <c:pt idx="99">
                  <c:v>9.7999999999999</c:v>
                </c:pt>
                <c:pt idx="100">
                  <c:v>9.9999999999999</c:v>
                </c:pt>
              </c:numCache>
            </c:numRef>
          </c:xVal>
          <c:yVal>
            <c:numRef>
              <c:f>Alpha!$C$2:$C$102</c:f>
              <c:numCache>
                <c:formatCode>General</c:formatCode>
                <c:ptCount val="101"/>
                <c:pt idx="0">
                  <c:v>0.0278537592653733</c:v>
                </c:pt>
                <c:pt idx="1">
                  <c:v>0.027238024538968</c:v>
                </c:pt>
                <c:pt idx="2">
                  <c:v>0.0266474218422119</c:v>
                </c:pt>
                <c:pt idx="3">
                  <c:v>0.0260819511751051</c:v>
                </c:pt>
                <c:pt idx="4">
                  <c:v>0.0255416125376474</c:v>
                </c:pt>
                <c:pt idx="5">
                  <c:v>0.0250264059298389</c:v>
                </c:pt>
                <c:pt idx="6">
                  <c:v>0.0245363313516796</c:v>
                </c:pt>
                <c:pt idx="7">
                  <c:v>0.0240713888031695</c:v>
                </c:pt>
                <c:pt idx="8">
                  <c:v>0.0236315782843086</c:v>
                </c:pt>
                <c:pt idx="9">
                  <c:v>0.0232168997950969</c:v>
                </c:pt>
                <c:pt idx="10">
                  <c:v>0.0228273533355344</c:v>
                </c:pt>
                <c:pt idx="11">
                  <c:v>0.0224629389056211</c:v>
                </c:pt>
                <c:pt idx="12">
                  <c:v>0.022123656505357</c:v>
                </c:pt>
                <c:pt idx="13">
                  <c:v>0.021809506134742</c:v>
                </c:pt>
                <c:pt idx="14">
                  <c:v>0.0215204877937763</c:v>
                </c:pt>
                <c:pt idx="15">
                  <c:v>0.0212566014824597</c:v>
                </c:pt>
                <c:pt idx="16">
                  <c:v>0.0210178472007924</c:v>
                </c:pt>
                <c:pt idx="17">
                  <c:v>0.0208042249487742</c:v>
                </c:pt>
                <c:pt idx="18">
                  <c:v>0.0206157347264053</c:v>
                </c:pt>
                <c:pt idx="19">
                  <c:v>0.0204523765336855</c:v>
                </c:pt>
                <c:pt idx="20">
                  <c:v>0.0203141503706149</c:v>
                </c:pt>
                <c:pt idx="21">
                  <c:v>0.0202010562371936</c:v>
                </c:pt>
                <c:pt idx="22">
                  <c:v>0.0201130941334214</c:v>
                </c:pt>
                <c:pt idx="23">
                  <c:v>0.0200502640592984</c:v>
                </c:pt>
                <c:pt idx="24">
                  <c:v>0.0200125660148246</c:v>
                </c:pt>
                <c:pt idx="25">
                  <c:v>0.02</c:v>
                </c:pt>
                <c:pt idx="26">
                  <c:v>0.0200125660148246</c:v>
                </c:pt>
                <c:pt idx="27">
                  <c:v>0.0200502640592984</c:v>
                </c:pt>
                <c:pt idx="28">
                  <c:v>0.0201130941334214</c:v>
                </c:pt>
                <c:pt idx="29">
                  <c:v>0.0202010562371935</c:v>
                </c:pt>
                <c:pt idx="30">
                  <c:v>0.0203141503706149</c:v>
                </c:pt>
                <c:pt idx="31">
                  <c:v>0.0204523765336855</c:v>
                </c:pt>
                <c:pt idx="32">
                  <c:v>0.0206157347264052</c:v>
                </c:pt>
                <c:pt idx="33">
                  <c:v>0.0208042249487742</c:v>
                </c:pt>
                <c:pt idx="34">
                  <c:v>0.0210178472007924</c:v>
                </c:pt>
                <c:pt idx="35">
                  <c:v>0.0212566014824597</c:v>
                </c:pt>
                <c:pt idx="36">
                  <c:v>0.0215204877937762</c:v>
                </c:pt>
                <c:pt idx="37">
                  <c:v>0.021809506134742</c:v>
                </c:pt>
                <c:pt idx="38">
                  <c:v>0.0221236565053569</c:v>
                </c:pt>
                <c:pt idx="39">
                  <c:v>0.022462938905621</c:v>
                </c:pt>
                <c:pt idx="40">
                  <c:v>0.0228273533355343</c:v>
                </c:pt>
                <c:pt idx="41">
                  <c:v>0.0232168997950968</c:v>
                </c:pt>
                <c:pt idx="42">
                  <c:v>0.0236315782843085</c:v>
                </c:pt>
                <c:pt idx="43">
                  <c:v>0.0240713888031694</c:v>
                </c:pt>
                <c:pt idx="44">
                  <c:v>0.0245363313516795</c:v>
                </c:pt>
                <c:pt idx="45">
                  <c:v>0.0250264059298388</c:v>
                </c:pt>
                <c:pt idx="46">
                  <c:v>0.0255416125376473</c:v>
                </c:pt>
                <c:pt idx="47">
                  <c:v>0.026081951175105</c:v>
                </c:pt>
                <c:pt idx="48">
                  <c:v>0.0266474218422119</c:v>
                </c:pt>
                <c:pt idx="49">
                  <c:v>0.0272380245389679</c:v>
                </c:pt>
                <c:pt idx="50">
                  <c:v>0.0278537592653731</c:v>
                </c:pt>
                <c:pt idx="51">
                  <c:v>0.0284946260214277</c:v>
                </c:pt>
                <c:pt idx="52">
                  <c:v>0.0291606248071314</c:v>
                </c:pt>
                <c:pt idx="53">
                  <c:v>0.0298517556224842</c:v>
                </c:pt>
                <c:pt idx="54">
                  <c:v>0.0305680184674863</c:v>
                </c:pt>
                <c:pt idx="55">
                  <c:v>0.0313094133421375</c:v>
                </c:pt>
                <c:pt idx="56">
                  <c:v>0.032075940246438</c:v>
                </c:pt>
                <c:pt idx="57">
                  <c:v>0.0328675991803876</c:v>
                </c:pt>
                <c:pt idx="58">
                  <c:v>0.0336843901439864</c:v>
                </c:pt>
                <c:pt idx="59">
                  <c:v>0.0345263131372344</c:v>
                </c:pt>
                <c:pt idx="60">
                  <c:v>0.0353933681601316</c:v>
                </c:pt>
                <c:pt idx="61">
                  <c:v>0.036285555212678</c:v>
                </c:pt>
                <c:pt idx="62">
                  <c:v>0.0372028742948736</c:v>
                </c:pt>
                <c:pt idx="63">
                  <c:v>0.0381453254067184</c:v>
                </c:pt>
                <c:pt idx="64">
                  <c:v>0.0391129085482124</c:v>
                </c:pt>
                <c:pt idx="65">
                  <c:v>0.0401056237193556</c:v>
                </c:pt>
                <c:pt idx="66">
                  <c:v>0.041123470920148</c:v>
                </c:pt>
                <c:pt idx="67">
                  <c:v>0.0421664501505896</c:v>
                </c:pt>
                <c:pt idx="68">
                  <c:v>0.0432345614106803</c:v>
                </c:pt>
                <c:pt idx="69">
                  <c:v>0.0443278047004203</c:v>
                </c:pt>
                <c:pt idx="70">
                  <c:v>0.0454461800198094</c:v>
                </c:pt>
                <c:pt idx="71">
                  <c:v>0.0465896873688472</c:v>
                </c:pt>
                <c:pt idx="72">
                  <c:v>0.0477583267475347</c:v>
                </c:pt>
                <c:pt idx="73">
                  <c:v>0.0489520981558715</c:v>
                </c:pt>
                <c:pt idx="74">
                  <c:v>0.0501710015938574</c:v>
                </c:pt>
                <c:pt idx="75">
                  <c:v>0.0514150370614925</c:v>
                </c:pt>
                <c:pt idx="76">
                  <c:v>0.0526842045587768</c:v>
                </c:pt>
                <c:pt idx="77">
                  <c:v>0.0539785040857103</c:v>
                </c:pt>
                <c:pt idx="78">
                  <c:v>0.055297935642293</c:v>
                </c:pt>
                <c:pt idx="79">
                  <c:v>0.0566424992285249</c:v>
                </c:pt>
                <c:pt idx="80">
                  <c:v>0.058012194844406</c:v>
                </c:pt>
                <c:pt idx="81">
                  <c:v>0.0594070224899363</c:v>
                </c:pt>
                <c:pt idx="82">
                  <c:v>0.0608269821651157</c:v>
                </c:pt>
                <c:pt idx="83">
                  <c:v>0.0622720738699444</c:v>
                </c:pt>
                <c:pt idx="84">
                  <c:v>0.0637422976044223</c:v>
                </c:pt>
                <c:pt idx="85">
                  <c:v>0.0652376533685493</c:v>
                </c:pt>
                <c:pt idx="86">
                  <c:v>0.0667581411623256</c:v>
                </c:pt>
                <c:pt idx="87">
                  <c:v>0.068303760985751</c:v>
                </c:pt>
                <c:pt idx="88">
                  <c:v>0.0698745128388257</c:v>
                </c:pt>
                <c:pt idx="89">
                  <c:v>0.0714703967215495</c:v>
                </c:pt>
                <c:pt idx="90">
                  <c:v>0.0730914126339226</c:v>
                </c:pt>
                <c:pt idx="91">
                  <c:v>0.0747375605759448</c:v>
                </c:pt>
                <c:pt idx="92">
                  <c:v>0.0764088405476162</c:v>
                </c:pt>
                <c:pt idx="93">
                  <c:v>0.0781052525489368</c:v>
                </c:pt>
                <c:pt idx="94">
                  <c:v>0.0798267965799066</c:v>
                </c:pt>
                <c:pt idx="95">
                  <c:v>0.0815734726405256</c:v>
                </c:pt>
                <c:pt idx="96">
                  <c:v>0.0833452807307938</c:v>
                </c:pt>
                <c:pt idx="97">
                  <c:v>0.0851422208507112</c:v>
                </c:pt>
                <c:pt idx="98">
                  <c:v>0.0869642930002778</c:v>
                </c:pt>
                <c:pt idx="99">
                  <c:v>0.0888114971794936</c:v>
                </c:pt>
                <c:pt idx="100">
                  <c:v>0.0906838333883586</c:v>
                </c:pt>
              </c:numCache>
            </c:numRef>
          </c:yVal>
          <c:smooth val="1"/>
        </c:ser>
        <c:axId val="96208131"/>
        <c:axId val="94474051"/>
      </c:scatterChart>
      <c:valAx>
        <c:axId val="96208131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4474051"/>
        <c:crosses val="autoZero"/>
        <c:crossBetween val="midCat"/>
      </c:valAx>
      <c:valAx>
        <c:axId val="9447405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62081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k~Alpha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08887551409369"/>
          <c:y val="0.155458383594692"/>
          <c:w val="0.909619821446484"/>
          <c:h val="0.777291917973462"/>
        </c:manualLayout>
      </c:layout>
      <c:scatterChart>
        <c:scatterStyle val="line"/>
        <c:varyColors val="0"/>
        <c:ser>
          <c:idx val="0"/>
          <c:order val="0"/>
          <c:tx>
            <c:strRef>
              <c:f>Alpha!$D$1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</c:v>
                </c:pt>
                <c:pt idx="2">
                  <c:v>-9.6</c:v>
                </c:pt>
                <c:pt idx="3">
                  <c:v>-9.4</c:v>
                </c:pt>
                <c:pt idx="4">
                  <c:v>-9.2</c:v>
                </c:pt>
                <c:pt idx="5">
                  <c:v>-9</c:v>
                </c:pt>
                <c:pt idx="6">
                  <c:v>-8.8</c:v>
                </c:pt>
                <c:pt idx="7">
                  <c:v>-8.6</c:v>
                </c:pt>
                <c:pt idx="8">
                  <c:v>-8.40000000000001</c:v>
                </c:pt>
                <c:pt idx="9">
                  <c:v>-8.20000000000001</c:v>
                </c:pt>
                <c:pt idx="10">
                  <c:v>-8.00000000000001</c:v>
                </c:pt>
                <c:pt idx="11">
                  <c:v>-7.80000000000001</c:v>
                </c:pt>
                <c:pt idx="12">
                  <c:v>-7.60000000000001</c:v>
                </c:pt>
                <c:pt idx="13">
                  <c:v>-7.40000000000001</c:v>
                </c:pt>
                <c:pt idx="14">
                  <c:v>-7.20000000000001</c:v>
                </c:pt>
                <c:pt idx="15">
                  <c:v>-7.00000000000001</c:v>
                </c:pt>
                <c:pt idx="16">
                  <c:v>-6.80000000000001</c:v>
                </c:pt>
                <c:pt idx="17">
                  <c:v>-6.60000000000001</c:v>
                </c:pt>
                <c:pt idx="18">
                  <c:v>-6.40000000000001</c:v>
                </c:pt>
                <c:pt idx="19">
                  <c:v>-6.20000000000001</c:v>
                </c:pt>
                <c:pt idx="20">
                  <c:v>-6.00000000000001</c:v>
                </c:pt>
                <c:pt idx="21">
                  <c:v>-5.80000000000001</c:v>
                </c:pt>
                <c:pt idx="22">
                  <c:v>-5.60000000000002</c:v>
                </c:pt>
                <c:pt idx="23">
                  <c:v>-5.40000000000002</c:v>
                </c:pt>
                <c:pt idx="24">
                  <c:v>-5.20000000000002</c:v>
                </c:pt>
                <c:pt idx="25">
                  <c:v>-5.00000000000002</c:v>
                </c:pt>
                <c:pt idx="26">
                  <c:v>-4.80000000000002</c:v>
                </c:pt>
                <c:pt idx="27">
                  <c:v>-4.60000000000002</c:v>
                </c:pt>
                <c:pt idx="28">
                  <c:v>-4.40000000000002</c:v>
                </c:pt>
                <c:pt idx="29">
                  <c:v>-4.20000000000002</c:v>
                </c:pt>
                <c:pt idx="30">
                  <c:v>-4.00000000000002</c:v>
                </c:pt>
                <c:pt idx="31">
                  <c:v>-3.80000000000002</c:v>
                </c:pt>
                <c:pt idx="32">
                  <c:v>-3.60000000000002</c:v>
                </c:pt>
                <c:pt idx="33">
                  <c:v>-3.40000000000002</c:v>
                </c:pt>
                <c:pt idx="34">
                  <c:v>-3.20000000000002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-2.60000000000003</c:v>
                </c:pt>
                <c:pt idx="38">
                  <c:v>-2.40000000000003</c:v>
                </c:pt>
                <c:pt idx="39">
                  <c:v>-2.20000000000003</c:v>
                </c:pt>
                <c:pt idx="40">
                  <c:v>-2.00000000000003</c:v>
                </c:pt>
                <c:pt idx="41">
                  <c:v>-1.80000000000003</c:v>
                </c:pt>
                <c:pt idx="42">
                  <c:v>-1.60000000000003</c:v>
                </c:pt>
                <c:pt idx="43">
                  <c:v>-1.40000000000003</c:v>
                </c:pt>
                <c:pt idx="44">
                  <c:v>-1.20000000000003</c:v>
                </c:pt>
                <c:pt idx="45">
                  <c:v>-1.00000000000003</c:v>
                </c:pt>
                <c:pt idx="46">
                  <c:v>-0.800000000000029</c:v>
                </c:pt>
                <c:pt idx="47">
                  <c:v>-0.60000000000003</c:v>
                </c:pt>
                <c:pt idx="48">
                  <c:v>-0.400000000000031</c:v>
                </c:pt>
                <c:pt idx="49">
                  <c:v>-0.200000000000029</c:v>
                </c:pt>
                <c:pt idx="50">
                  <c:v>-4.08562073062058E-014</c:v>
                </c:pt>
                <c:pt idx="51">
                  <c:v>0.199999999999999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4.1999999999999</c:v>
                </c:pt>
                <c:pt idx="72">
                  <c:v>4.3999999999999</c:v>
                </c:pt>
                <c:pt idx="73">
                  <c:v>4.5999999999999</c:v>
                </c:pt>
                <c:pt idx="74">
                  <c:v>4.7999999999999</c:v>
                </c:pt>
                <c:pt idx="75">
                  <c:v>4.9999999999999</c:v>
                </c:pt>
                <c:pt idx="76">
                  <c:v>5.1999999999999</c:v>
                </c:pt>
                <c:pt idx="77">
                  <c:v>5.3999999999999</c:v>
                </c:pt>
                <c:pt idx="78">
                  <c:v>5.5999999999999</c:v>
                </c:pt>
                <c:pt idx="79">
                  <c:v>5.7999999999999</c:v>
                </c:pt>
                <c:pt idx="80">
                  <c:v>5.9999999999999</c:v>
                </c:pt>
                <c:pt idx="81">
                  <c:v>6.1999999999999</c:v>
                </c:pt>
                <c:pt idx="82">
                  <c:v>6.3999999999999</c:v>
                </c:pt>
                <c:pt idx="83">
                  <c:v>6.5999999999999</c:v>
                </c:pt>
                <c:pt idx="84">
                  <c:v>6.7999999999999</c:v>
                </c:pt>
                <c:pt idx="85">
                  <c:v>6.9999999999999</c:v>
                </c:pt>
                <c:pt idx="86">
                  <c:v>7.1999999999999</c:v>
                </c:pt>
                <c:pt idx="87">
                  <c:v>7.3999999999999</c:v>
                </c:pt>
                <c:pt idx="88">
                  <c:v>7.5999999999999</c:v>
                </c:pt>
                <c:pt idx="89">
                  <c:v>7.7999999999999</c:v>
                </c:pt>
                <c:pt idx="90">
                  <c:v>7.9999999999999</c:v>
                </c:pt>
                <c:pt idx="91">
                  <c:v>8.1999999999999</c:v>
                </c:pt>
                <c:pt idx="92">
                  <c:v>8.3999999999999</c:v>
                </c:pt>
                <c:pt idx="93">
                  <c:v>8.5999999999999</c:v>
                </c:pt>
                <c:pt idx="94">
                  <c:v>8.7999999999999</c:v>
                </c:pt>
                <c:pt idx="95">
                  <c:v>8.9999999999999</c:v>
                </c:pt>
                <c:pt idx="96">
                  <c:v>9.1999999999999</c:v>
                </c:pt>
                <c:pt idx="97">
                  <c:v>9.3999999999999</c:v>
                </c:pt>
                <c:pt idx="98">
                  <c:v>9.5999999999999</c:v>
                </c:pt>
                <c:pt idx="99">
                  <c:v>9.7999999999999</c:v>
                </c:pt>
                <c:pt idx="100">
                  <c:v>9.9999999999999</c:v>
                </c:pt>
              </c:numCache>
            </c:numRef>
          </c:xVal>
          <c:yVal>
            <c:numRef>
              <c:f>Alpha!$D$2:$D$102</c:f>
              <c:numCache>
                <c:formatCode>General</c:formatCode>
                <c:ptCount val="101"/>
                <c:pt idx="0">
                  <c:v>-14.3607186444404</c:v>
                </c:pt>
                <c:pt idx="1">
                  <c:v>-14.0979386904741</c:v>
                </c:pt>
                <c:pt idx="2">
                  <c:v>-13.8099663892082</c:v>
                </c:pt>
                <c:pt idx="3">
                  <c:v>-13.4959228179209</c:v>
                </c:pt>
                <c:pt idx="4">
                  <c:v>-13.1550034088391</c:v>
                </c:pt>
                <c:pt idx="5">
                  <c:v>-12.7864944290089</c:v>
                </c:pt>
                <c:pt idx="6">
                  <c:v>-12.3897902927199</c:v>
                </c:pt>
                <c:pt idx="7">
                  <c:v>-11.9644114577252</c:v>
                </c:pt>
                <c:pt idx="8">
                  <c:v>-11.5100225946656</c:v>
                </c:pt>
                <c:pt idx="9">
                  <c:v>-11.0264506570367</c:v>
                </c:pt>
                <c:pt idx="10">
                  <c:v>-10.5137024197371</c:v>
                </c:pt>
                <c:pt idx="11">
                  <c:v>-9.97198100129042</c:v>
                </c:pt>
                <c:pt idx="12">
                  <c:v>-9.40170084224714</c:v>
                </c:pt>
                <c:pt idx="13">
                  <c:v>-8.8035005842773</c:v>
                </c:pt>
                <c:pt idx="14">
                  <c:v>-8.17825328526707</c:v>
                </c:pt>
                <c:pt idx="15">
                  <c:v>-7.52707341914594</c:v>
                </c:pt>
                <c:pt idx="16">
                  <c:v>-6.8513201482677</c:v>
                </c:pt>
                <c:pt idx="17">
                  <c:v>-6.15259642285028</c:v>
                </c:pt>
                <c:pt idx="18">
                  <c:v>-5.43274355662657</c:v>
                </c:pt>
                <c:pt idx="19">
                  <c:v>-4.69383104901705</c:v>
                </c:pt>
                <c:pt idx="20">
                  <c:v>-3.93814156833865</c:v>
                </c:pt>
                <c:pt idx="21">
                  <c:v>-3.16815117232167</c:v>
                </c:pt>
                <c:pt idx="22">
                  <c:v>-2.38650501417588</c:v>
                </c:pt>
                <c:pt idx="23">
                  <c:v>-1.59598895582432</c:v>
                </c:pt>
                <c:pt idx="24">
                  <c:v>-0.799497675018253</c:v>
                </c:pt>
                <c:pt idx="25">
                  <c:v>-8.17124146124115E-014</c:v>
                </c:pt>
                <c:pt idx="26">
                  <c:v>0.799497675018094</c:v>
                </c:pt>
                <c:pt idx="27">
                  <c:v>1.59598895582416</c:v>
                </c:pt>
                <c:pt idx="28">
                  <c:v>2.38650501417572</c:v>
                </c:pt>
                <c:pt idx="29">
                  <c:v>3.16815117232156</c:v>
                </c:pt>
                <c:pt idx="30">
                  <c:v>3.93814156833854</c:v>
                </c:pt>
                <c:pt idx="31">
                  <c:v>4.69383104901694</c:v>
                </c:pt>
                <c:pt idx="32">
                  <c:v>5.43274355662646</c:v>
                </c:pt>
                <c:pt idx="33">
                  <c:v>6.15259642285017</c:v>
                </c:pt>
                <c:pt idx="34">
                  <c:v>6.8513201482676</c:v>
                </c:pt>
                <c:pt idx="35">
                  <c:v>7.52707341914584</c:v>
                </c:pt>
                <c:pt idx="36">
                  <c:v>8.17825328526694</c:v>
                </c:pt>
                <c:pt idx="37">
                  <c:v>8.80350058427718</c:v>
                </c:pt>
                <c:pt idx="38">
                  <c:v>9.40170084224702</c:v>
                </c:pt>
                <c:pt idx="39">
                  <c:v>9.97198100129031</c:v>
                </c:pt>
                <c:pt idx="40">
                  <c:v>10.513702419737</c:v>
                </c:pt>
                <c:pt idx="41">
                  <c:v>11.0264506570366</c:v>
                </c:pt>
                <c:pt idx="42">
                  <c:v>11.5100225946655</c:v>
                </c:pt>
                <c:pt idx="43">
                  <c:v>11.9644114577252</c:v>
                </c:pt>
                <c:pt idx="44">
                  <c:v>12.3897902927199</c:v>
                </c:pt>
                <c:pt idx="45">
                  <c:v>12.7864944290088</c:v>
                </c:pt>
                <c:pt idx="46">
                  <c:v>13.1550034088391</c:v>
                </c:pt>
                <c:pt idx="47">
                  <c:v>13.4959228179209</c:v>
                </c:pt>
                <c:pt idx="48">
                  <c:v>13.8099663892082</c:v>
                </c:pt>
                <c:pt idx="49">
                  <c:v>14.0979386904741</c:v>
                </c:pt>
                <c:pt idx="50">
                  <c:v>14.3607186444403</c:v>
                </c:pt>
                <c:pt idx="51">
                  <c:v>14.5992440710459</c:v>
                </c:pt>
                <c:pt idx="52">
                  <c:v>14.8144973867073</c:v>
                </c:pt>
                <c:pt idx="53">
                  <c:v>15.0074925463536</c:v>
                </c:pt>
                <c:pt idx="54">
                  <c:v>15.1792632713021</c:v>
                </c:pt>
                <c:pt idx="55">
                  <c:v>15.330852569952</c:v>
                </c:pt>
                <c:pt idx="56">
                  <c:v>15.4633035287276</c:v>
                </c:pt>
                <c:pt idx="57">
                  <c:v>15.5776513273752</c:v>
                </c:pt>
                <c:pt idx="58">
                  <c:v>15.674916415082</c:v>
                </c:pt>
                <c:pt idx="59">
                  <c:v>15.7560987713261</c:v>
                </c:pt>
                <c:pt idx="60">
                  <c:v>15.8221731671982</c:v>
                </c:pt>
                <c:pt idx="61">
                  <c:v>15.8740853384751</c:v>
                </c:pt>
                <c:pt idx="62">
                  <c:v>15.9127489803006</c:v>
                </c:pt>
                <c:pt idx="63">
                  <c:v>15.9390434743261</c:v>
                </c:pt>
                <c:pt idx="64">
                  <c:v>15.9538122620267</c:v>
                </c:pt>
                <c:pt idx="65">
                  <c:v>15.9578617821402</c:v>
                </c:pt>
                <c:pt idx="66">
                  <c:v>15.9519608953679</c:v>
                </c:pt>
                <c:pt idx="67">
                  <c:v>15.9368407252704</c:v>
                </c:pt>
                <c:pt idx="68">
                  <c:v>15.913194850406</c:v>
                </c:pt>
                <c:pt idx="69">
                  <c:v>15.8816797889683</c:v>
                </c:pt>
                <c:pt idx="70">
                  <c:v>15.8429157233053</c:v>
                </c:pt>
                <c:pt idx="71">
                  <c:v>15.7974874176153</c:v>
                </c:pt>
                <c:pt idx="72">
                  <c:v>15.7459452877254</c:v>
                </c:pt>
                <c:pt idx="73">
                  <c:v>15.6888065870957</c:v>
                </c:pt>
                <c:pt idx="74">
                  <c:v>15.6265566780309</c:v>
                </c:pt>
                <c:pt idx="75">
                  <c:v>15.5596503614923</c:v>
                </c:pt>
                <c:pt idx="76">
                  <c:v>15.4885132428948</c:v>
                </c:pt>
                <c:pt idx="77">
                  <c:v>15.4135431148461</c:v>
                </c:pt>
                <c:pt idx="78">
                  <c:v>15.3351113409634</c:v>
                </c:pt>
                <c:pt idx="79">
                  <c:v>15.2535642277042</c:v>
                </c:pt>
                <c:pt idx="80">
                  <c:v>15.1692243736034</c:v>
                </c:pt>
                <c:pt idx="81">
                  <c:v>15.0823919874418</c:v>
                </c:pt>
                <c:pt idx="82">
                  <c:v>14.9933461687176</c:v>
                </c:pt>
                <c:pt idx="83">
                  <c:v>14.9023461453705</c:v>
                </c:pt>
                <c:pt idx="84">
                  <c:v>14.8096324650604</c:v>
                </c:pt>
                <c:pt idx="85">
                  <c:v>14.7154281374382</c:v>
                </c:pt>
                <c:pt idx="86">
                  <c:v>14.6199397258052</c:v>
                </c:pt>
                <c:pt idx="87">
                  <c:v>14.5233583873505</c:v>
                </c:pt>
                <c:pt idx="88">
                  <c:v>14.4258608618148</c:v>
                </c:pt>
                <c:pt idx="89">
                  <c:v>14.3276104089575</c:v>
                </c:pt>
                <c:pt idx="90">
                  <c:v>14.2287576956382</c:v>
                </c:pt>
                <c:pt idx="91">
                  <c:v>14.1294416336607</c:v>
                </c:pt>
                <c:pt idx="92">
                  <c:v>14.0297901697899</c:v>
                </c:pt>
                <c:pt idx="93">
                  <c:v>13.9299210295531</c:v>
                </c:pt>
                <c:pt idx="94">
                  <c:v>13.829942416578</c:v>
                </c:pt>
                <c:pt idx="95">
                  <c:v>13.7299536693204</c:v>
                </c:pt>
                <c:pt idx="96">
                  <c:v>13.6300458770939</c:v>
                </c:pt>
                <c:pt idx="97">
                  <c:v>13.5303024573427</c:v>
                </c:pt>
                <c:pt idx="98">
                  <c:v>13.4307996961036</c:v>
                </c:pt>
                <c:pt idx="99">
                  <c:v>13.3316072535863</c:v>
                </c:pt>
                <c:pt idx="100">
                  <c:v>13.2327886367675</c:v>
                </c:pt>
              </c:numCache>
            </c:numRef>
          </c:yVal>
          <c:smooth val="0"/>
        </c:ser>
        <c:axId val="53222758"/>
        <c:axId val="70475028"/>
      </c:scatterChart>
      <c:valAx>
        <c:axId val="53222758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0475028"/>
        <c:crosses val="autoZero"/>
        <c:crossBetween val="midCat"/>
      </c:valAx>
      <c:valAx>
        <c:axId val="7047502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32227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Cd~Cl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Alpha!$C$1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Alpha!$B$2:$B$102</c:f>
              <c:numCache>
                <c:formatCode>General</c:formatCode>
                <c:ptCount val="101"/>
                <c:pt idx="0">
                  <c:v>-0.4</c:v>
                </c:pt>
                <c:pt idx="1">
                  <c:v>-0.384</c:v>
                </c:pt>
                <c:pt idx="2">
                  <c:v>-0.368</c:v>
                </c:pt>
                <c:pt idx="3">
                  <c:v>-0.352</c:v>
                </c:pt>
                <c:pt idx="4">
                  <c:v>-0.336</c:v>
                </c:pt>
                <c:pt idx="5">
                  <c:v>-0.32</c:v>
                </c:pt>
                <c:pt idx="6">
                  <c:v>-0.304</c:v>
                </c:pt>
                <c:pt idx="7">
                  <c:v>-0.288</c:v>
                </c:pt>
                <c:pt idx="8">
                  <c:v>-0.272000000000001</c:v>
                </c:pt>
                <c:pt idx="9">
                  <c:v>-0.256000000000001</c:v>
                </c:pt>
                <c:pt idx="10">
                  <c:v>-0.240000000000001</c:v>
                </c:pt>
                <c:pt idx="11">
                  <c:v>-0.224000000000001</c:v>
                </c:pt>
                <c:pt idx="12">
                  <c:v>-0.208000000000001</c:v>
                </c:pt>
                <c:pt idx="13">
                  <c:v>-0.192000000000001</c:v>
                </c:pt>
                <c:pt idx="14">
                  <c:v>-0.176000000000001</c:v>
                </c:pt>
                <c:pt idx="15">
                  <c:v>-0.160000000000001</c:v>
                </c:pt>
                <c:pt idx="16">
                  <c:v>-0.144000000000001</c:v>
                </c:pt>
                <c:pt idx="17">
                  <c:v>-0.128000000000001</c:v>
                </c:pt>
                <c:pt idx="18">
                  <c:v>-0.112000000000001</c:v>
                </c:pt>
                <c:pt idx="19">
                  <c:v>-0.0960000000000008</c:v>
                </c:pt>
                <c:pt idx="20">
                  <c:v>-0.0800000000000008</c:v>
                </c:pt>
                <c:pt idx="21">
                  <c:v>-0.0640000000000008</c:v>
                </c:pt>
                <c:pt idx="22">
                  <c:v>-0.0480000000000016</c:v>
                </c:pt>
                <c:pt idx="23">
                  <c:v>-0.0320000000000016</c:v>
                </c:pt>
                <c:pt idx="24">
                  <c:v>-0.0160000000000016</c:v>
                </c:pt>
                <c:pt idx="25">
                  <c:v>-1.63424829224823E-015</c:v>
                </c:pt>
                <c:pt idx="26">
                  <c:v>0.0159999999999984</c:v>
                </c:pt>
                <c:pt idx="27">
                  <c:v>0.0319999999999984</c:v>
                </c:pt>
                <c:pt idx="28">
                  <c:v>0.0479999999999984</c:v>
                </c:pt>
                <c:pt idx="29">
                  <c:v>0.0639999999999984</c:v>
                </c:pt>
                <c:pt idx="30">
                  <c:v>0.0799999999999984</c:v>
                </c:pt>
                <c:pt idx="31">
                  <c:v>0.0959999999999984</c:v>
                </c:pt>
                <c:pt idx="32">
                  <c:v>0.111999999999998</c:v>
                </c:pt>
                <c:pt idx="33">
                  <c:v>0.127999999999998</c:v>
                </c:pt>
                <c:pt idx="34">
                  <c:v>0.143999999999998</c:v>
                </c:pt>
                <c:pt idx="35">
                  <c:v>0.159999999999998</c:v>
                </c:pt>
                <c:pt idx="36">
                  <c:v>0.175999999999998</c:v>
                </c:pt>
                <c:pt idx="37">
                  <c:v>0.191999999999998</c:v>
                </c:pt>
                <c:pt idx="38">
                  <c:v>0.207999999999998</c:v>
                </c:pt>
                <c:pt idx="39">
                  <c:v>0.223999999999998</c:v>
                </c:pt>
                <c:pt idx="40">
                  <c:v>0.239999999999998</c:v>
                </c:pt>
                <c:pt idx="41">
                  <c:v>0.255999999999998</c:v>
                </c:pt>
                <c:pt idx="42">
                  <c:v>0.271999999999998</c:v>
                </c:pt>
                <c:pt idx="43">
                  <c:v>0.287999999999998</c:v>
                </c:pt>
                <c:pt idx="44">
                  <c:v>0.303999999999998</c:v>
                </c:pt>
                <c:pt idx="45">
                  <c:v>0.319999999999998</c:v>
                </c:pt>
                <c:pt idx="46">
                  <c:v>0.335999999999998</c:v>
                </c:pt>
                <c:pt idx="47">
                  <c:v>0.351999999999998</c:v>
                </c:pt>
                <c:pt idx="48">
                  <c:v>0.367999999999997</c:v>
                </c:pt>
                <c:pt idx="49">
                  <c:v>0.383999999999998</c:v>
                </c:pt>
                <c:pt idx="50">
                  <c:v>0.399999999999997</c:v>
                </c:pt>
                <c:pt idx="51">
                  <c:v>0.416</c:v>
                </c:pt>
                <c:pt idx="52">
                  <c:v>0.432</c:v>
                </c:pt>
                <c:pt idx="53">
                  <c:v>0.448</c:v>
                </c:pt>
                <c:pt idx="54">
                  <c:v>0.464</c:v>
                </c:pt>
                <c:pt idx="55">
                  <c:v>0.48</c:v>
                </c:pt>
                <c:pt idx="56">
                  <c:v>0.496</c:v>
                </c:pt>
                <c:pt idx="57">
                  <c:v>0.512</c:v>
                </c:pt>
                <c:pt idx="58">
                  <c:v>0.528</c:v>
                </c:pt>
                <c:pt idx="59">
                  <c:v>0.544</c:v>
                </c:pt>
                <c:pt idx="60">
                  <c:v>0.56</c:v>
                </c:pt>
                <c:pt idx="61">
                  <c:v>0.576</c:v>
                </c:pt>
                <c:pt idx="62">
                  <c:v>0.592</c:v>
                </c:pt>
                <c:pt idx="63">
                  <c:v>0.608</c:v>
                </c:pt>
                <c:pt idx="64">
                  <c:v>0.624</c:v>
                </c:pt>
                <c:pt idx="65">
                  <c:v>0.64</c:v>
                </c:pt>
                <c:pt idx="66">
                  <c:v>0.656</c:v>
                </c:pt>
                <c:pt idx="67">
                  <c:v>0.672</c:v>
                </c:pt>
                <c:pt idx="68">
                  <c:v>0.688</c:v>
                </c:pt>
                <c:pt idx="69">
                  <c:v>0.704</c:v>
                </c:pt>
                <c:pt idx="70">
                  <c:v>0.72</c:v>
                </c:pt>
                <c:pt idx="71">
                  <c:v>0.735999999999992</c:v>
                </c:pt>
                <c:pt idx="72">
                  <c:v>0.751999999999992</c:v>
                </c:pt>
                <c:pt idx="73">
                  <c:v>0.767999999999992</c:v>
                </c:pt>
                <c:pt idx="74">
                  <c:v>0.783999999999992</c:v>
                </c:pt>
                <c:pt idx="75">
                  <c:v>0.799999999999992</c:v>
                </c:pt>
                <c:pt idx="76">
                  <c:v>0.815999999999992</c:v>
                </c:pt>
                <c:pt idx="77">
                  <c:v>0.831999999999992</c:v>
                </c:pt>
                <c:pt idx="78">
                  <c:v>0.847999999999992</c:v>
                </c:pt>
                <c:pt idx="79">
                  <c:v>0.863999999999992</c:v>
                </c:pt>
                <c:pt idx="80">
                  <c:v>0.879999999999992</c:v>
                </c:pt>
                <c:pt idx="81">
                  <c:v>0.895999999999992</c:v>
                </c:pt>
                <c:pt idx="82">
                  <c:v>0.911999999999992</c:v>
                </c:pt>
                <c:pt idx="83">
                  <c:v>0.927999999999992</c:v>
                </c:pt>
                <c:pt idx="84">
                  <c:v>0.943999999999992</c:v>
                </c:pt>
                <c:pt idx="85">
                  <c:v>0.959999999999992</c:v>
                </c:pt>
                <c:pt idx="86">
                  <c:v>0.975999999999992</c:v>
                </c:pt>
                <c:pt idx="87">
                  <c:v>0.991999999999992</c:v>
                </c:pt>
                <c:pt idx="88">
                  <c:v>1.00799999999999</c:v>
                </c:pt>
                <c:pt idx="89">
                  <c:v>1.02399999999999</c:v>
                </c:pt>
                <c:pt idx="90">
                  <c:v>1.03999999999999</c:v>
                </c:pt>
                <c:pt idx="91">
                  <c:v>1.05599999999999</c:v>
                </c:pt>
                <c:pt idx="92">
                  <c:v>1.07199999999999</c:v>
                </c:pt>
                <c:pt idx="93">
                  <c:v>1.08799999999999</c:v>
                </c:pt>
                <c:pt idx="94">
                  <c:v>1.10399999999999</c:v>
                </c:pt>
                <c:pt idx="95">
                  <c:v>1.11999999999999</c:v>
                </c:pt>
                <c:pt idx="96">
                  <c:v>1.13599999999999</c:v>
                </c:pt>
                <c:pt idx="97">
                  <c:v>1.15199999999999</c:v>
                </c:pt>
                <c:pt idx="98">
                  <c:v>1.16799999999999</c:v>
                </c:pt>
                <c:pt idx="99">
                  <c:v>1.18399999999999</c:v>
                </c:pt>
                <c:pt idx="100">
                  <c:v>1.19999999999999</c:v>
                </c:pt>
              </c:numCache>
            </c:numRef>
          </c:xVal>
          <c:yVal>
            <c:numRef>
              <c:f>Alpha!$C$2:$C$102</c:f>
              <c:numCache>
                <c:formatCode>General</c:formatCode>
                <c:ptCount val="101"/>
                <c:pt idx="0">
                  <c:v>0.0278537592653733</c:v>
                </c:pt>
                <c:pt idx="1">
                  <c:v>0.027238024538968</c:v>
                </c:pt>
                <c:pt idx="2">
                  <c:v>0.0266474218422119</c:v>
                </c:pt>
                <c:pt idx="3">
                  <c:v>0.0260819511751051</c:v>
                </c:pt>
                <c:pt idx="4">
                  <c:v>0.0255416125376474</c:v>
                </c:pt>
                <c:pt idx="5">
                  <c:v>0.0250264059298389</c:v>
                </c:pt>
                <c:pt idx="6">
                  <c:v>0.0245363313516796</c:v>
                </c:pt>
                <c:pt idx="7">
                  <c:v>0.0240713888031695</c:v>
                </c:pt>
                <c:pt idx="8">
                  <c:v>0.0236315782843086</c:v>
                </c:pt>
                <c:pt idx="9">
                  <c:v>0.0232168997950969</c:v>
                </c:pt>
                <c:pt idx="10">
                  <c:v>0.0228273533355344</c:v>
                </c:pt>
                <c:pt idx="11">
                  <c:v>0.0224629389056211</c:v>
                </c:pt>
                <c:pt idx="12">
                  <c:v>0.022123656505357</c:v>
                </c:pt>
                <c:pt idx="13">
                  <c:v>0.021809506134742</c:v>
                </c:pt>
                <c:pt idx="14">
                  <c:v>0.0215204877937763</c:v>
                </c:pt>
                <c:pt idx="15">
                  <c:v>0.0212566014824597</c:v>
                </c:pt>
                <c:pt idx="16">
                  <c:v>0.0210178472007924</c:v>
                </c:pt>
                <c:pt idx="17">
                  <c:v>0.0208042249487742</c:v>
                </c:pt>
                <c:pt idx="18">
                  <c:v>0.0206157347264053</c:v>
                </c:pt>
                <c:pt idx="19">
                  <c:v>0.0204523765336855</c:v>
                </c:pt>
                <c:pt idx="20">
                  <c:v>0.0203141503706149</c:v>
                </c:pt>
                <c:pt idx="21">
                  <c:v>0.0202010562371936</c:v>
                </c:pt>
                <c:pt idx="22">
                  <c:v>0.0201130941334214</c:v>
                </c:pt>
                <c:pt idx="23">
                  <c:v>0.0200502640592984</c:v>
                </c:pt>
                <c:pt idx="24">
                  <c:v>0.0200125660148246</c:v>
                </c:pt>
                <c:pt idx="25">
                  <c:v>0.02</c:v>
                </c:pt>
                <c:pt idx="26">
                  <c:v>0.0200125660148246</c:v>
                </c:pt>
                <c:pt idx="27">
                  <c:v>0.0200502640592984</c:v>
                </c:pt>
                <c:pt idx="28">
                  <c:v>0.0201130941334214</c:v>
                </c:pt>
                <c:pt idx="29">
                  <c:v>0.0202010562371935</c:v>
                </c:pt>
                <c:pt idx="30">
                  <c:v>0.0203141503706149</c:v>
                </c:pt>
                <c:pt idx="31">
                  <c:v>0.0204523765336855</c:v>
                </c:pt>
                <c:pt idx="32">
                  <c:v>0.0206157347264052</c:v>
                </c:pt>
                <c:pt idx="33">
                  <c:v>0.0208042249487742</c:v>
                </c:pt>
                <c:pt idx="34">
                  <c:v>0.0210178472007924</c:v>
                </c:pt>
                <c:pt idx="35">
                  <c:v>0.0212566014824597</c:v>
                </c:pt>
                <c:pt idx="36">
                  <c:v>0.0215204877937762</c:v>
                </c:pt>
                <c:pt idx="37">
                  <c:v>0.021809506134742</c:v>
                </c:pt>
                <c:pt idx="38">
                  <c:v>0.0221236565053569</c:v>
                </c:pt>
                <c:pt idx="39">
                  <c:v>0.022462938905621</c:v>
                </c:pt>
                <c:pt idx="40">
                  <c:v>0.0228273533355343</c:v>
                </c:pt>
                <c:pt idx="41">
                  <c:v>0.0232168997950968</c:v>
                </c:pt>
                <c:pt idx="42">
                  <c:v>0.0236315782843085</c:v>
                </c:pt>
                <c:pt idx="43">
                  <c:v>0.0240713888031694</c:v>
                </c:pt>
                <c:pt idx="44">
                  <c:v>0.0245363313516795</c:v>
                </c:pt>
                <c:pt idx="45">
                  <c:v>0.0250264059298388</c:v>
                </c:pt>
                <c:pt idx="46">
                  <c:v>0.0255416125376473</c:v>
                </c:pt>
                <c:pt idx="47">
                  <c:v>0.026081951175105</c:v>
                </c:pt>
                <c:pt idx="48">
                  <c:v>0.0266474218422119</c:v>
                </c:pt>
                <c:pt idx="49">
                  <c:v>0.0272380245389679</c:v>
                </c:pt>
                <c:pt idx="50">
                  <c:v>0.0278537592653731</c:v>
                </c:pt>
                <c:pt idx="51">
                  <c:v>0.0284946260214277</c:v>
                </c:pt>
                <c:pt idx="52">
                  <c:v>0.0291606248071314</c:v>
                </c:pt>
                <c:pt idx="53">
                  <c:v>0.0298517556224842</c:v>
                </c:pt>
                <c:pt idx="54">
                  <c:v>0.0305680184674863</c:v>
                </c:pt>
                <c:pt idx="55">
                  <c:v>0.0313094133421375</c:v>
                </c:pt>
                <c:pt idx="56">
                  <c:v>0.032075940246438</c:v>
                </c:pt>
                <c:pt idx="57">
                  <c:v>0.0328675991803876</c:v>
                </c:pt>
                <c:pt idx="58">
                  <c:v>0.0336843901439864</c:v>
                </c:pt>
                <c:pt idx="59">
                  <c:v>0.0345263131372344</c:v>
                </c:pt>
                <c:pt idx="60">
                  <c:v>0.0353933681601316</c:v>
                </c:pt>
                <c:pt idx="61">
                  <c:v>0.036285555212678</c:v>
                </c:pt>
                <c:pt idx="62">
                  <c:v>0.0372028742948736</c:v>
                </c:pt>
                <c:pt idx="63">
                  <c:v>0.0381453254067184</c:v>
                </c:pt>
                <c:pt idx="64">
                  <c:v>0.0391129085482124</c:v>
                </c:pt>
                <c:pt idx="65">
                  <c:v>0.0401056237193556</c:v>
                </c:pt>
                <c:pt idx="66">
                  <c:v>0.041123470920148</c:v>
                </c:pt>
                <c:pt idx="67">
                  <c:v>0.0421664501505896</c:v>
                </c:pt>
                <c:pt idx="68">
                  <c:v>0.0432345614106803</c:v>
                </c:pt>
                <c:pt idx="69">
                  <c:v>0.0443278047004203</c:v>
                </c:pt>
                <c:pt idx="70">
                  <c:v>0.0454461800198094</c:v>
                </c:pt>
                <c:pt idx="71">
                  <c:v>0.0465896873688472</c:v>
                </c:pt>
                <c:pt idx="72">
                  <c:v>0.0477583267475347</c:v>
                </c:pt>
                <c:pt idx="73">
                  <c:v>0.0489520981558715</c:v>
                </c:pt>
                <c:pt idx="74">
                  <c:v>0.0501710015938574</c:v>
                </c:pt>
                <c:pt idx="75">
                  <c:v>0.0514150370614925</c:v>
                </c:pt>
                <c:pt idx="76">
                  <c:v>0.0526842045587768</c:v>
                </c:pt>
                <c:pt idx="77">
                  <c:v>0.0539785040857103</c:v>
                </c:pt>
                <c:pt idx="78">
                  <c:v>0.055297935642293</c:v>
                </c:pt>
                <c:pt idx="79">
                  <c:v>0.0566424992285249</c:v>
                </c:pt>
                <c:pt idx="80">
                  <c:v>0.058012194844406</c:v>
                </c:pt>
                <c:pt idx="81">
                  <c:v>0.0594070224899363</c:v>
                </c:pt>
                <c:pt idx="82">
                  <c:v>0.0608269821651157</c:v>
                </c:pt>
                <c:pt idx="83">
                  <c:v>0.0622720738699444</c:v>
                </c:pt>
                <c:pt idx="84">
                  <c:v>0.0637422976044223</c:v>
                </c:pt>
                <c:pt idx="85">
                  <c:v>0.0652376533685493</c:v>
                </c:pt>
                <c:pt idx="86">
                  <c:v>0.0667581411623256</c:v>
                </c:pt>
                <c:pt idx="87">
                  <c:v>0.068303760985751</c:v>
                </c:pt>
                <c:pt idx="88">
                  <c:v>0.0698745128388257</c:v>
                </c:pt>
                <c:pt idx="89">
                  <c:v>0.0714703967215495</c:v>
                </c:pt>
                <c:pt idx="90">
                  <c:v>0.0730914126339226</c:v>
                </c:pt>
                <c:pt idx="91">
                  <c:v>0.0747375605759448</c:v>
                </c:pt>
                <c:pt idx="92">
                  <c:v>0.0764088405476162</c:v>
                </c:pt>
                <c:pt idx="93">
                  <c:v>0.0781052525489368</c:v>
                </c:pt>
                <c:pt idx="94">
                  <c:v>0.0798267965799066</c:v>
                </c:pt>
                <c:pt idx="95">
                  <c:v>0.0815734726405256</c:v>
                </c:pt>
                <c:pt idx="96">
                  <c:v>0.0833452807307938</c:v>
                </c:pt>
                <c:pt idx="97">
                  <c:v>0.0851422208507112</c:v>
                </c:pt>
                <c:pt idx="98">
                  <c:v>0.0869642930002778</c:v>
                </c:pt>
                <c:pt idx="99">
                  <c:v>0.0888114971794936</c:v>
                </c:pt>
                <c:pt idx="100">
                  <c:v>0.0906838333883586</c:v>
                </c:pt>
              </c:numCache>
            </c:numRef>
          </c:yVal>
          <c:smooth val="1"/>
        </c:ser>
        <c:axId val="33636927"/>
        <c:axId val="7454420"/>
      </c:scatterChart>
      <c:valAx>
        <c:axId val="336369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4420"/>
        <c:crosses val="autoZero"/>
        <c:crossBetween val="midCat"/>
      </c:valAx>
      <c:valAx>
        <c:axId val="7454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369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e2f0d9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19080</xdr:colOff>
      <xdr:row>6</xdr:row>
      <xdr:rowOff>0</xdr:rowOff>
    </xdr:from>
    <xdr:to>
      <xdr:col>17</xdr:col>
      <xdr:colOff>30240</xdr:colOff>
      <xdr:row>17</xdr:row>
      <xdr:rowOff>67320</xdr:rowOff>
    </xdr:to>
    <xdr:graphicFrame>
      <xdr:nvGraphicFramePr>
        <xdr:cNvPr id="0" name="Chart 2"/>
        <xdr:cNvGraphicFramePr/>
      </xdr:nvGraphicFramePr>
      <xdr:xfrm>
        <a:off x="6577920" y="1228680"/>
        <a:ext cx="3588480" cy="23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495360</xdr:colOff>
      <xdr:row>6</xdr:row>
      <xdr:rowOff>9360</xdr:rowOff>
    </xdr:from>
    <xdr:to>
      <xdr:col>22</xdr:col>
      <xdr:colOff>468360</xdr:colOff>
      <xdr:row>17</xdr:row>
      <xdr:rowOff>76680</xdr:rowOff>
    </xdr:to>
    <xdr:graphicFrame>
      <xdr:nvGraphicFramePr>
        <xdr:cNvPr id="1" name="Chart 3"/>
        <xdr:cNvGraphicFramePr/>
      </xdr:nvGraphicFramePr>
      <xdr:xfrm>
        <a:off x="10035360" y="1238040"/>
        <a:ext cx="3550680" cy="23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5760</xdr:colOff>
      <xdr:row>17</xdr:row>
      <xdr:rowOff>60120</xdr:rowOff>
    </xdr:from>
    <xdr:to>
      <xdr:col>17</xdr:col>
      <xdr:colOff>16920</xdr:colOff>
      <xdr:row>28</xdr:row>
      <xdr:rowOff>142560</xdr:rowOff>
    </xdr:to>
    <xdr:graphicFrame>
      <xdr:nvGraphicFramePr>
        <xdr:cNvPr id="2" name="Chart 5"/>
        <xdr:cNvGraphicFramePr/>
      </xdr:nvGraphicFramePr>
      <xdr:xfrm>
        <a:off x="6564600" y="3593880"/>
        <a:ext cx="3588480" cy="23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522000</xdr:colOff>
      <xdr:row>17</xdr:row>
      <xdr:rowOff>60120</xdr:rowOff>
    </xdr:from>
    <xdr:to>
      <xdr:col>22</xdr:col>
      <xdr:colOff>533160</xdr:colOff>
      <xdr:row>28</xdr:row>
      <xdr:rowOff>142560</xdr:rowOff>
    </xdr:to>
    <xdr:graphicFrame>
      <xdr:nvGraphicFramePr>
        <xdr:cNvPr id="3" name="Chart 6"/>
        <xdr:cNvGraphicFramePr/>
      </xdr:nvGraphicFramePr>
      <xdr:xfrm>
        <a:off x="10062000" y="3593880"/>
        <a:ext cx="3588840" cy="23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200160</xdr:colOff>
      <xdr:row>0</xdr:row>
      <xdr:rowOff>104040</xdr:rowOff>
    </xdr:from>
    <xdr:to>
      <xdr:col>9</xdr:col>
      <xdr:colOff>18720</xdr:colOff>
      <xdr:row>0</xdr:row>
      <xdr:rowOff>104400</xdr:rowOff>
    </xdr:to>
    <xdr:sp>
      <xdr:nvSpPr>
        <xdr:cNvPr id="4" name="CustomShape 1"/>
        <xdr:cNvSpPr/>
      </xdr:nvSpPr>
      <xdr:spPr>
        <a:xfrm flipV="1">
          <a:off x="4970160" y="104040"/>
          <a:ext cx="4147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9</xdr:row>
      <xdr:rowOff>76320</xdr:rowOff>
    </xdr:from>
    <xdr:to>
      <xdr:col>1</xdr:col>
      <xdr:colOff>2398680</xdr:colOff>
      <xdr:row>11</xdr:row>
      <xdr:rowOff>114120</xdr:rowOff>
    </xdr:to>
    <xdr:sp>
      <xdr:nvSpPr>
        <xdr:cNvPr id="5" name="CustomShape 1"/>
        <xdr:cNvSpPr/>
      </xdr:nvSpPr>
      <xdr:spPr>
        <a:xfrm>
          <a:off x="1742400" y="2104920"/>
          <a:ext cx="2379600" cy="418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11160</xdr:colOff>
      <xdr:row>11</xdr:row>
      <xdr:rowOff>104040</xdr:rowOff>
    </xdr:from>
    <xdr:to>
      <xdr:col>1</xdr:col>
      <xdr:colOff>2398680</xdr:colOff>
      <xdr:row>11</xdr:row>
      <xdr:rowOff>110880</xdr:rowOff>
    </xdr:to>
    <xdr:sp>
      <xdr:nvSpPr>
        <xdr:cNvPr id="6" name="CustomShape 1"/>
        <xdr:cNvSpPr/>
      </xdr:nvSpPr>
      <xdr:spPr>
        <a:xfrm flipV="1">
          <a:off x="1734480" y="2513520"/>
          <a:ext cx="238752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145800</xdr:colOff>
      <xdr:row>3</xdr:row>
      <xdr:rowOff>181080</xdr:rowOff>
    </xdr:from>
    <xdr:to>
      <xdr:col>8</xdr:col>
      <xdr:colOff>533160</xdr:colOff>
      <xdr:row>7</xdr:row>
      <xdr:rowOff>10800</xdr:rowOff>
    </xdr:to>
    <xdr:sp>
      <xdr:nvSpPr>
        <xdr:cNvPr id="7" name="CustomShape 1"/>
        <xdr:cNvSpPr/>
      </xdr:nvSpPr>
      <xdr:spPr>
        <a:xfrm>
          <a:off x="9635040" y="961920"/>
          <a:ext cx="387360" cy="696600"/>
        </a:xfrm>
        <a:prstGeom prst="curvedConnector3">
          <a:avLst>
            <a:gd name="adj1" fmla="val 50000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1533600</xdr:colOff>
      <xdr:row>7</xdr:row>
      <xdr:rowOff>150120</xdr:rowOff>
    </xdr:from>
    <xdr:to>
      <xdr:col>8</xdr:col>
      <xdr:colOff>9360</xdr:colOff>
      <xdr:row>7</xdr:row>
      <xdr:rowOff>180000</xdr:rowOff>
    </xdr:to>
    <xdr:sp>
      <xdr:nvSpPr>
        <xdr:cNvPr id="8" name="CustomShape 1"/>
        <xdr:cNvSpPr/>
      </xdr:nvSpPr>
      <xdr:spPr>
        <a:xfrm flipV="1">
          <a:off x="3256920" y="1797840"/>
          <a:ext cx="6241680" cy="29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19080</xdr:colOff>
      <xdr:row>13</xdr:row>
      <xdr:rowOff>95400</xdr:rowOff>
    </xdr:from>
    <xdr:to>
      <xdr:col>2</xdr:col>
      <xdr:colOff>9360</xdr:colOff>
      <xdr:row>13</xdr:row>
      <xdr:rowOff>104400</xdr:rowOff>
    </xdr:to>
    <xdr:sp>
      <xdr:nvSpPr>
        <xdr:cNvPr id="9" name="CustomShape 1"/>
        <xdr:cNvSpPr/>
      </xdr:nvSpPr>
      <xdr:spPr>
        <a:xfrm>
          <a:off x="1742400" y="2886120"/>
          <a:ext cx="238932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9360</xdr:colOff>
      <xdr:row>12</xdr:row>
      <xdr:rowOff>28440</xdr:rowOff>
    </xdr:from>
    <xdr:to>
      <xdr:col>2</xdr:col>
      <xdr:colOff>9720</xdr:colOff>
      <xdr:row>12</xdr:row>
      <xdr:rowOff>180360</xdr:rowOff>
    </xdr:to>
    <xdr:sp>
      <xdr:nvSpPr>
        <xdr:cNvPr id="10" name="CustomShape 1"/>
        <xdr:cNvSpPr/>
      </xdr:nvSpPr>
      <xdr:spPr>
        <a:xfrm>
          <a:off x="4131720" y="2628720"/>
          <a:ext cx="360" cy="15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9360</xdr:colOff>
      <xdr:row>7</xdr:row>
      <xdr:rowOff>85680</xdr:rowOff>
    </xdr:from>
    <xdr:to>
      <xdr:col>11</xdr:col>
      <xdr:colOff>28080</xdr:colOff>
      <xdr:row>14</xdr:row>
      <xdr:rowOff>66240</xdr:rowOff>
    </xdr:to>
    <xdr:sp>
      <xdr:nvSpPr>
        <xdr:cNvPr id="11" name="CustomShape 1"/>
        <xdr:cNvSpPr/>
      </xdr:nvSpPr>
      <xdr:spPr>
        <a:xfrm>
          <a:off x="10094760" y="1733400"/>
          <a:ext cx="1683720" cy="1314000"/>
        </a:xfrm>
        <a:prstGeom prst="curvedConnector3">
          <a:avLst>
            <a:gd name="adj1" fmla="val 50000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676440</xdr:colOff>
      <xdr:row>14</xdr:row>
      <xdr:rowOff>180360</xdr:rowOff>
    </xdr:from>
    <xdr:to>
      <xdr:col>11</xdr:col>
      <xdr:colOff>9360</xdr:colOff>
      <xdr:row>19</xdr:row>
      <xdr:rowOff>189360</xdr:rowOff>
    </xdr:to>
    <xdr:sp>
      <xdr:nvSpPr>
        <xdr:cNvPr id="12" name="CustomShape 1"/>
        <xdr:cNvSpPr/>
      </xdr:nvSpPr>
      <xdr:spPr>
        <a:xfrm flipV="1">
          <a:off x="4798800" y="3161520"/>
          <a:ext cx="6960960" cy="1085400"/>
        </a:xfrm>
        <a:prstGeom prst="curvedConnector3">
          <a:avLst>
            <a:gd name="adj1" fmla="val 50000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9360</xdr:colOff>
      <xdr:row>14</xdr:row>
      <xdr:rowOff>94680</xdr:rowOff>
    </xdr:from>
    <xdr:to>
      <xdr:col>9</xdr:col>
      <xdr:colOff>596160</xdr:colOff>
      <xdr:row>16</xdr:row>
      <xdr:rowOff>189720</xdr:rowOff>
    </xdr:to>
    <xdr:sp>
      <xdr:nvSpPr>
        <xdr:cNvPr id="13" name="CustomShape 1"/>
        <xdr:cNvSpPr/>
      </xdr:nvSpPr>
      <xdr:spPr>
        <a:xfrm flipH="1" flipV="1">
          <a:off x="10094760" y="3075840"/>
          <a:ext cx="586800" cy="495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343080</xdr:colOff>
      <xdr:row>15</xdr:row>
      <xdr:rowOff>0</xdr:rowOff>
    </xdr:from>
    <xdr:to>
      <xdr:col>7</xdr:col>
      <xdr:colOff>343440</xdr:colOff>
      <xdr:row>17</xdr:row>
      <xdr:rowOff>18720</xdr:rowOff>
    </xdr:to>
    <xdr:sp>
      <xdr:nvSpPr>
        <xdr:cNvPr id="14" name="CustomShape 1"/>
        <xdr:cNvSpPr/>
      </xdr:nvSpPr>
      <xdr:spPr>
        <a:xfrm>
          <a:off x="9126720" y="3181320"/>
          <a:ext cx="360" cy="51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0</xdr:colOff>
      <xdr:row>7</xdr:row>
      <xdr:rowOff>38160</xdr:rowOff>
    </xdr:from>
    <xdr:to>
      <xdr:col>7</xdr:col>
      <xdr:colOff>18720</xdr:colOff>
      <xdr:row>18</xdr:row>
      <xdr:rowOff>18720</xdr:rowOff>
    </xdr:to>
    <xdr:sp>
      <xdr:nvSpPr>
        <xdr:cNvPr id="15" name="CustomShape 1"/>
        <xdr:cNvSpPr/>
      </xdr:nvSpPr>
      <xdr:spPr>
        <a:xfrm>
          <a:off x="5271480" y="1685880"/>
          <a:ext cx="3530880" cy="2199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19080</xdr:colOff>
      <xdr:row>15</xdr:row>
      <xdr:rowOff>104760</xdr:rowOff>
    </xdr:from>
    <xdr:to>
      <xdr:col>7</xdr:col>
      <xdr:colOff>37800</xdr:colOff>
      <xdr:row>20</xdr:row>
      <xdr:rowOff>113760</xdr:rowOff>
    </xdr:to>
    <xdr:sp>
      <xdr:nvSpPr>
        <xdr:cNvPr id="16" name="CustomShape 1"/>
        <xdr:cNvSpPr/>
      </xdr:nvSpPr>
      <xdr:spPr>
        <a:xfrm>
          <a:off x="4141440" y="3286080"/>
          <a:ext cx="4680000" cy="1075680"/>
        </a:xfrm>
        <a:prstGeom prst="curvedConnector3">
          <a:avLst>
            <a:gd name="adj1" fmla="val 50000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3960</xdr:colOff>
      <xdr:row>19</xdr:row>
      <xdr:rowOff>0</xdr:rowOff>
    </xdr:from>
    <xdr:to>
      <xdr:col>7</xdr:col>
      <xdr:colOff>9360</xdr:colOff>
      <xdr:row>20</xdr:row>
      <xdr:rowOff>28080</xdr:rowOff>
    </xdr:to>
    <xdr:sp>
      <xdr:nvSpPr>
        <xdr:cNvPr id="17" name="CustomShape 1"/>
        <xdr:cNvSpPr/>
      </xdr:nvSpPr>
      <xdr:spPr>
        <a:xfrm>
          <a:off x="8787600" y="4057560"/>
          <a:ext cx="5400" cy="218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371520</xdr:colOff>
      <xdr:row>11</xdr:row>
      <xdr:rowOff>0</xdr:rowOff>
    </xdr:from>
    <xdr:to>
      <xdr:col>11</xdr:col>
      <xdr:colOff>1076040</xdr:colOff>
      <xdr:row>14</xdr:row>
      <xdr:rowOff>151920</xdr:rowOff>
    </xdr:to>
    <xdr:sp>
      <xdr:nvSpPr>
        <xdr:cNvPr id="18" name="CustomShape 1"/>
        <xdr:cNvSpPr/>
      </xdr:nvSpPr>
      <xdr:spPr>
        <a:xfrm>
          <a:off x="10456920" y="2409480"/>
          <a:ext cx="2369520" cy="723600"/>
        </a:xfrm>
        <a:prstGeom prst="arc">
          <a:avLst>
            <a:gd name="adj1" fmla="val 16200000"/>
            <a:gd name="adj2" fmla="val 1701139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0</xdr:colOff>
      <xdr:row>16</xdr:row>
      <xdr:rowOff>42840</xdr:rowOff>
    </xdr:from>
    <xdr:to>
      <xdr:col>10</xdr:col>
      <xdr:colOff>5760</xdr:colOff>
      <xdr:row>21</xdr:row>
      <xdr:rowOff>65880</xdr:rowOff>
    </xdr:to>
    <xdr:sp>
      <xdr:nvSpPr>
        <xdr:cNvPr id="19" name="CustomShape 1"/>
        <xdr:cNvSpPr/>
      </xdr:nvSpPr>
      <xdr:spPr>
        <a:xfrm flipV="1">
          <a:off x="7591320" y="3423960"/>
          <a:ext cx="3096360" cy="1080360"/>
        </a:xfrm>
        <a:prstGeom prst="curvedConnector2">
          <a:avLst/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1762200</xdr:colOff>
      <xdr:row>21</xdr:row>
      <xdr:rowOff>9360</xdr:rowOff>
    </xdr:from>
    <xdr:to>
      <xdr:col>7</xdr:col>
      <xdr:colOff>361800</xdr:colOff>
      <xdr:row>26</xdr:row>
      <xdr:rowOff>9000</xdr:rowOff>
    </xdr:to>
    <xdr:sp>
      <xdr:nvSpPr>
        <xdr:cNvPr id="20" name="CustomShape 1"/>
        <xdr:cNvSpPr/>
      </xdr:nvSpPr>
      <xdr:spPr>
        <a:xfrm>
          <a:off x="3485520" y="4447800"/>
          <a:ext cx="5659920" cy="1056960"/>
        </a:xfrm>
        <a:custGeom>
          <a:avLst/>
          <a:gdLst/>
          <a:ahLst/>
          <a:rect l="l" t="t" r="r" b="b"/>
          <a:pathLst>
            <a:path w="5410200" h="1057275">
              <a:moveTo>
                <a:pt x="5410200" y="0"/>
              </a:moveTo>
              <a:cubicBezTo>
                <a:pt x="5214937" y="276225"/>
                <a:pt x="5019675" y="552450"/>
                <a:pt x="4276725" y="676275"/>
              </a:cubicBezTo>
              <a:cubicBezTo>
                <a:pt x="3533775" y="800100"/>
                <a:pt x="1665287" y="679450"/>
                <a:pt x="952500" y="742950"/>
              </a:cubicBezTo>
              <a:cubicBezTo>
                <a:pt x="239713" y="806450"/>
                <a:pt x="119856" y="931862"/>
                <a:pt x="0" y="105727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485640</xdr:colOff>
      <xdr:row>23</xdr:row>
      <xdr:rowOff>104760</xdr:rowOff>
    </xdr:from>
    <xdr:to>
      <xdr:col>7</xdr:col>
      <xdr:colOff>266040</xdr:colOff>
      <xdr:row>26</xdr:row>
      <xdr:rowOff>18720</xdr:rowOff>
    </xdr:to>
    <xdr:sp>
      <xdr:nvSpPr>
        <xdr:cNvPr id="21" name="CustomShape 1"/>
        <xdr:cNvSpPr/>
      </xdr:nvSpPr>
      <xdr:spPr>
        <a:xfrm>
          <a:off x="8673120" y="4924080"/>
          <a:ext cx="376560" cy="590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025" min="1" style="0" width="7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M1" s="2" t="s">
        <v>9</v>
      </c>
      <c r="N1" s="2"/>
      <c r="O1" s="2"/>
      <c r="P1" s="2"/>
      <c r="Q1" s="2"/>
    </row>
    <row r="2" customFormat="false" ht="15.75" hidden="false" customHeight="false" outlineLevel="0" collapsed="false">
      <c r="A2" s="0" t="n">
        <v>-10</v>
      </c>
      <c r="B2" s="3" t="n">
        <f aca="false">G2*(A2-F2)</f>
        <v>-0.4</v>
      </c>
      <c r="C2" s="3" t="n">
        <f aca="false">K2+(B2^2) / (3.141593 *I2 * J2)</f>
        <v>0.0278537592653733</v>
      </c>
      <c r="D2" s="3" t="n">
        <f aca="false">B2/C2</f>
        <v>-14.3607186444404</v>
      </c>
      <c r="F2" s="4" t="n">
        <v>-5</v>
      </c>
      <c r="G2" s="4" t="n">
        <v>0.08</v>
      </c>
      <c r="H2" s="5" t="n">
        <f aca="false">3.14159265*3.14159265/90</f>
        <v>0.1096622708726</v>
      </c>
      <c r="I2" s="4" t="n">
        <v>8</v>
      </c>
      <c r="J2" s="3" t="n">
        <f aca="false">1.78*(1-0.045*I2^0.68)-0.64</f>
        <v>0.810592329939396</v>
      </c>
      <c r="K2" s="4" t="n">
        <v>0.02</v>
      </c>
    </row>
    <row r="3" customFormat="false" ht="16.5" hidden="false" customHeight="false" outlineLevel="0" collapsed="false">
      <c r="A3" s="0" t="n">
        <v>-9.8</v>
      </c>
      <c r="B3" s="3" t="n">
        <f aca="false">G3*(A3-F3)</f>
        <v>-0.384</v>
      </c>
      <c r="C3" s="3" t="n">
        <f aca="false">K3+(B3^2) / (3.141593 *I3 * J3)</f>
        <v>0.027238024538968</v>
      </c>
      <c r="D3" s="3" t="n">
        <f aca="false">B3/C3</f>
        <v>-14.0979386904741</v>
      </c>
      <c r="F3" s="5" t="n">
        <f aca="false">F2</f>
        <v>-5</v>
      </c>
      <c r="G3" s="5" t="n">
        <f aca="false">G2</f>
        <v>0.08</v>
      </c>
      <c r="H3" s="5"/>
      <c r="I3" s="5" t="n">
        <f aca="false">I2</f>
        <v>8</v>
      </c>
      <c r="J3" s="5" t="n">
        <f aca="false">J2</f>
        <v>0.810592329939396</v>
      </c>
      <c r="K3" s="5" t="n">
        <f aca="false">K2</f>
        <v>0.02</v>
      </c>
    </row>
    <row r="4" customFormat="false" ht="16.5" hidden="false" customHeight="false" outlineLevel="0" collapsed="false">
      <c r="A4" s="0" t="n">
        <v>-9.6</v>
      </c>
      <c r="B4" s="3" t="n">
        <f aca="false">G4*(A4-F4)</f>
        <v>-0.368</v>
      </c>
      <c r="C4" s="3" t="n">
        <f aca="false">K4+(B4^2) / (3.141593 *I4 * J4)</f>
        <v>0.0266474218422119</v>
      </c>
      <c r="D4" s="3" t="n">
        <f aca="false">B4/C4</f>
        <v>-13.8099663892082</v>
      </c>
      <c r="F4" s="5" t="n">
        <f aca="false">F3</f>
        <v>-5</v>
      </c>
      <c r="G4" s="5" t="n">
        <f aca="false">G3</f>
        <v>0.08</v>
      </c>
      <c r="H4" s="5"/>
      <c r="I4" s="5" t="n">
        <f aca="false">I3</f>
        <v>8</v>
      </c>
      <c r="J4" s="5" t="n">
        <f aca="false">J3</f>
        <v>0.810592329939396</v>
      </c>
      <c r="K4" s="5" t="n">
        <f aca="false">K3</f>
        <v>0.02</v>
      </c>
      <c r="P4" s="6" t="s">
        <v>10</v>
      </c>
      <c r="Q4" s="6" t="s">
        <v>11</v>
      </c>
      <c r="R4" s="6" t="s">
        <v>12</v>
      </c>
      <c r="S4" s="7" t="s">
        <v>13</v>
      </c>
    </row>
    <row r="5" customFormat="false" ht="16.5" hidden="false" customHeight="false" outlineLevel="0" collapsed="false">
      <c r="A5" s="0" t="n">
        <v>-9.4</v>
      </c>
      <c r="B5" s="3" t="n">
        <f aca="false">G5*(A5-F5)</f>
        <v>-0.352</v>
      </c>
      <c r="C5" s="3" t="n">
        <f aca="false">K5+(B5^2) / (3.141593 *I5 * J5)</f>
        <v>0.0260819511751051</v>
      </c>
      <c r="D5" s="3" t="n">
        <f aca="false">B5/C5</f>
        <v>-13.4959228179209</v>
      </c>
      <c r="F5" s="5" t="n">
        <f aca="false">F4</f>
        <v>-5</v>
      </c>
      <c r="G5" s="5" t="n">
        <f aca="false">G4</f>
        <v>0.08</v>
      </c>
      <c r="H5" s="5"/>
      <c r="I5" s="5" t="n">
        <f aca="false">I4</f>
        <v>8</v>
      </c>
      <c r="J5" s="5" t="n">
        <f aca="false">J4</f>
        <v>0.810592329939396</v>
      </c>
      <c r="K5" s="5" t="n">
        <f aca="false">K4</f>
        <v>0.02</v>
      </c>
      <c r="P5" s="3" t="n">
        <f aca="false">MAX(D2:D102)</f>
        <v>15.9578617821402</v>
      </c>
      <c r="Q5" s="3" t="n">
        <f aca="false">MAX(B2:B102)</f>
        <v>1.19999999999999</v>
      </c>
      <c r="R5" s="3" t="n">
        <f aca="false">MAX(C2:C102)</f>
        <v>0.0906838333883586</v>
      </c>
      <c r="S5" s="3" t="n">
        <f aca="false">K2</f>
        <v>0.02</v>
      </c>
    </row>
    <row r="6" customFormat="false" ht="16.5" hidden="false" customHeight="false" outlineLevel="0" collapsed="false">
      <c r="A6" s="0" t="n">
        <v>-9.2</v>
      </c>
      <c r="B6" s="3" t="n">
        <f aca="false">G6*(A6-F6)</f>
        <v>-0.336</v>
      </c>
      <c r="C6" s="3" t="n">
        <f aca="false">K6+(B6^2) / (3.141593 *I6 * J6)</f>
        <v>0.0255416125376474</v>
      </c>
      <c r="D6" s="3" t="n">
        <f aca="false">B6/C6</f>
        <v>-13.1550034088391</v>
      </c>
      <c r="F6" s="5" t="n">
        <f aca="false">F5</f>
        <v>-5</v>
      </c>
      <c r="G6" s="5" t="n">
        <f aca="false">G5</f>
        <v>0.08</v>
      </c>
      <c r="H6" s="5"/>
      <c r="I6" s="5" t="n">
        <f aca="false">I5</f>
        <v>8</v>
      </c>
      <c r="J6" s="5" t="n">
        <f aca="false">J5</f>
        <v>0.810592329939396</v>
      </c>
      <c r="K6" s="5" t="n">
        <f aca="false">K5</f>
        <v>0.02</v>
      </c>
      <c r="P6" s="8" t="s">
        <v>14</v>
      </c>
      <c r="Q6" s="8"/>
      <c r="R6" s="8"/>
    </row>
    <row r="7" customFormat="false" ht="16.5" hidden="false" customHeight="false" outlineLevel="0" collapsed="false">
      <c r="A7" s="0" t="n">
        <v>-9</v>
      </c>
      <c r="B7" s="3" t="n">
        <f aca="false">G7*(A7-F7)</f>
        <v>-0.32</v>
      </c>
      <c r="C7" s="3" t="n">
        <f aca="false">K7+(B7^2) / (3.141593 *I7 * J7)</f>
        <v>0.0250264059298389</v>
      </c>
      <c r="D7" s="3" t="n">
        <f aca="false">B7/C7</f>
        <v>-12.7864944290089</v>
      </c>
      <c r="F7" s="5" t="n">
        <f aca="false">F6</f>
        <v>-5</v>
      </c>
      <c r="G7" s="5" t="n">
        <f aca="false">G6</f>
        <v>0.08</v>
      </c>
      <c r="H7" s="5"/>
      <c r="I7" s="5" t="n">
        <f aca="false">I6</f>
        <v>8</v>
      </c>
      <c r="J7" s="5" t="n">
        <f aca="false">J6</f>
        <v>0.810592329939396</v>
      </c>
      <c r="K7" s="5" t="n">
        <f aca="false">K6</f>
        <v>0.02</v>
      </c>
    </row>
    <row r="8" customFormat="false" ht="16.5" hidden="false" customHeight="false" outlineLevel="0" collapsed="false">
      <c r="A8" s="0" t="n">
        <v>-8.8</v>
      </c>
      <c r="B8" s="3" t="n">
        <f aca="false">G8*(A8-F8)</f>
        <v>-0.304</v>
      </c>
      <c r="C8" s="3" t="n">
        <f aca="false">K8+(B8^2) / (3.141593 *I8 * J8)</f>
        <v>0.0245363313516796</v>
      </c>
      <c r="D8" s="3" t="n">
        <f aca="false">B8/C8</f>
        <v>-12.3897902927199</v>
      </c>
      <c r="F8" s="5" t="n">
        <f aca="false">F7</f>
        <v>-5</v>
      </c>
      <c r="G8" s="5" t="n">
        <f aca="false">G7</f>
        <v>0.08</v>
      </c>
      <c r="H8" s="5"/>
      <c r="I8" s="5" t="n">
        <f aca="false">I7</f>
        <v>8</v>
      </c>
      <c r="J8" s="5" t="n">
        <f aca="false">J7</f>
        <v>0.810592329939396</v>
      </c>
      <c r="K8" s="5" t="n">
        <f aca="false">K7</f>
        <v>0.02</v>
      </c>
    </row>
    <row r="9" customFormat="false" ht="16.5" hidden="false" customHeight="false" outlineLevel="0" collapsed="false">
      <c r="A9" s="0" t="n">
        <v>-8.6</v>
      </c>
      <c r="B9" s="3" t="n">
        <f aca="false">G9*(A9-F9)</f>
        <v>-0.288</v>
      </c>
      <c r="C9" s="3" t="n">
        <f aca="false">K9+(B9^2) / (3.141593 *I9 * J9)</f>
        <v>0.0240713888031695</v>
      </c>
      <c r="D9" s="3" t="n">
        <f aca="false">B9/C9</f>
        <v>-11.9644114577252</v>
      </c>
      <c r="F9" s="5" t="n">
        <f aca="false">F8</f>
        <v>-5</v>
      </c>
      <c r="G9" s="5" t="n">
        <f aca="false">G8</f>
        <v>0.08</v>
      </c>
      <c r="H9" s="5"/>
      <c r="I9" s="5" t="n">
        <f aca="false">I8</f>
        <v>8</v>
      </c>
      <c r="J9" s="5" t="n">
        <f aca="false">J8</f>
        <v>0.810592329939396</v>
      </c>
      <c r="K9" s="5" t="n">
        <f aca="false">K8</f>
        <v>0.02</v>
      </c>
    </row>
    <row r="10" customFormat="false" ht="16.5" hidden="false" customHeight="false" outlineLevel="0" collapsed="false">
      <c r="A10" s="0" t="n">
        <v>-8.40000000000001</v>
      </c>
      <c r="B10" s="3" t="n">
        <f aca="false">G10*(A10-F10)</f>
        <v>-0.272000000000001</v>
      </c>
      <c r="C10" s="3" t="n">
        <f aca="false">K10+(B10^2) / (3.141593 *I10 * J10)</f>
        <v>0.0236315782843086</v>
      </c>
      <c r="D10" s="3" t="n">
        <f aca="false">B10/C10</f>
        <v>-11.5100225946656</v>
      </c>
      <c r="F10" s="5" t="n">
        <f aca="false">F9</f>
        <v>-5</v>
      </c>
      <c r="G10" s="5" t="n">
        <f aca="false">G9</f>
        <v>0.08</v>
      </c>
      <c r="H10" s="5"/>
      <c r="I10" s="5" t="n">
        <f aca="false">I9</f>
        <v>8</v>
      </c>
      <c r="J10" s="5" t="n">
        <f aca="false">J9</f>
        <v>0.810592329939396</v>
      </c>
      <c r="K10" s="5" t="n">
        <f aca="false">K9</f>
        <v>0.02</v>
      </c>
    </row>
    <row r="11" customFormat="false" ht="16.5" hidden="false" customHeight="false" outlineLevel="0" collapsed="false">
      <c r="A11" s="0" t="n">
        <v>-8.20000000000001</v>
      </c>
      <c r="B11" s="3" t="n">
        <f aca="false">G11*(A11-F11)</f>
        <v>-0.256000000000001</v>
      </c>
      <c r="C11" s="3" t="n">
        <f aca="false">K11+(B11^2) / (3.141593 *I11 * J11)</f>
        <v>0.0232168997950969</v>
      </c>
      <c r="D11" s="3" t="n">
        <f aca="false">B11/C11</f>
        <v>-11.0264506570367</v>
      </c>
      <c r="F11" s="5" t="n">
        <f aca="false">F10</f>
        <v>-5</v>
      </c>
      <c r="G11" s="5" t="n">
        <f aca="false">G10</f>
        <v>0.08</v>
      </c>
      <c r="H11" s="5"/>
      <c r="I11" s="5" t="n">
        <f aca="false">I10</f>
        <v>8</v>
      </c>
      <c r="J11" s="5" t="n">
        <f aca="false">J10</f>
        <v>0.810592329939396</v>
      </c>
      <c r="K11" s="5" t="n">
        <f aca="false">K10</f>
        <v>0.02</v>
      </c>
    </row>
    <row r="12" customFormat="false" ht="16.5" hidden="false" customHeight="false" outlineLevel="0" collapsed="false">
      <c r="A12" s="0" t="n">
        <v>-8.00000000000001</v>
      </c>
      <c r="B12" s="3" t="n">
        <f aca="false">G12*(A12-F12)</f>
        <v>-0.240000000000001</v>
      </c>
      <c r="C12" s="3" t="n">
        <f aca="false">K12+(B12^2) / (3.141593 *I12 * J12)</f>
        <v>0.0228273533355344</v>
      </c>
      <c r="D12" s="3" t="n">
        <f aca="false">B12/C12</f>
        <v>-10.5137024197371</v>
      </c>
      <c r="F12" s="5" t="n">
        <f aca="false">F11</f>
        <v>-5</v>
      </c>
      <c r="G12" s="5" t="n">
        <f aca="false">G11</f>
        <v>0.08</v>
      </c>
      <c r="H12" s="5"/>
      <c r="I12" s="5" t="n">
        <f aca="false">I11</f>
        <v>8</v>
      </c>
      <c r="J12" s="5" t="n">
        <f aca="false">J11</f>
        <v>0.810592329939396</v>
      </c>
      <c r="K12" s="5" t="n">
        <f aca="false">K11</f>
        <v>0.02</v>
      </c>
    </row>
    <row r="13" customFormat="false" ht="16.5" hidden="false" customHeight="false" outlineLevel="0" collapsed="false">
      <c r="A13" s="0" t="n">
        <v>-7.80000000000001</v>
      </c>
      <c r="B13" s="3" t="n">
        <f aca="false">G13*(A13-F13)</f>
        <v>-0.224000000000001</v>
      </c>
      <c r="C13" s="3" t="n">
        <f aca="false">K13+(B13^2) / (3.141593 *I13 * J13)</f>
        <v>0.0224629389056211</v>
      </c>
      <c r="D13" s="3" t="n">
        <f aca="false">B13/C13</f>
        <v>-9.97198100129042</v>
      </c>
      <c r="F13" s="5" t="n">
        <f aca="false">F12</f>
        <v>-5</v>
      </c>
      <c r="G13" s="5" t="n">
        <f aca="false">G12</f>
        <v>0.08</v>
      </c>
      <c r="H13" s="5"/>
      <c r="I13" s="5" t="n">
        <f aca="false">I12</f>
        <v>8</v>
      </c>
      <c r="J13" s="5" t="n">
        <f aca="false">J12</f>
        <v>0.810592329939396</v>
      </c>
      <c r="K13" s="5" t="n">
        <f aca="false">K12</f>
        <v>0.02</v>
      </c>
    </row>
    <row r="14" customFormat="false" ht="16.5" hidden="false" customHeight="false" outlineLevel="0" collapsed="false">
      <c r="A14" s="0" t="n">
        <v>-7.60000000000001</v>
      </c>
      <c r="B14" s="3" t="n">
        <f aca="false">G14*(A14-F14)</f>
        <v>-0.208000000000001</v>
      </c>
      <c r="C14" s="3" t="n">
        <f aca="false">K14+(B14^2) / (3.141593 *I14 * J14)</f>
        <v>0.022123656505357</v>
      </c>
      <c r="D14" s="3" t="n">
        <f aca="false">B14/C14</f>
        <v>-9.40170084224714</v>
      </c>
      <c r="F14" s="5" t="n">
        <f aca="false">F13</f>
        <v>-5</v>
      </c>
      <c r="G14" s="5" t="n">
        <f aca="false">G13</f>
        <v>0.08</v>
      </c>
      <c r="H14" s="5"/>
      <c r="I14" s="5" t="n">
        <f aca="false">I13</f>
        <v>8</v>
      </c>
      <c r="J14" s="5" t="n">
        <f aca="false">J13</f>
        <v>0.810592329939396</v>
      </c>
      <c r="K14" s="5" t="n">
        <f aca="false">K13</f>
        <v>0.02</v>
      </c>
    </row>
    <row r="15" customFormat="false" ht="16.5" hidden="false" customHeight="false" outlineLevel="0" collapsed="false">
      <c r="A15" s="0" t="n">
        <v>-7.40000000000001</v>
      </c>
      <c r="B15" s="3" t="n">
        <f aca="false">G15*(A15-F15)</f>
        <v>-0.192000000000001</v>
      </c>
      <c r="C15" s="3" t="n">
        <f aca="false">K15+(B15^2) / (3.141593 *I15 * J15)</f>
        <v>0.021809506134742</v>
      </c>
      <c r="D15" s="3" t="n">
        <f aca="false">B15/C15</f>
        <v>-8.8035005842773</v>
      </c>
      <c r="F15" s="5" t="n">
        <f aca="false">F14</f>
        <v>-5</v>
      </c>
      <c r="G15" s="5" t="n">
        <f aca="false">G14</f>
        <v>0.08</v>
      </c>
      <c r="H15" s="5"/>
      <c r="I15" s="5" t="n">
        <f aca="false">I14</f>
        <v>8</v>
      </c>
      <c r="J15" s="5" t="n">
        <f aca="false">J14</f>
        <v>0.810592329939396</v>
      </c>
      <c r="K15" s="5" t="n">
        <f aca="false">K14</f>
        <v>0.02</v>
      </c>
    </row>
    <row r="16" customFormat="false" ht="16.5" hidden="false" customHeight="false" outlineLevel="0" collapsed="false">
      <c r="A16" s="0" t="n">
        <v>-7.20000000000001</v>
      </c>
      <c r="B16" s="3" t="n">
        <f aca="false">G16*(A16-F16)</f>
        <v>-0.176000000000001</v>
      </c>
      <c r="C16" s="3" t="n">
        <f aca="false">K16+(B16^2) / (3.141593 *I16 * J16)</f>
        <v>0.0215204877937763</v>
      </c>
      <c r="D16" s="3" t="n">
        <f aca="false">B16/C16</f>
        <v>-8.17825328526707</v>
      </c>
      <c r="F16" s="5" t="n">
        <f aca="false">F15</f>
        <v>-5</v>
      </c>
      <c r="G16" s="5" t="n">
        <f aca="false">G15</f>
        <v>0.08</v>
      </c>
      <c r="H16" s="5"/>
      <c r="I16" s="5" t="n">
        <f aca="false">I15</f>
        <v>8</v>
      </c>
      <c r="J16" s="5" t="n">
        <f aca="false">J15</f>
        <v>0.810592329939396</v>
      </c>
      <c r="K16" s="5" t="n">
        <f aca="false">K15</f>
        <v>0.02</v>
      </c>
    </row>
    <row r="17" customFormat="false" ht="16.5" hidden="false" customHeight="false" outlineLevel="0" collapsed="false">
      <c r="A17" s="0" t="n">
        <v>-7.00000000000001</v>
      </c>
      <c r="B17" s="3" t="n">
        <f aca="false">G17*(A17-F17)</f>
        <v>-0.160000000000001</v>
      </c>
      <c r="C17" s="3" t="n">
        <f aca="false">K17+(B17^2) / (3.141593 *I17 * J17)</f>
        <v>0.0212566014824597</v>
      </c>
      <c r="D17" s="3" t="n">
        <f aca="false">B17/C17</f>
        <v>-7.52707341914594</v>
      </c>
      <c r="F17" s="5" t="n">
        <f aca="false">F16</f>
        <v>-5</v>
      </c>
      <c r="G17" s="5" t="n">
        <f aca="false">G16</f>
        <v>0.08</v>
      </c>
      <c r="H17" s="5"/>
      <c r="I17" s="5" t="n">
        <f aca="false">I16</f>
        <v>8</v>
      </c>
      <c r="J17" s="5" t="n">
        <f aca="false">J16</f>
        <v>0.810592329939396</v>
      </c>
      <c r="K17" s="5" t="n">
        <f aca="false">K16</f>
        <v>0.02</v>
      </c>
    </row>
    <row r="18" customFormat="false" ht="16.5" hidden="false" customHeight="false" outlineLevel="0" collapsed="false">
      <c r="A18" s="0" t="n">
        <v>-6.80000000000001</v>
      </c>
      <c r="B18" s="3" t="n">
        <f aca="false">G18*(A18-F18)</f>
        <v>-0.144000000000001</v>
      </c>
      <c r="C18" s="3" t="n">
        <f aca="false">K18+(B18^2) / (3.141593 *I18 * J18)</f>
        <v>0.0210178472007924</v>
      </c>
      <c r="D18" s="3" t="n">
        <f aca="false">B18/C18</f>
        <v>-6.8513201482677</v>
      </c>
      <c r="F18" s="5" t="n">
        <f aca="false">F17</f>
        <v>-5</v>
      </c>
      <c r="G18" s="5" t="n">
        <f aca="false">G17</f>
        <v>0.08</v>
      </c>
      <c r="H18" s="5"/>
      <c r="I18" s="5" t="n">
        <f aca="false">I17</f>
        <v>8</v>
      </c>
      <c r="J18" s="5" t="n">
        <f aca="false">J17</f>
        <v>0.810592329939396</v>
      </c>
      <c r="K18" s="5" t="n">
        <f aca="false">K17</f>
        <v>0.02</v>
      </c>
    </row>
    <row r="19" customFormat="false" ht="16.5" hidden="false" customHeight="false" outlineLevel="0" collapsed="false">
      <c r="A19" s="0" t="n">
        <v>-6.60000000000001</v>
      </c>
      <c r="B19" s="3" t="n">
        <f aca="false">G19*(A19-F19)</f>
        <v>-0.128000000000001</v>
      </c>
      <c r="C19" s="3" t="n">
        <f aca="false">K19+(B19^2) / (3.141593 *I19 * J19)</f>
        <v>0.0208042249487742</v>
      </c>
      <c r="D19" s="3" t="n">
        <f aca="false">B19/C19</f>
        <v>-6.15259642285028</v>
      </c>
      <c r="F19" s="5" t="n">
        <f aca="false">F18</f>
        <v>-5</v>
      </c>
      <c r="G19" s="5" t="n">
        <f aca="false">G18</f>
        <v>0.08</v>
      </c>
      <c r="H19" s="5"/>
      <c r="I19" s="5" t="n">
        <f aca="false">I18</f>
        <v>8</v>
      </c>
      <c r="J19" s="5" t="n">
        <f aca="false">J18</f>
        <v>0.810592329939396</v>
      </c>
      <c r="K19" s="5" t="n">
        <f aca="false">K18</f>
        <v>0.02</v>
      </c>
    </row>
    <row r="20" customFormat="false" ht="16.5" hidden="false" customHeight="false" outlineLevel="0" collapsed="false">
      <c r="A20" s="0" t="n">
        <v>-6.40000000000001</v>
      </c>
      <c r="B20" s="3" t="n">
        <f aca="false">G20*(A20-F20)</f>
        <v>-0.112000000000001</v>
      </c>
      <c r="C20" s="3" t="n">
        <f aca="false">K20+(B20^2) / (3.141593 *I20 * J20)</f>
        <v>0.0206157347264053</v>
      </c>
      <c r="D20" s="3" t="n">
        <f aca="false">B20/C20</f>
        <v>-5.43274355662657</v>
      </c>
      <c r="F20" s="5" t="n">
        <f aca="false">F19</f>
        <v>-5</v>
      </c>
      <c r="G20" s="5" t="n">
        <f aca="false">G19</f>
        <v>0.08</v>
      </c>
      <c r="H20" s="5"/>
      <c r="I20" s="5" t="n">
        <f aca="false">I19</f>
        <v>8</v>
      </c>
      <c r="J20" s="5" t="n">
        <f aca="false">J19</f>
        <v>0.810592329939396</v>
      </c>
      <c r="K20" s="5" t="n">
        <f aca="false">K19</f>
        <v>0.02</v>
      </c>
    </row>
    <row r="21" customFormat="false" ht="16.5" hidden="false" customHeight="false" outlineLevel="0" collapsed="false">
      <c r="A21" s="0" t="n">
        <v>-6.20000000000001</v>
      </c>
      <c r="B21" s="3" t="n">
        <f aca="false">G21*(A21-F21)</f>
        <v>-0.0960000000000008</v>
      </c>
      <c r="C21" s="3" t="n">
        <f aca="false">K21+(B21^2) / (3.141593 *I21 * J21)</f>
        <v>0.0204523765336855</v>
      </c>
      <c r="D21" s="3" t="n">
        <f aca="false">B21/C21</f>
        <v>-4.69383104901705</v>
      </c>
      <c r="F21" s="5" t="n">
        <f aca="false">F20</f>
        <v>-5</v>
      </c>
      <c r="G21" s="5" t="n">
        <f aca="false">G20</f>
        <v>0.08</v>
      </c>
      <c r="H21" s="5"/>
      <c r="I21" s="5" t="n">
        <f aca="false">I20</f>
        <v>8</v>
      </c>
      <c r="J21" s="5" t="n">
        <f aca="false">J20</f>
        <v>0.810592329939396</v>
      </c>
      <c r="K21" s="5" t="n">
        <f aca="false">K20</f>
        <v>0.02</v>
      </c>
    </row>
    <row r="22" customFormat="false" ht="16.5" hidden="false" customHeight="false" outlineLevel="0" collapsed="false">
      <c r="A22" s="0" t="n">
        <v>-6.00000000000001</v>
      </c>
      <c r="B22" s="3" t="n">
        <f aca="false">G22*(A22-F22)</f>
        <v>-0.0800000000000008</v>
      </c>
      <c r="C22" s="3" t="n">
        <f aca="false">K22+(B22^2) / (3.141593 *I22 * J22)</f>
        <v>0.0203141503706149</v>
      </c>
      <c r="D22" s="3" t="n">
        <f aca="false">B22/C22</f>
        <v>-3.93814156833865</v>
      </c>
      <c r="F22" s="5" t="n">
        <f aca="false">F21</f>
        <v>-5</v>
      </c>
      <c r="G22" s="5" t="n">
        <f aca="false">G21</f>
        <v>0.08</v>
      </c>
      <c r="H22" s="5"/>
      <c r="I22" s="5" t="n">
        <f aca="false">I21</f>
        <v>8</v>
      </c>
      <c r="J22" s="5" t="n">
        <f aca="false">J21</f>
        <v>0.810592329939396</v>
      </c>
      <c r="K22" s="5" t="n">
        <f aca="false">K21</f>
        <v>0.02</v>
      </c>
    </row>
    <row r="23" customFormat="false" ht="16.5" hidden="false" customHeight="false" outlineLevel="0" collapsed="false">
      <c r="A23" s="0" t="n">
        <v>-5.80000000000001</v>
      </c>
      <c r="B23" s="3" t="n">
        <f aca="false">G23*(A23-F23)</f>
        <v>-0.0640000000000008</v>
      </c>
      <c r="C23" s="3" t="n">
        <f aca="false">K23+(B23^2) / (3.141593 *I23 * J23)</f>
        <v>0.0202010562371936</v>
      </c>
      <c r="D23" s="3" t="n">
        <f aca="false">B23/C23</f>
        <v>-3.16815117232167</v>
      </c>
      <c r="F23" s="5" t="n">
        <f aca="false">F22</f>
        <v>-5</v>
      </c>
      <c r="G23" s="5" t="n">
        <f aca="false">G22</f>
        <v>0.08</v>
      </c>
      <c r="H23" s="5"/>
      <c r="I23" s="5" t="n">
        <f aca="false">I22</f>
        <v>8</v>
      </c>
      <c r="J23" s="5" t="n">
        <f aca="false">J22</f>
        <v>0.810592329939396</v>
      </c>
      <c r="K23" s="5" t="n">
        <f aca="false">K22</f>
        <v>0.02</v>
      </c>
    </row>
    <row r="24" customFormat="false" ht="16.5" hidden="false" customHeight="false" outlineLevel="0" collapsed="false">
      <c r="A24" s="0" t="n">
        <v>-5.60000000000002</v>
      </c>
      <c r="B24" s="3" t="n">
        <f aca="false">G24*(A24-F24)</f>
        <v>-0.0480000000000016</v>
      </c>
      <c r="C24" s="3" t="n">
        <f aca="false">K24+(B24^2) / (3.141593 *I24 * J24)</f>
        <v>0.0201130941334214</v>
      </c>
      <c r="D24" s="3" t="n">
        <f aca="false">B24/C24</f>
        <v>-2.38650501417588</v>
      </c>
      <c r="F24" s="5" t="n">
        <f aca="false">F23</f>
        <v>-5</v>
      </c>
      <c r="G24" s="5" t="n">
        <f aca="false">G23</f>
        <v>0.08</v>
      </c>
      <c r="H24" s="5"/>
      <c r="I24" s="5" t="n">
        <f aca="false">I23</f>
        <v>8</v>
      </c>
      <c r="J24" s="5" t="n">
        <f aca="false">J23</f>
        <v>0.810592329939396</v>
      </c>
      <c r="K24" s="5" t="n">
        <f aca="false">K23</f>
        <v>0.02</v>
      </c>
    </row>
    <row r="25" customFormat="false" ht="16.5" hidden="false" customHeight="false" outlineLevel="0" collapsed="false">
      <c r="A25" s="0" t="n">
        <v>-5.40000000000002</v>
      </c>
      <c r="B25" s="3" t="n">
        <f aca="false">G25*(A25-F25)</f>
        <v>-0.0320000000000016</v>
      </c>
      <c r="C25" s="3" t="n">
        <f aca="false">K25+(B25^2) / (3.141593 *I25 * J25)</f>
        <v>0.0200502640592984</v>
      </c>
      <c r="D25" s="3" t="n">
        <f aca="false">B25/C25</f>
        <v>-1.59598895582432</v>
      </c>
      <c r="F25" s="5" t="n">
        <f aca="false">F24</f>
        <v>-5</v>
      </c>
      <c r="G25" s="5" t="n">
        <f aca="false">G24</f>
        <v>0.08</v>
      </c>
      <c r="H25" s="5"/>
      <c r="I25" s="5" t="n">
        <f aca="false">I24</f>
        <v>8</v>
      </c>
      <c r="J25" s="5" t="n">
        <f aca="false">J24</f>
        <v>0.810592329939396</v>
      </c>
      <c r="K25" s="5" t="n">
        <f aca="false">K24</f>
        <v>0.02</v>
      </c>
    </row>
    <row r="26" customFormat="false" ht="16.5" hidden="false" customHeight="false" outlineLevel="0" collapsed="false">
      <c r="A26" s="0" t="n">
        <v>-5.20000000000002</v>
      </c>
      <c r="B26" s="3" t="n">
        <f aca="false">G26*(A26-F26)</f>
        <v>-0.0160000000000016</v>
      </c>
      <c r="C26" s="3" t="n">
        <f aca="false">K26+(B26^2) / (3.141593 *I26 * J26)</f>
        <v>0.0200125660148246</v>
      </c>
      <c r="D26" s="3" t="n">
        <f aca="false">B26/C26</f>
        <v>-0.799497675018253</v>
      </c>
      <c r="F26" s="5" t="n">
        <f aca="false">F25</f>
        <v>-5</v>
      </c>
      <c r="G26" s="5" t="n">
        <f aca="false">G25</f>
        <v>0.08</v>
      </c>
      <c r="H26" s="5"/>
      <c r="I26" s="5" t="n">
        <f aca="false">I25</f>
        <v>8</v>
      </c>
      <c r="J26" s="5" t="n">
        <f aca="false">J25</f>
        <v>0.810592329939396</v>
      </c>
      <c r="K26" s="5" t="n">
        <f aca="false">K25</f>
        <v>0.02</v>
      </c>
    </row>
    <row r="27" customFormat="false" ht="16.5" hidden="false" customHeight="false" outlineLevel="0" collapsed="false">
      <c r="A27" s="0" t="n">
        <v>-5.00000000000002</v>
      </c>
      <c r="B27" s="3" t="n">
        <f aca="false">G27*(A27-F27)</f>
        <v>-1.63424829224823E-015</v>
      </c>
      <c r="C27" s="3" t="n">
        <f aca="false">K27+(B27^2) / (3.141593 *I27 * J27)</f>
        <v>0.02</v>
      </c>
      <c r="D27" s="3" t="n">
        <f aca="false">B27/C27</f>
        <v>-8.17124146124115E-014</v>
      </c>
      <c r="F27" s="5" t="n">
        <f aca="false">F26</f>
        <v>-5</v>
      </c>
      <c r="G27" s="5" t="n">
        <f aca="false">G26</f>
        <v>0.08</v>
      </c>
      <c r="H27" s="5"/>
      <c r="I27" s="5" t="n">
        <f aca="false">I26</f>
        <v>8</v>
      </c>
      <c r="J27" s="5" t="n">
        <f aca="false">J26</f>
        <v>0.810592329939396</v>
      </c>
      <c r="K27" s="5" t="n">
        <f aca="false">K26</f>
        <v>0.02</v>
      </c>
    </row>
    <row r="28" customFormat="false" ht="16.5" hidden="false" customHeight="false" outlineLevel="0" collapsed="false">
      <c r="A28" s="0" t="n">
        <v>-4.80000000000002</v>
      </c>
      <c r="B28" s="3" t="n">
        <f aca="false">G28*(A28-F28)</f>
        <v>0.0159999999999984</v>
      </c>
      <c r="C28" s="3" t="n">
        <f aca="false">K28+(B28^2) / (3.141593 *I28 * J28)</f>
        <v>0.0200125660148246</v>
      </c>
      <c r="D28" s="3" t="n">
        <f aca="false">B28/C28</f>
        <v>0.799497675018094</v>
      </c>
      <c r="F28" s="5" t="n">
        <f aca="false">F27</f>
        <v>-5</v>
      </c>
      <c r="G28" s="5" t="n">
        <f aca="false">G27</f>
        <v>0.08</v>
      </c>
      <c r="H28" s="5"/>
      <c r="I28" s="5" t="n">
        <f aca="false">I27</f>
        <v>8</v>
      </c>
      <c r="J28" s="5" t="n">
        <f aca="false">J27</f>
        <v>0.810592329939396</v>
      </c>
      <c r="K28" s="5" t="n">
        <f aca="false">K27</f>
        <v>0.02</v>
      </c>
    </row>
    <row r="29" customFormat="false" ht="16.5" hidden="false" customHeight="false" outlineLevel="0" collapsed="false">
      <c r="A29" s="0" t="n">
        <v>-4.60000000000002</v>
      </c>
      <c r="B29" s="3" t="n">
        <f aca="false">G29*(A29-F29)</f>
        <v>0.0319999999999984</v>
      </c>
      <c r="C29" s="3" t="n">
        <f aca="false">K29+(B29^2) / (3.141593 *I29 * J29)</f>
        <v>0.0200502640592984</v>
      </c>
      <c r="D29" s="3" t="n">
        <f aca="false">B29/C29</f>
        <v>1.59598895582416</v>
      </c>
      <c r="F29" s="5" t="n">
        <f aca="false">F28</f>
        <v>-5</v>
      </c>
      <c r="G29" s="5" t="n">
        <f aca="false">G28</f>
        <v>0.08</v>
      </c>
      <c r="H29" s="5"/>
      <c r="I29" s="5" t="n">
        <f aca="false">I28</f>
        <v>8</v>
      </c>
      <c r="J29" s="5" t="n">
        <f aca="false">J28</f>
        <v>0.810592329939396</v>
      </c>
      <c r="K29" s="5" t="n">
        <f aca="false">K28</f>
        <v>0.02</v>
      </c>
    </row>
    <row r="30" customFormat="false" ht="16.5" hidden="false" customHeight="false" outlineLevel="0" collapsed="false">
      <c r="A30" s="0" t="n">
        <v>-4.40000000000002</v>
      </c>
      <c r="B30" s="3" t="n">
        <f aca="false">G30*(A30-F30)</f>
        <v>0.0479999999999984</v>
      </c>
      <c r="C30" s="3" t="n">
        <f aca="false">K30+(B30^2) / (3.141593 *I30 * J30)</f>
        <v>0.0201130941334214</v>
      </c>
      <c r="D30" s="3" t="n">
        <f aca="false">B30/C30</f>
        <v>2.38650501417572</v>
      </c>
      <c r="F30" s="5" t="n">
        <f aca="false">F29</f>
        <v>-5</v>
      </c>
      <c r="G30" s="5" t="n">
        <f aca="false">G29</f>
        <v>0.08</v>
      </c>
      <c r="H30" s="5"/>
      <c r="I30" s="5" t="n">
        <f aca="false">I29</f>
        <v>8</v>
      </c>
      <c r="J30" s="5" t="n">
        <f aca="false">J29</f>
        <v>0.810592329939396</v>
      </c>
      <c r="K30" s="5" t="n">
        <f aca="false">K29</f>
        <v>0.02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6.5" hidden="false" customHeight="false" outlineLevel="0" collapsed="false">
      <c r="A31" s="0" t="n">
        <v>-4.20000000000002</v>
      </c>
      <c r="B31" s="3" t="n">
        <f aca="false">G31*(A31-F31)</f>
        <v>0.0639999999999984</v>
      </c>
      <c r="C31" s="3" t="n">
        <f aca="false">K31+(B31^2) / (3.141593 *I31 * J31)</f>
        <v>0.0202010562371935</v>
      </c>
      <c r="D31" s="3" t="n">
        <f aca="false">B31/C31</f>
        <v>3.16815117232156</v>
      </c>
      <c r="F31" s="5" t="n">
        <f aca="false">F30</f>
        <v>-5</v>
      </c>
      <c r="G31" s="5" t="n">
        <f aca="false">G30</f>
        <v>0.08</v>
      </c>
      <c r="H31" s="5"/>
      <c r="I31" s="5" t="n">
        <f aca="false">I30</f>
        <v>8</v>
      </c>
      <c r="J31" s="5" t="n">
        <f aca="false">J30</f>
        <v>0.810592329939396</v>
      </c>
      <c r="K31" s="5" t="n">
        <f aca="false">K30</f>
        <v>0.02</v>
      </c>
    </row>
    <row r="32" customFormat="false" ht="16.5" hidden="false" customHeight="false" outlineLevel="0" collapsed="false">
      <c r="A32" s="0" t="n">
        <v>-4.00000000000002</v>
      </c>
      <c r="B32" s="3" t="n">
        <f aca="false">G32*(A32-F32)</f>
        <v>0.0799999999999984</v>
      </c>
      <c r="C32" s="3" t="n">
        <f aca="false">K32+(B32^2) / (3.141593 *I32 * J32)</f>
        <v>0.0203141503706149</v>
      </c>
      <c r="D32" s="3" t="n">
        <f aca="false">B32/C32</f>
        <v>3.93814156833854</v>
      </c>
      <c r="F32" s="5" t="n">
        <f aca="false">F31</f>
        <v>-5</v>
      </c>
      <c r="G32" s="5" t="n">
        <f aca="false">G31</f>
        <v>0.08</v>
      </c>
      <c r="H32" s="5"/>
      <c r="I32" s="5" t="n">
        <f aca="false">I31</f>
        <v>8</v>
      </c>
      <c r="J32" s="5" t="n">
        <f aca="false">J31</f>
        <v>0.810592329939396</v>
      </c>
      <c r="K32" s="5" t="n">
        <f aca="false">K31</f>
        <v>0.02</v>
      </c>
    </row>
    <row r="33" customFormat="false" ht="16.5" hidden="false" customHeight="false" outlineLevel="0" collapsed="false">
      <c r="A33" s="0" t="n">
        <v>-3.80000000000002</v>
      </c>
      <c r="B33" s="3" t="n">
        <f aca="false">G33*(A33-F33)</f>
        <v>0.0959999999999984</v>
      </c>
      <c r="C33" s="3" t="n">
        <f aca="false">K33+(B33^2) / (3.141593 *I33 * J33)</f>
        <v>0.0204523765336855</v>
      </c>
      <c r="D33" s="3" t="n">
        <f aca="false">B33/C33</f>
        <v>4.69383104901694</v>
      </c>
      <c r="F33" s="5" t="n">
        <f aca="false">F32</f>
        <v>-5</v>
      </c>
      <c r="G33" s="5" t="n">
        <f aca="false">G32</f>
        <v>0.08</v>
      </c>
      <c r="H33" s="5"/>
      <c r="I33" s="5" t="n">
        <f aca="false">I32</f>
        <v>8</v>
      </c>
      <c r="J33" s="5" t="n">
        <f aca="false">J32</f>
        <v>0.810592329939396</v>
      </c>
      <c r="K33" s="5" t="n">
        <f aca="false">K32</f>
        <v>0.02</v>
      </c>
    </row>
    <row r="34" customFormat="false" ht="16.5" hidden="false" customHeight="false" outlineLevel="0" collapsed="false">
      <c r="A34" s="0" t="n">
        <v>-3.60000000000002</v>
      </c>
      <c r="B34" s="3" t="n">
        <f aca="false">G34*(A34-F34)</f>
        <v>0.111999999999998</v>
      </c>
      <c r="C34" s="3" t="n">
        <f aca="false">K34+(B34^2) / (3.141593 *I34 * J34)</f>
        <v>0.0206157347264052</v>
      </c>
      <c r="D34" s="3" t="n">
        <f aca="false">B34/C34</f>
        <v>5.43274355662646</v>
      </c>
      <c r="F34" s="5" t="n">
        <f aca="false">F33</f>
        <v>-5</v>
      </c>
      <c r="G34" s="5" t="n">
        <f aca="false">G33</f>
        <v>0.08</v>
      </c>
      <c r="H34" s="5"/>
      <c r="I34" s="5" t="n">
        <f aca="false">I33</f>
        <v>8</v>
      </c>
      <c r="J34" s="5" t="n">
        <f aca="false">J33</f>
        <v>0.810592329939396</v>
      </c>
      <c r="K34" s="5" t="n">
        <f aca="false">K33</f>
        <v>0.02</v>
      </c>
    </row>
    <row r="35" customFormat="false" ht="16.5" hidden="false" customHeight="false" outlineLevel="0" collapsed="false">
      <c r="A35" s="0" t="n">
        <v>-3.40000000000002</v>
      </c>
      <c r="B35" s="3" t="n">
        <f aca="false">G35*(A35-F35)</f>
        <v>0.127999999999998</v>
      </c>
      <c r="C35" s="3" t="n">
        <f aca="false">K35+(B35^2) / (3.141593 *I35 * J35)</f>
        <v>0.0208042249487742</v>
      </c>
      <c r="D35" s="3" t="n">
        <f aca="false">B35/C35</f>
        <v>6.15259642285017</v>
      </c>
      <c r="F35" s="5" t="n">
        <f aca="false">F34</f>
        <v>-5</v>
      </c>
      <c r="G35" s="5" t="n">
        <f aca="false">G34</f>
        <v>0.08</v>
      </c>
      <c r="H35" s="5"/>
      <c r="I35" s="5" t="n">
        <f aca="false">I34</f>
        <v>8</v>
      </c>
      <c r="J35" s="5" t="n">
        <f aca="false">J34</f>
        <v>0.810592329939396</v>
      </c>
      <c r="K35" s="5" t="n">
        <f aca="false">K34</f>
        <v>0.02</v>
      </c>
    </row>
    <row r="36" customFormat="false" ht="16.5" hidden="false" customHeight="false" outlineLevel="0" collapsed="false">
      <c r="A36" s="0" t="n">
        <v>-3.20000000000002</v>
      </c>
      <c r="B36" s="3" t="n">
        <f aca="false">G36*(A36-F36)</f>
        <v>0.143999999999998</v>
      </c>
      <c r="C36" s="3" t="n">
        <f aca="false">K36+(B36^2) / (3.141593 *I36 * J36)</f>
        <v>0.0210178472007924</v>
      </c>
      <c r="D36" s="3" t="n">
        <f aca="false">B36/C36</f>
        <v>6.8513201482676</v>
      </c>
      <c r="F36" s="5" t="n">
        <f aca="false">F35</f>
        <v>-5</v>
      </c>
      <c r="G36" s="5" t="n">
        <f aca="false">G35</f>
        <v>0.08</v>
      </c>
      <c r="H36" s="5"/>
      <c r="I36" s="5" t="n">
        <f aca="false">I35</f>
        <v>8</v>
      </c>
      <c r="J36" s="5" t="n">
        <f aca="false">J35</f>
        <v>0.810592329939396</v>
      </c>
      <c r="K36" s="5" t="n">
        <f aca="false">K35</f>
        <v>0.02</v>
      </c>
    </row>
    <row r="37" customFormat="false" ht="16.5" hidden="false" customHeight="false" outlineLevel="0" collapsed="false">
      <c r="A37" s="0" t="n">
        <v>-3.00000000000002</v>
      </c>
      <c r="B37" s="3" t="n">
        <f aca="false">G37*(A37-F37)</f>
        <v>0.159999999999998</v>
      </c>
      <c r="C37" s="3" t="n">
        <f aca="false">K37+(B37^2) / (3.141593 *I37 * J37)</f>
        <v>0.0212566014824597</v>
      </c>
      <c r="D37" s="3" t="n">
        <f aca="false">B37/C37</f>
        <v>7.52707341914584</v>
      </c>
      <c r="F37" s="5" t="n">
        <f aca="false">F36</f>
        <v>-5</v>
      </c>
      <c r="G37" s="5" t="n">
        <f aca="false">G36</f>
        <v>0.08</v>
      </c>
      <c r="H37" s="5"/>
      <c r="I37" s="5" t="n">
        <f aca="false">I36</f>
        <v>8</v>
      </c>
      <c r="J37" s="5" t="n">
        <f aca="false">J36</f>
        <v>0.810592329939396</v>
      </c>
      <c r="K37" s="5" t="n">
        <f aca="false">K36</f>
        <v>0.02</v>
      </c>
    </row>
    <row r="38" customFormat="false" ht="16.5" hidden="false" customHeight="false" outlineLevel="0" collapsed="false">
      <c r="A38" s="0" t="n">
        <v>-2.80000000000003</v>
      </c>
      <c r="B38" s="3" t="n">
        <f aca="false">G38*(A38-F38)</f>
        <v>0.175999999999998</v>
      </c>
      <c r="C38" s="3" t="n">
        <f aca="false">K38+(B38^2) / (3.141593 *I38 * J38)</f>
        <v>0.0215204877937762</v>
      </c>
      <c r="D38" s="3" t="n">
        <f aca="false">B38/C38</f>
        <v>8.17825328526694</v>
      </c>
      <c r="F38" s="5" t="n">
        <f aca="false">F37</f>
        <v>-5</v>
      </c>
      <c r="G38" s="5" t="n">
        <f aca="false">G37</f>
        <v>0.08</v>
      </c>
      <c r="H38" s="5"/>
      <c r="I38" s="5" t="n">
        <f aca="false">I37</f>
        <v>8</v>
      </c>
      <c r="J38" s="5" t="n">
        <f aca="false">J37</f>
        <v>0.810592329939396</v>
      </c>
      <c r="K38" s="5" t="n">
        <f aca="false">K37</f>
        <v>0.02</v>
      </c>
    </row>
    <row r="39" customFormat="false" ht="16.5" hidden="false" customHeight="false" outlineLevel="0" collapsed="false">
      <c r="A39" s="0" t="n">
        <v>-2.60000000000003</v>
      </c>
      <c r="B39" s="3" t="n">
        <f aca="false">G39*(A39-F39)</f>
        <v>0.191999999999998</v>
      </c>
      <c r="C39" s="3" t="n">
        <f aca="false">K39+(B39^2) / (3.141593 *I39 * J39)</f>
        <v>0.021809506134742</v>
      </c>
      <c r="D39" s="3" t="n">
        <f aca="false">B39/C39</f>
        <v>8.80350058427718</v>
      </c>
      <c r="F39" s="5" t="n">
        <f aca="false">F38</f>
        <v>-5</v>
      </c>
      <c r="G39" s="5" t="n">
        <f aca="false">G38</f>
        <v>0.08</v>
      </c>
      <c r="H39" s="5"/>
      <c r="I39" s="5" t="n">
        <f aca="false">I38</f>
        <v>8</v>
      </c>
      <c r="J39" s="5" t="n">
        <f aca="false">J38</f>
        <v>0.810592329939396</v>
      </c>
      <c r="K39" s="5" t="n">
        <f aca="false">K38</f>
        <v>0.02</v>
      </c>
    </row>
    <row r="40" customFormat="false" ht="16.5" hidden="false" customHeight="false" outlineLevel="0" collapsed="false">
      <c r="A40" s="0" t="n">
        <v>-2.40000000000003</v>
      </c>
      <c r="B40" s="3" t="n">
        <f aca="false">G40*(A40-F40)</f>
        <v>0.207999999999998</v>
      </c>
      <c r="C40" s="3" t="n">
        <f aca="false">K40+(B40^2) / (3.141593 *I40 * J40)</f>
        <v>0.0221236565053569</v>
      </c>
      <c r="D40" s="3" t="n">
        <f aca="false">B40/C40</f>
        <v>9.40170084224702</v>
      </c>
      <c r="F40" s="5" t="n">
        <f aca="false">F39</f>
        <v>-5</v>
      </c>
      <c r="G40" s="5" t="n">
        <f aca="false">G39</f>
        <v>0.08</v>
      </c>
      <c r="H40" s="5"/>
      <c r="I40" s="5" t="n">
        <f aca="false">I39</f>
        <v>8</v>
      </c>
      <c r="J40" s="5" t="n">
        <f aca="false">J39</f>
        <v>0.810592329939396</v>
      </c>
      <c r="K40" s="5" t="n">
        <f aca="false">K39</f>
        <v>0.02</v>
      </c>
    </row>
    <row r="41" customFormat="false" ht="16.5" hidden="false" customHeight="false" outlineLevel="0" collapsed="false">
      <c r="A41" s="0" t="n">
        <v>-2.20000000000003</v>
      </c>
      <c r="B41" s="3" t="n">
        <f aca="false">G41*(A41-F41)</f>
        <v>0.223999999999998</v>
      </c>
      <c r="C41" s="3" t="n">
        <f aca="false">K41+(B41^2) / (3.141593 *I41 * J41)</f>
        <v>0.022462938905621</v>
      </c>
      <c r="D41" s="3" t="n">
        <f aca="false">B41/C41</f>
        <v>9.97198100129031</v>
      </c>
      <c r="F41" s="5" t="n">
        <f aca="false">F40</f>
        <v>-5</v>
      </c>
      <c r="G41" s="5" t="n">
        <f aca="false">G40</f>
        <v>0.08</v>
      </c>
      <c r="H41" s="5"/>
      <c r="I41" s="5" t="n">
        <f aca="false">I40</f>
        <v>8</v>
      </c>
      <c r="J41" s="5" t="n">
        <f aca="false">J40</f>
        <v>0.810592329939396</v>
      </c>
      <c r="K41" s="5" t="n">
        <f aca="false">K40</f>
        <v>0.02</v>
      </c>
    </row>
    <row r="42" customFormat="false" ht="16.5" hidden="false" customHeight="false" outlineLevel="0" collapsed="false">
      <c r="A42" s="0" t="n">
        <v>-2.00000000000003</v>
      </c>
      <c r="B42" s="3" t="n">
        <f aca="false">G42*(A42-F42)</f>
        <v>0.239999999999998</v>
      </c>
      <c r="C42" s="3" t="n">
        <f aca="false">K42+(B42^2) / (3.141593 *I42 * J42)</f>
        <v>0.0228273533355343</v>
      </c>
      <c r="D42" s="3" t="n">
        <f aca="false">B42/C42</f>
        <v>10.513702419737</v>
      </c>
      <c r="F42" s="5" t="n">
        <f aca="false">F41</f>
        <v>-5</v>
      </c>
      <c r="G42" s="5" t="n">
        <f aca="false">G41</f>
        <v>0.08</v>
      </c>
      <c r="H42" s="5"/>
      <c r="I42" s="5" t="n">
        <f aca="false">I41</f>
        <v>8</v>
      </c>
      <c r="J42" s="5" t="n">
        <f aca="false">J41</f>
        <v>0.810592329939396</v>
      </c>
      <c r="K42" s="5" t="n">
        <f aca="false">K41</f>
        <v>0.02</v>
      </c>
    </row>
    <row r="43" customFormat="false" ht="16.5" hidden="false" customHeight="false" outlineLevel="0" collapsed="false">
      <c r="A43" s="0" t="n">
        <v>-1.80000000000003</v>
      </c>
      <c r="B43" s="3" t="n">
        <f aca="false">G43*(A43-F43)</f>
        <v>0.255999999999998</v>
      </c>
      <c r="C43" s="3" t="n">
        <f aca="false">K43+(B43^2) / (3.141593 *I43 * J43)</f>
        <v>0.0232168997950968</v>
      </c>
      <c r="D43" s="3" t="n">
        <f aca="false">B43/C43</f>
        <v>11.0264506570366</v>
      </c>
      <c r="F43" s="5" t="n">
        <f aca="false">F42</f>
        <v>-5</v>
      </c>
      <c r="G43" s="5" t="n">
        <f aca="false">G42</f>
        <v>0.08</v>
      </c>
      <c r="H43" s="5"/>
      <c r="I43" s="5" t="n">
        <f aca="false">I42</f>
        <v>8</v>
      </c>
      <c r="J43" s="5" t="n">
        <f aca="false">J42</f>
        <v>0.810592329939396</v>
      </c>
      <c r="K43" s="5" t="n">
        <f aca="false">K42</f>
        <v>0.02</v>
      </c>
    </row>
    <row r="44" customFormat="false" ht="16.5" hidden="false" customHeight="false" outlineLevel="0" collapsed="false">
      <c r="A44" s="0" t="n">
        <v>-1.60000000000003</v>
      </c>
      <c r="B44" s="3" t="n">
        <f aca="false">G44*(A44-F44)</f>
        <v>0.271999999999998</v>
      </c>
      <c r="C44" s="3" t="n">
        <f aca="false">K44+(B44^2) / (3.141593 *I44 * J44)</f>
        <v>0.0236315782843085</v>
      </c>
      <c r="D44" s="3" t="n">
        <f aca="false">B44/C44</f>
        <v>11.5100225946655</v>
      </c>
      <c r="F44" s="5" t="n">
        <f aca="false">F43</f>
        <v>-5</v>
      </c>
      <c r="G44" s="5" t="n">
        <f aca="false">G43</f>
        <v>0.08</v>
      </c>
      <c r="H44" s="5"/>
      <c r="I44" s="5" t="n">
        <f aca="false">I43</f>
        <v>8</v>
      </c>
      <c r="J44" s="5" t="n">
        <f aca="false">J43</f>
        <v>0.810592329939396</v>
      </c>
      <c r="K44" s="5" t="n">
        <f aca="false">K43</f>
        <v>0.02</v>
      </c>
    </row>
    <row r="45" customFormat="false" ht="16.5" hidden="false" customHeight="false" outlineLevel="0" collapsed="false">
      <c r="A45" s="0" t="n">
        <v>-1.40000000000003</v>
      </c>
      <c r="B45" s="3" t="n">
        <f aca="false">G45*(A45-F45)</f>
        <v>0.287999999999998</v>
      </c>
      <c r="C45" s="3" t="n">
        <f aca="false">K45+(B45^2) / (3.141593 *I45 * J45)</f>
        <v>0.0240713888031694</v>
      </c>
      <c r="D45" s="3" t="n">
        <f aca="false">B45/C45</f>
        <v>11.9644114577252</v>
      </c>
      <c r="F45" s="5" t="n">
        <f aca="false">F44</f>
        <v>-5</v>
      </c>
      <c r="G45" s="5" t="n">
        <f aca="false">G44</f>
        <v>0.08</v>
      </c>
      <c r="H45" s="5"/>
      <c r="I45" s="5" t="n">
        <f aca="false">I44</f>
        <v>8</v>
      </c>
      <c r="J45" s="5" t="n">
        <f aca="false">J44</f>
        <v>0.810592329939396</v>
      </c>
      <c r="K45" s="5" t="n">
        <f aca="false">K44</f>
        <v>0.02</v>
      </c>
    </row>
    <row r="46" customFormat="false" ht="16.5" hidden="false" customHeight="false" outlineLevel="0" collapsed="false">
      <c r="A46" s="0" t="n">
        <v>-1.20000000000003</v>
      </c>
      <c r="B46" s="3" t="n">
        <f aca="false">G46*(A46-F46)</f>
        <v>0.303999999999998</v>
      </c>
      <c r="C46" s="3" t="n">
        <f aca="false">K46+(B46^2) / (3.141593 *I46 * J46)</f>
        <v>0.0245363313516795</v>
      </c>
      <c r="D46" s="3" t="n">
        <f aca="false">B46/C46</f>
        <v>12.3897902927199</v>
      </c>
      <c r="F46" s="5" t="n">
        <f aca="false">F45</f>
        <v>-5</v>
      </c>
      <c r="G46" s="5" t="n">
        <f aca="false">G45</f>
        <v>0.08</v>
      </c>
      <c r="H46" s="5"/>
      <c r="I46" s="5" t="n">
        <f aca="false">I45</f>
        <v>8</v>
      </c>
      <c r="J46" s="5" t="n">
        <f aca="false">J45</f>
        <v>0.810592329939396</v>
      </c>
      <c r="K46" s="5" t="n">
        <f aca="false">K45</f>
        <v>0.02</v>
      </c>
    </row>
    <row r="47" customFormat="false" ht="16.5" hidden="false" customHeight="false" outlineLevel="0" collapsed="false">
      <c r="A47" s="0" t="n">
        <v>-1.00000000000003</v>
      </c>
      <c r="B47" s="3" t="n">
        <f aca="false">G47*(A47-F47)</f>
        <v>0.319999999999998</v>
      </c>
      <c r="C47" s="3" t="n">
        <f aca="false">K47+(B47^2) / (3.141593 *I47 * J47)</f>
        <v>0.0250264059298388</v>
      </c>
      <c r="D47" s="3" t="n">
        <f aca="false">B47/C47</f>
        <v>12.7864944290088</v>
      </c>
      <c r="F47" s="5" t="n">
        <f aca="false">F46</f>
        <v>-5</v>
      </c>
      <c r="G47" s="5" t="n">
        <f aca="false">G46</f>
        <v>0.08</v>
      </c>
      <c r="H47" s="5"/>
      <c r="I47" s="5" t="n">
        <f aca="false">I46</f>
        <v>8</v>
      </c>
      <c r="J47" s="5" t="n">
        <f aca="false">J46</f>
        <v>0.810592329939396</v>
      </c>
      <c r="K47" s="5" t="n">
        <f aca="false">K46</f>
        <v>0.02</v>
      </c>
    </row>
    <row r="48" customFormat="false" ht="16.5" hidden="false" customHeight="false" outlineLevel="0" collapsed="false">
      <c r="A48" s="0" t="n">
        <v>-0.800000000000029</v>
      </c>
      <c r="B48" s="3" t="n">
        <f aca="false">G48*(A48-F48)</f>
        <v>0.335999999999998</v>
      </c>
      <c r="C48" s="3" t="n">
        <f aca="false">K48+(B48^2) / (3.141593 *I48 * J48)</f>
        <v>0.0255416125376473</v>
      </c>
      <c r="D48" s="3" t="n">
        <f aca="false">B48/C48</f>
        <v>13.1550034088391</v>
      </c>
      <c r="F48" s="5" t="n">
        <f aca="false">F47</f>
        <v>-5</v>
      </c>
      <c r="G48" s="5" t="n">
        <f aca="false">G47</f>
        <v>0.08</v>
      </c>
      <c r="H48" s="5"/>
      <c r="I48" s="5" t="n">
        <f aca="false">I47</f>
        <v>8</v>
      </c>
      <c r="J48" s="5" t="n">
        <f aca="false">J47</f>
        <v>0.810592329939396</v>
      </c>
      <c r="K48" s="5" t="n">
        <f aca="false">K47</f>
        <v>0.02</v>
      </c>
    </row>
    <row r="49" customFormat="false" ht="16.5" hidden="false" customHeight="false" outlineLevel="0" collapsed="false">
      <c r="A49" s="0" t="n">
        <v>-0.60000000000003</v>
      </c>
      <c r="B49" s="3" t="n">
        <f aca="false">G49*(A49-F49)</f>
        <v>0.351999999999998</v>
      </c>
      <c r="C49" s="3" t="n">
        <f aca="false">K49+(B49^2) / (3.141593 *I49 * J49)</f>
        <v>0.026081951175105</v>
      </c>
      <c r="D49" s="3" t="n">
        <f aca="false">B49/C49</f>
        <v>13.4959228179209</v>
      </c>
      <c r="F49" s="5" t="n">
        <f aca="false">F48</f>
        <v>-5</v>
      </c>
      <c r="G49" s="5" t="n">
        <f aca="false">G48</f>
        <v>0.08</v>
      </c>
      <c r="H49" s="5"/>
      <c r="I49" s="5" t="n">
        <f aca="false">I48</f>
        <v>8</v>
      </c>
      <c r="J49" s="5" t="n">
        <f aca="false">J48</f>
        <v>0.810592329939396</v>
      </c>
      <c r="K49" s="5" t="n">
        <f aca="false">K48</f>
        <v>0.02</v>
      </c>
    </row>
    <row r="50" customFormat="false" ht="16.5" hidden="false" customHeight="false" outlineLevel="0" collapsed="false">
      <c r="A50" s="0" t="n">
        <v>-0.400000000000031</v>
      </c>
      <c r="B50" s="3" t="n">
        <f aca="false">G50*(A50-F50)</f>
        <v>0.367999999999997</v>
      </c>
      <c r="C50" s="3" t="n">
        <f aca="false">K50+(B50^2) / (3.141593 *I50 * J50)</f>
        <v>0.0266474218422119</v>
      </c>
      <c r="D50" s="3" t="n">
        <f aca="false">B50/C50</f>
        <v>13.8099663892082</v>
      </c>
      <c r="F50" s="5" t="n">
        <f aca="false">F49</f>
        <v>-5</v>
      </c>
      <c r="G50" s="5" t="n">
        <f aca="false">G49</f>
        <v>0.08</v>
      </c>
      <c r="H50" s="5"/>
      <c r="I50" s="5" t="n">
        <f aca="false">I49</f>
        <v>8</v>
      </c>
      <c r="J50" s="5" t="n">
        <f aca="false">J49</f>
        <v>0.810592329939396</v>
      </c>
      <c r="K50" s="5" t="n">
        <f aca="false">K49</f>
        <v>0.02</v>
      </c>
    </row>
    <row r="51" customFormat="false" ht="16.5" hidden="false" customHeight="false" outlineLevel="0" collapsed="false">
      <c r="A51" s="0" t="n">
        <v>-0.200000000000029</v>
      </c>
      <c r="B51" s="3" t="n">
        <f aca="false">G51*(A51-F51)</f>
        <v>0.383999999999998</v>
      </c>
      <c r="C51" s="3" t="n">
        <f aca="false">K51+(B51^2) / (3.141593 *I51 * J51)</f>
        <v>0.0272380245389679</v>
      </c>
      <c r="D51" s="3" t="n">
        <f aca="false">B51/C51</f>
        <v>14.0979386904741</v>
      </c>
      <c r="F51" s="5" t="n">
        <f aca="false">F50</f>
        <v>-5</v>
      </c>
      <c r="G51" s="5" t="n">
        <f aca="false">G50</f>
        <v>0.08</v>
      </c>
      <c r="H51" s="5"/>
      <c r="I51" s="5" t="n">
        <f aca="false">I50</f>
        <v>8</v>
      </c>
      <c r="J51" s="5" t="n">
        <f aca="false">J50</f>
        <v>0.810592329939396</v>
      </c>
      <c r="K51" s="5" t="n">
        <f aca="false">K50</f>
        <v>0.02</v>
      </c>
    </row>
    <row r="52" customFormat="false" ht="16.5" hidden="false" customHeight="false" outlineLevel="0" collapsed="false">
      <c r="A52" s="0" t="n">
        <v>-4.08562073062058E-014</v>
      </c>
      <c r="B52" s="3" t="n">
        <f aca="false">G52*(A52-F52)</f>
        <v>0.399999999999997</v>
      </c>
      <c r="C52" s="3" t="n">
        <f aca="false">K52+(B52^2) / (3.141593 *I52 * J52)</f>
        <v>0.0278537592653731</v>
      </c>
      <c r="D52" s="3" t="n">
        <f aca="false">B52/C52</f>
        <v>14.3607186444403</v>
      </c>
      <c r="F52" s="5" t="n">
        <f aca="false">F51</f>
        <v>-5</v>
      </c>
      <c r="G52" s="5" t="n">
        <f aca="false">G51</f>
        <v>0.08</v>
      </c>
      <c r="H52" s="5"/>
      <c r="I52" s="5" t="n">
        <f aca="false">I51</f>
        <v>8</v>
      </c>
      <c r="J52" s="5" t="n">
        <f aca="false">J51</f>
        <v>0.810592329939396</v>
      </c>
      <c r="K52" s="5" t="n">
        <f aca="false">K51</f>
        <v>0.02</v>
      </c>
    </row>
    <row r="53" customFormat="false" ht="16.5" hidden="false" customHeight="false" outlineLevel="0" collapsed="false">
      <c r="A53" s="0" t="n">
        <v>0.199999999999999</v>
      </c>
      <c r="B53" s="3" t="n">
        <f aca="false">G53*(A53-F53)</f>
        <v>0.416</v>
      </c>
      <c r="C53" s="3" t="n">
        <f aca="false">K53+(B53^2) / (3.141593 *I53 * J53)</f>
        <v>0.0284946260214277</v>
      </c>
      <c r="D53" s="3" t="n">
        <f aca="false">B53/C53</f>
        <v>14.5992440710459</v>
      </c>
      <c r="F53" s="5" t="n">
        <f aca="false">F52</f>
        <v>-5</v>
      </c>
      <c r="G53" s="5" t="n">
        <f aca="false">G52</f>
        <v>0.08</v>
      </c>
      <c r="H53" s="5"/>
      <c r="I53" s="5" t="n">
        <f aca="false">I52</f>
        <v>8</v>
      </c>
      <c r="J53" s="5" t="n">
        <f aca="false">J52</f>
        <v>0.810592329939396</v>
      </c>
      <c r="K53" s="5" t="n">
        <f aca="false">K52</f>
        <v>0.02</v>
      </c>
    </row>
    <row r="54" customFormat="false" ht="16.5" hidden="false" customHeight="false" outlineLevel="0" collapsed="false">
      <c r="A54" s="0" t="n">
        <v>0.4</v>
      </c>
      <c r="B54" s="3" t="n">
        <f aca="false">G54*(A54-F54)</f>
        <v>0.432</v>
      </c>
      <c r="C54" s="3" t="n">
        <f aca="false">K54+(B54^2) / (3.141593 *I54 * J54)</f>
        <v>0.0291606248071314</v>
      </c>
      <c r="D54" s="3" t="n">
        <f aca="false">B54/C54</f>
        <v>14.8144973867073</v>
      </c>
      <c r="F54" s="5" t="n">
        <f aca="false">F53</f>
        <v>-5</v>
      </c>
      <c r="G54" s="5" t="n">
        <f aca="false">G53</f>
        <v>0.08</v>
      </c>
      <c r="H54" s="5"/>
      <c r="I54" s="5" t="n">
        <f aca="false">I53</f>
        <v>8</v>
      </c>
      <c r="J54" s="5" t="n">
        <f aca="false">J53</f>
        <v>0.810592329939396</v>
      </c>
      <c r="K54" s="5" t="n">
        <f aca="false">K53</f>
        <v>0.02</v>
      </c>
    </row>
    <row r="55" customFormat="false" ht="16.5" hidden="false" customHeight="false" outlineLevel="0" collapsed="false">
      <c r="A55" s="0" t="n">
        <v>0.6</v>
      </c>
      <c r="B55" s="3" t="n">
        <f aca="false">G55*(A55-F55)</f>
        <v>0.448</v>
      </c>
      <c r="C55" s="3" t="n">
        <f aca="false">K55+(B55^2) / (3.141593 *I55 * J55)</f>
        <v>0.0298517556224842</v>
      </c>
      <c r="D55" s="3" t="n">
        <f aca="false">B55/C55</f>
        <v>15.0074925463536</v>
      </c>
      <c r="F55" s="5" t="n">
        <f aca="false">F54</f>
        <v>-5</v>
      </c>
      <c r="G55" s="5" t="n">
        <f aca="false">G54</f>
        <v>0.08</v>
      </c>
      <c r="H55" s="5"/>
      <c r="I55" s="5" t="n">
        <f aca="false">I54</f>
        <v>8</v>
      </c>
      <c r="J55" s="5" t="n">
        <f aca="false">J54</f>
        <v>0.810592329939396</v>
      </c>
      <c r="K55" s="5" t="n">
        <f aca="false">K54</f>
        <v>0.02</v>
      </c>
    </row>
    <row r="56" customFormat="false" ht="16.5" hidden="false" customHeight="false" outlineLevel="0" collapsed="false">
      <c r="A56" s="0" t="n">
        <v>0.800000000000001</v>
      </c>
      <c r="B56" s="3" t="n">
        <f aca="false">G56*(A56-F56)</f>
        <v>0.464</v>
      </c>
      <c r="C56" s="3" t="n">
        <f aca="false">K56+(B56^2) / (3.141593 *I56 * J56)</f>
        <v>0.0305680184674863</v>
      </c>
      <c r="D56" s="3" t="n">
        <f aca="false">B56/C56</f>
        <v>15.1792632713021</v>
      </c>
      <c r="F56" s="5" t="n">
        <f aca="false">F55</f>
        <v>-5</v>
      </c>
      <c r="G56" s="5" t="n">
        <f aca="false">G55</f>
        <v>0.08</v>
      </c>
      <c r="H56" s="5"/>
      <c r="I56" s="5" t="n">
        <f aca="false">I55</f>
        <v>8</v>
      </c>
      <c r="J56" s="5" t="n">
        <f aca="false">J55</f>
        <v>0.810592329939396</v>
      </c>
      <c r="K56" s="5" t="n">
        <f aca="false">K55</f>
        <v>0.02</v>
      </c>
    </row>
    <row r="57" customFormat="false" ht="16.5" hidden="false" customHeight="false" outlineLevel="0" collapsed="false">
      <c r="A57" s="0" t="n">
        <v>1</v>
      </c>
      <c r="B57" s="3" t="n">
        <f aca="false">G57*(A57-F57)</f>
        <v>0.48</v>
      </c>
      <c r="C57" s="3" t="n">
        <f aca="false">K57+(B57^2) / (3.141593 *I57 * J57)</f>
        <v>0.0313094133421375</v>
      </c>
      <c r="D57" s="3" t="n">
        <f aca="false">B57/C57</f>
        <v>15.330852569952</v>
      </c>
      <c r="F57" s="5" t="n">
        <f aca="false">F56</f>
        <v>-5</v>
      </c>
      <c r="G57" s="5" t="n">
        <f aca="false">G56</f>
        <v>0.08</v>
      </c>
      <c r="H57" s="5"/>
      <c r="I57" s="5" t="n">
        <f aca="false">I56</f>
        <v>8</v>
      </c>
      <c r="J57" s="5" t="n">
        <f aca="false">J56</f>
        <v>0.810592329939396</v>
      </c>
      <c r="K57" s="5" t="n">
        <f aca="false">K56</f>
        <v>0.02</v>
      </c>
    </row>
    <row r="58" customFormat="false" ht="16.5" hidden="false" customHeight="false" outlineLevel="0" collapsed="false">
      <c r="A58" s="0" t="n">
        <v>1.2</v>
      </c>
      <c r="B58" s="3" t="n">
        <f aca="false">G58*(A58-F58)</f>
        <v>0.496</v>
      </c>
      <c r="C58" s="3" t="n">
        <f aca="false">K58+(B58^2) / (3.141593 *I58 * J58)</f>
        <v>0.032075940246438</v>
      </c>
      <c r="D58" s="3" t="n">
        <f aca="false">B58/C58</f>
        <v>15.4633035287276</v>
      </c>
      <c r="F58" s="5" t="n">
        <f aca="false">F57</f>
        <v>-5</v>
      </c>
      <c r="G58" s="5" t="n">
        <f aca="false">G57</f>
        <v>0.08</v>
      </c>
      <c r="H58" s="5"/>
      <c r="I58" s="5" t="n">
        <f aca="false">I57</f>
        <v>8</v>
      </c>
      <c r="J58" s="5" t="n">
        <f aca="false">J57</f>
        <v>0.810592329939396</v>
      </c>
      <c r="K58" s="5" t="n">
        <f aca="false">K57</f>
        <v>0.02</v>
      </c>
    </row>
    <row r="59" customFormat="false" ht="16.5" hidden="false" customHeight="false" outlineLevel="0" collapsed="false">
      <c r="A59" s="0" t="n">
        <v>1.4</v>
      </c>
      <c r="B59" s="3" t="n">
        <f aca="false">G59*(A59-F59)</f>
        <v>0.512</v>
      </c>
      <c r="C59" s="3" t="n">
        <f aca="false">K59+(B59^2) / (3.141593 *I59 * J59)</f>
        <v>0.0328675991803876</v>
      </c>
      <c r="D59" s="3" t="n">
        <f aca="false">B59/C59</f>
        <v>15.5776513273752</v>
      </c>
      <c r="F59" s="5" t="n">
        <f aca="false">F58</f>
        <v>-5</v>
      </c>
      <c r="G59" s="5" t="n">
        <f aca="false">G58</f>
        <v>0.08</v>
      </c>
      <c r="H59" s="5"/>
      <c r="I59" s="5" t="n">
        <f aca="false">I58</f>
        <v>8</v>
      </c>
      <c r="J59" s="5" t="n">
        <f aca="false">J58</f>
        <v>0.810592329939396</v>
      </c>
      <c r="K59" s="5" t="n">
        <f aca="false">K58</f>
        <v>0.02</v>
      </c>
    </row>
    <row r="60" customFormat="false" ht="16.5" hidden="false" customHeight="false" outlineLevel="0" collapsed="false">
      <c r="A60" s="0" t="n">
        <v>1.6</v>
      </c>
      <c r="B60" s="3" t="n">
        <f aca="false">G60*(A60-F60)</f>
        <v>0.528</v>
      </c>
      <c r="C60" s="3" t="n">
        <f aca="false">K60+(B60^2) / (3.141593 *I60 * J60)</f>
        <v>0.0336843901439864</v>
      </c>
      <c r="D60" s="3" t="n">
        <f aca="false">B60/C60</f>
        <v>15.674916415082</v>
      </c>
      <c r="F60" s="5" t="n">
        <f aca="false">F59</f>
        <v>-5</v>
      </c>
      <c r="G60" s="5" t="n">
        <f aca="false">G59</f>
        <v>0.08</v>
      </c>
      <c r="H60" s="5"/>
      <c r="I60" s="5" t="n">
        <f aca="false">I59</f>
        <v>8</v>
      </c>
      <c r="J60" s="5" t="n">
        <f aca="false">J59</f>
        <v>0.810592329939396</v>
      </c>
      <c r="K60" s="5" t="n">
        <f aca="false">K59</f>
        <v>0.02</v>
      </c>
    </row>
    <row r="61" customFormat="false" ht="16.5" hidden="false" customHeight="false" outlineLevel="0" collapsed="false">
      <c r="A61" s="0" t="n">
        <v>1.8</v>
      </c>
      <c r="B61" s="3" t="n">
        <f aca="false">G61*(A61-F61)</f>
        <v>0.544</v>
      </c>
      <c r="C61" s="3" t="n">
        <f aca="false">K61+(B61^2) / (3.141593 *I61 * J61)</f>
        <v>0.0345263131372344</v>
      </c>
      <c r="D61" s="3" t="n">
        <f aca="false">B61/C61</f>
        <v>15.7560987713261</v>
      </c>
      <c r="F61" s="5" t="n">
        <f aca="false">F60</f>
        <v>-5</v>
      </c>
      <c r="G61" s="5" t="n">
        <f aca="false">G60</f>
        <v>0.08</v>
      </c>
      <c r="H61" s="5"/>
      <c r="I61" s="5" t="n">
        <f aca="false">I60</f>
        <v>8</v>
      </c>
      <c r="J61" s="5" t="n">
        <f aca="false">J60</f>
        <v>0.810592329939396</v>
      </c>
      <c r="K61" s="5" t="n">
        <f aca="false">K60</f>
        <v>0.02</v>
      </c>
    </row>
    <row r="62" customFormat="false" ht="16.5" hidden="false" customHeight="false" outlineLevel="0" collapsed="false">
      <c r="A62" s="0" t="n">
        <v>2</v>
      </c>
      <c r="B62" s="3" t="n">
        <f aca="false">G62*(A62-F62)</f>
        <v>0.56</v>
      </c>
      <c r="C62" s="3" t="n">
        <f aca="false">K62+(B62^2) / (3.141593 *I62 * J62)</f>
        <v>0.0353933681601316</v>
      </c>
      <c r="D62" s="3" t="n">
        <f aca="false">B62/C62</f>
        <v>15.8221731671982</v>
      </c>
      <c r="F62" s="5" t="n">
        <f aca="false">F61</f>
        <v>-5</v>
      </c>
      <c r="G62" s="5" t="n">
        <f aca="false">G61</f>
        <v>0.08</v>
      </c>
      <c r="H62" s="5"/>
      <c r="I62" s="5" t="n">
        <f aca="false">I61</f>
        <v>8</v>
      </c>
      <c r="J62" s="5" t="n">
        <f aca="false">J61</f>
        <v>0.810592329939396</v>
      </c>
      <c r="K62" s="5" t="n">
        <f aca="false">K61</f>
        <v>0.02</v>
      </c>
    </row>
    <row r="63" customFormat="false" ht="16.5" hidden="false" customHeight="false" outlineLevel="0" collapsed="false">
      <c r="A63" s="0" t="n">
        <v>2.2</v>
      </c>
      <c r="B63" s="3" t="n">
        <f aca="false">G63*(A63-F63)</f>
        <v>0.576</v>
      </c>
      <c r="C63" s="3" t="n">
        <f aca="false">K63+(B63^2) / (3.141593 *I63 * J63)</f>
        <v>0.036285555212678</v>
      </c>
      <c r="D63" s="3" t="n">
        <f aca="false">B63/C63</f>
        <v>15.8740853384751</v>
      </c>
      <c r="F63" s="5" t="n">
        <f aca="false">F62</f>
        <v>-5</v>
      </c>
      <c r="G63" s="5" t="n">
        <f aca="false">G62</f>
        <v>0.08</v>
      </c>
      <c r="H63" s="5"/>
      <c r="I63" s="5" t="n">
        <f aca="false">I62</f>
        <v>8</v>
      </c>
      <c r="J63" s="5" t="n">
        <f aca="false">J62</f>
        <v>0.810592329939396</v>
      </c>
      <c r="K63" s="5" t="n">
        <f aca="false">K62</f>
        <v>0.02</v>
      </c>
    </row>
    <row r="64" customFormat="false" ht="16.5" hidden="false" customHeight="false" outlineLevel="0" collapsed="false">
      <c r="A64" s="0" t="n">
        <v>2.4</v>
      </c>
      <c r="B64" s="3" t="n">
        <f aca="false">G64*(A64-F64)</f>
        <v>0.592</v>
      </c>
      <c r="C64" s="3" t="n">
        <f aca="false">K64+(B64^2) / (3.141593 *I64 * J64)</f>
        <v>0.0372028742948736</v>
      </c>
      <c r="D64" s="3" t="n">
        <f aca="false">B64/C64</f>
        <v>15.9127489803006</v>
      </c>
      <c r="F64" s="5" t="n">
        <f aca="false">F63</f>
        <v>-5</v>
      </c>
      <c r="G64" s="5" t="n">
        <f aca="false">G63</f>
        <v>0.08</v>
      </c>
      <c r="H64" s="5"/>
      <c r="I64" s="5" t="n">
        <f aca="false">I63</f>
        <v>8</v>
      </c>
      <c r="J64" s="5" t="n">
        <f aca="false">J63</f>
        <v>0.810592329939396</v>
      </c>
      <c r="K64" s="5" t="n">
        <f aca="false">K63</f>
        <v>0.02</v>
      </c>
    </row>
    <row r="65" customFormat="false" ht="16.5" hidden="false" customHeight="false" outlineLevel="0" collapsed="false">
      <c r="A65" s="0" t="n">
        <v>2.6</v>
      </c>
      <c r="B65" s="3" t="n">
        <f aca="false">G65*(A65-F65)</f>
        <v>0.608</v>
      </c>
      <c r="C65" s="3" t="n">
        <f aca="false">K65+(B65^2) / (3.141593 *I65 * J65)</f>
        <v>0.0381453254067184</v>
      </c>
      <c r="D65" s="3" t="n">
        <f aca="false">B65/C65</f>
        <v>15.9390434743261</v>
      </c>
      <c r="F65" s="5" t="n">
        <f aca="false">F64</f>
        <v>-5</v>
      </c>
      <c r="G65" s="5" t="n">
        <f aca="false">G64</f>
        <v>0.08</v>
      </c>
      <c r="H65" s="5"/>
      <c r="I65" s="5" t="n">
        <f aca="false">I64</f>
        <v>8</v>
      </c>
      <c r="J65" s="5" t="n">
        <f aca="false">J64</f>
        <v>0.810592329939396</v>
      </c>
      <c r="K65" s="5" t="n">
        <f aca="false">K64</f>
        <v>0.02</v>
      </c>
    </row>
    <row r="66" customFormat="false" ht="16.5" hidden="false" customHeight="false" outlineLevel="0" collapsed="false">
      <c r="A66" s="0" t="n">
        <v>2.8</v>
      </c>
      <c r="B66" s="3" t="n">
        <f aca="false">G66*(A66-F66)</f>
        <v>0.624</v>
      </c>
      <c r="C66" s="3" t="n">
        <f aca="false">K66+(B66^2) / (3.141593 *I66 * J66)</f>
        <v>0.0391129085482124</v>
      </c>
      <c r="D66" s="3" t="n">
        <f aca="false">B66/C66</f>
        <v>15.9538122620267</v>
      </c>
      <c r="F66" s="5" t="n">
        <f aca="false">F65</f>
        <v>-5</v>
      </c>
      <c r="G66" s="5" t="n">
        <f aca="false">G65</f>
        <v>0.08</v>
      </c>
      <c r="H66" s="5"/>
      <c r="I66" s="5" t="n">
        <f aca="false">I65</f>
        <v>8</v>
      </c>
      <c r="J66" s="5" t="n">
        <f aca="false">J65</f>
        <v>0.810592329939396</v>
      </c>
      <c r="K66" s="5" t="n">
        <f aca="false">K65</f>
        <v>0.02</v>
      </c>
    </row>
    <row r="67" customFormat="false" ht="16.5" hidden="false" customHeight="false" outlineLevel="0" collapsed="false">
      <c r="A67" s="0" t="n">
        <v>3</v>
      </c>
      <c r="B67" s="3" t="n">
        <f aca="false">G67*(A67-F67)</f>
        <v>0.64</v>
      </c>
      <c r="C67" s="3" t="n">
        <f aca="false">K67+(B67^2) / (3.141593 *I67 * J67)</f>
        <v>0.0401056237193556</v>
      </c>
      <c r="D67" s="3" t="n">
        <f aca="false">B67/C67</f>
        <v>15.9578617821402</v>
      </c>
      <c r="F67" s="5" t="n">
        <f aca="false">F66</f>
        <v>-5</v>
      </c>
      <c r="G67" s="5" t="n">
        <f aca="false">G66</f>
        <v>0.08</v>
      </c>
      <c r="H67" s="5"/>
      <c r="I67" s="5" t="n">
        <f aca="false">I66</f>
        <v>8</v>
      </c>
      <c r="J67" s="5" t="n">
        <f aca="false">J66</f>
        <v>0.810592329939396</v>
      </c>
      <c r="K67" s="5" t="n">
        <f aca="false">K66</f>
        <v>0.02</v>
      </c>
    </row>
    <row r="68" customFormat="false" ht="16.5" hidden="false" customHeight="false" outlineLevel="0" collapsed="false">
      <c r="A68" s="0" t="n">
        <v>3.2</v>
      </c>
      <c r="B68" s="3" t="n">
        <f aca="false">G68*(A68-F68)</f>
        <v>0.656</v>
      </c>
      <c r="C68" s="3" t="n">
        <f aca="false">K68+(B68^2) / (3.141593 *I68 * J68)</f>
        <v>0.041123470920148</v>
      </c>
      <c r="D68" s="3" t="n">
        <f aca="false">B68/C68</f>
        <v>15.9519608953679</v>
      </c>
      <c r="F68" s="5" t="n">
        <f aca="false">F67</f>
        <v>-5</v>
      </c>
      <c r="G68" s="5" t="n">
        <f aca="false">G67</f>
        <v>0.08</v>
      </c>
      <c r="H68" s="5"/>
      <c r="I68" s="5" t="n">
        <f aca="false">I67</f>
        <v>8</v>
      </c>
      <c r="J68" s="5" t="n">
        <f aca="false">J67</f>
        <v>0.810592329939396</v>
      </c>
      <c r="K68" s="5" t="n">
        <f aca="false">K67</f>
        <v>0.02</v>
      </c>
    </row>
    <row r="69" customFormat="false" ht="16.5" hidden="false" customHeight="false" outlineLevel="0" collapsed="false">
      <c r="A69" s="0" t="n">
        <v>3.4</v>
      </c>
      <c r="B69" s="3" t="n">
        <f aca="false">G69*(A69-F69)</f>
        <v>0.672</v>
      </c>
      <c r="C69" s="3" t="n">
        <f aca="false">K69+(B69^2) / (3.141593 *I69 * J69)</f>
        <v>0.0421664501505896</v>
      </c>
      <c r="D69" s="3" t="n">
        <f aca="false">B69/C69</f>
        <v>15.9368407252704</v>
      </c>
      <c r="F69" s="5" t="n">
        <f aca="false">F68</f>
        <v>-5</v>
      </c>
      <c r="G69" s="5" t="n">
        <f aca="false">G68</f>
        <v>0.08</v>
      </c>
      <c r="H69" s="5"/>
      <c r="I69" s="5" t="n">
        <f aca="false">I68</f>
        <v>8</v>
      </c>
      <c r="J69" s="5" t="n">
        <f aca="false">J68</f>
        <v>0.810592329939396</v>
      </c>
      <c r="K69" s="5" t="n">
        <f aca="false">K68</f>
        <v>0.02</v>
      </c>
    </row>
    <row r="70" customFormat="false" ht="16.5" hidden="false" customHeight="false" outlineLevel="0" collapsed="false">
      <c r="A70" s="0" t="n">
        <v>3.6</v>
      </c>
      <c r="B70" s="3" t="n">
        <f aca="false">G70*(A70-F70)</f>
        <v>0.688</v>
      </c>
      <c r="C70" s="3" t="n">
        <f aca="false">K70+(B70^2) / (3.141593 *I70 * J70)</f>
        <v>0.0432345614106803</v>
      </c>
      <c r="D70" s="3" t="n">
        <f aca="false">B70/C70</f>
        <v>15.913194850406</v>
      </c>
      <c r="F70" s="5" t="n">
        <f aca="false">F69</f>
        <v>-5</v>
      </c>
      <c r="G70" s="5" t="n">
        <f aca="false">G69</f>
        <v>0.08</v>
      </c>
      <c r="H70" s="5"/>
      <c r="I70" s="5" t="n">
        <f aca="false">I69</f>
        <v>8</v>
      </c>
      <c r="J70" s="5" t="n">
        <f aca="false">J69</f>
        <v>0.810592329939396</v>
      </c>
      <c r="K70" s="5" t="n">
        <f aca="false">K69</f>
        <v>0.02</v>
      </c>
    </row>
    <row r="71" customFormat="false" ht="16.5" hidden="false" customHeight="false" outlineLevel="0" collapsed="false">
      <c r="A71" s="0" t="n">
        <v>3.8</v>
      </c>
      <c r="B71" s="3" t="n">
        <f aca="false">G71*(A71-F71)</f>
        <v>0.704</v>
      </c>
      <c r="C71" s="3" t="n">
        <f aca="false">K71+(B71^2) / (3.141593 *I71 * J71)</f>
        <v>0.0443278047004203</v>
      </c>
      <c r="D71" s="3" t="n">
        <f aca="false">B71/C71</f>
        <v>15.8816797889683</v>
      </c>
      <c r="F71" s="5" t="n">
        <f aca="false">F70</f>
        <v>-5</v>
      </c>
      <c r="G71" s="5" t="n">
        <f aca="false">G70</f>
        <v>0.08</v>
      </c>
      <c r="H71" s="5"/>
      <c r="I71" s="5" t="n">
        <f aca="false">I70</f>
        <v>8</v>
      </c>
      <c r="J71" s="5" t="n">
        <f aca="false">J70</f>
        <v>0.810592329939396</v>
      </c>
      <c r="K71" s="5" t="n">
        <f aca="false">K70</f>
        <v>0.02</v>
      </c>
    </row>
    <row r="72" customFormat="false" ht="16.5" hidden="false" customHeight="false" outlineLevel="0" collapsed="false">
      <c r="A72" s="0" t="n">
        <v>4</v>
      </c>
      <c r="B72" s="3" t="n">
        <f aca="false">G72*(A72-F72)</f>
        <v>0.72</v>
      </c>
      <c r="C72" s="3" t="n">
        <f aca="false">K72+(B72^2) / (3.141593 *I72 * J72)</f>
        <v>0.0454461800198094</v>
      </c>
      <c r="D72" s="3" t="n">
        <f aca="false">B72/C72</f>
        <v>15.8429157233053</v>
      </c>
      <c r="F72" s="5" t="n">
        <f aca="false">F71</f>
        <v>-5</v>
      </c>
      <c r="G72" s="5" t="n">
        <f aca="false">G71</f>
        <v>0.08</v>
      </c>
      <c r="H72" s="5"/>
      <c r="I72" s="5" t="n">
        <f aca="false">I71</f>
        <v>8</v>
      </c>
      <c r="J72" s="5" t="n">
        <f aca="false">J71</f>
        <v>0.810592329939396</v>
      </c>
      <c r="K72" s="5" t="n">
        <f aca="false">K71</f>
        <v>0.02</v>
      </c>
    </row>
    <row r="73" customFormat="false" ht="16.5" hidden="false" customHeight="false" outlineLevel="0" collapsed="false">
      <c r="A73" s="0" t="n">
        <v>4.1999999999999</v>
      </c>
      <c r="B73" s="3" t="n">
        <f aca="false">G73*(A73-F73)</f>
        <v>0.735999999999992</v>
      </c>
      <c r="C73" s="3" t="n">
        <f aca="false">K73+(B73^2) / (3.141593 *I73 * J73)</f>
        <v>0.0465896873688472</v>
      </c>
      <c r="D73" s="3" t="n">
        <f aca="false">B73/C73</f>
        <v>15.7974874176153</v>
      </c>
      <c r="F73" s="5" t="n">
        <f aca="false">F72</f>
        <v>-5</v>
      </c>
      <c r="G73" s="5" t="n">
        <f aca="false">G72</f>
        <v>0.08</v>
      </c>
      <c r="H73" s="5"/>
      <c r="I73" s="5" t="n">
        <f aca="false">I72</f>
        <v>8</v>
      </c>
      <c r="J73" s="5" t="n">
        <f aca="false">J72</f>
        <v>0.810592329939396</v>
      </c>
      <c r="K73" s="5" t="n">
        <f aca="false">K72</f>
        <v>0.02</v>
      </c>
    </row>
    <row r="74" customFormat="false" ht="16.5" hidden="false" customHeight="false" outlineLevel="0" collapsed="false">
      <c r="A74" s="0" t="n">
        <v>4.3999999999999</v>
      </c>
      <c r="B74" s="3" t="n">
        <f aca="false">G74*(A74-F74)</f>
        <v>0.751999999999992</v>
      </c>
      <c r="C74" s="3" t="n">
        <f aca="false">K74+(B74^2) / (3.141593 *I74 * J74)</f>
        <v>0.0477583267475347</v>
      </c>
      <c r="D74" s="3" t="n">
        <f aca="false">B74/C74</f>
        <v>15.7459452877254</v>
      </c>
      <c r="F74" s="5" t="n">
        <f aca="false">F73</f>
        <v>-5</v>
      </c>
      <c r="G74" s="5" t="n">
        <f aca="false">G73</f>
        <v>0.08</v>
      </c>
      <c r="H74" s="5"/>
      <c r="I74" s="5" t="n">
        <f aca="false">I73</f>
        <v>8</v>
      </c>
      <c r="J74" s="5" t="n">
        <f aca="false">J73</f>
        <v>0.810592329939396</v>
      </c>
      <c r="K74" s="5" t="n">
        <f aca="false">K73</f>
        <v>0.02</v>
      </c>
    </row>
    <row r="75" customFormat="false" ht="16.5" hidden="false" customHeight="false" outlineLevel="0" collapsed="false">
      <c r="A75" s="0" t="n">
        <v>4.5999999999999</v>
      </c>
      <c r="B75" s="3" t="n">
        <f aca="false">G75*(A75-F75)</f>
        <v>0.767999999999992</v>
      </c>
      <c r="C75" s="3" t="n">
        <f aca="false">K75+(B75^2) / (3.141593 *I75 * J75)</f>
        <v>0.0489520981558715</v>
      </c>
      <c r="D75" s="3" t="n">
        <f aca="false">B75/C75</f>
        <v>15.6888065870957</v>
      </c>
      <c r="F75" s="5" t="n">
        <f aca="false">F74</f>
        <v>-5</v>
      </c>
      <c r="G75" s="5" t="n">
        <f aca="false">G74</f>
        <v>0.08</v>
      </c>
      <c r="H75" s="5"/>
      <c r="I75" s="5" t="n">
        <f aca="false">I74</f>
        <v>8</v>
      </c>
      <c r="J75" s="5" t="n">
        <f aca="false">J74</f>
        <v>0.810592329939396</v>
      </c>
      <c r="K75" s="5" t="n">
        <f aca="false">K74</f>
        <v>0.02</v>
      </c>
    </row>
    <row r="76" customFormat="false" ht="16.5" hidden="false" customHeight="false" outlineLevel="0" collapsed="false">
      <c r="A76" s="0" t="n">
        <v>4.7999999999999</v>
      </c>
      <c r="B76" s="3" t="n">
        <f aca="false">G76*(A76-F76)</f>
        <v>0.783999999999992</v>
      </c>
      <c r="C76" s="3" t="n">
        <f aca="false">K76+(B76^2) / (3.141593 *I76 * J76)</f>
        <v>0.0501710015938574</v>
      </c>
      <c r="D76" s="3" t="n">
        <f aca="false">B76/C76</f>
        <v>15.6265566780309</v>
      </c>
      <c r="F76" s="5" t="n">
        <f aca="false">F75</f>
        <v>-5</v>
      </c>
      <c r="G76" s="5" t="n">
        <f aca="false">G75</f>
        <v>0.08</v>
      </c>
      <c r="H76" s="5"/>
      <c r="I76" s="5" t="n">
        <f aca="false">I75</f>
        <v>8</v>
      </c>
      <c r="J76" s="5" t="n">
        <f aca="false">J75</f>
        <v>0.810592329939396</v>
      </c>
      <c r="K76" s="5" t="n">
        <f aca="false">K75</f>
        <v>0.02</v>
      </c>
    </row>
    <row r="77" customFormat="false" ht="16.5" hidden="false" customHeight="false" outlineLevel="0" collapsed="false">
      <c r="A77" s="0" t="n">
        <v>4.9999999999999</v>
      </c>
      <c r="B77" s="3" t="n">
        <f aca="false">G77*(A77-F77)</f>
        <v>0.799999999999992</v>
      </c>
      <c r="C77" s="3" t="n">
        <f aca="false">K77+(B77^2) / (3.141593 *I77 * J77)</f>
        <v>0.0514150370614925</v>
      </c>
      <c r="D77" s="3" t="n">
        <f aca="false">B77/C77</f>
        <v>15.5596503614923</v>
      </c>
      <c r="F77" s="5" t="n">
        <f aca="false">F76</f>
        <v>-5</v>
      </c>
      <c r="G77" s="5" t="n">
        <f aca="false">G76</f>
        <v>0.08</v>
      </c>
      <c r="H77" s="5"/>
      <c r="I77" s="5" t="n">
        <f aca="false">I76</f>
        <v>8</v>
      </c>
      <c r="J77" s="5" t="n">
        <f aca="false">J76</f>
        <v>0.810592329939396</v>
      </c>
      <c r="K77" s="5" t="n">
        <f aca="false">K76</f>
        <v>0.02</v>
      </c>
    </row>
    <row r="78" customFormat="false" ht="16.5" hidden="false" customHeight="false" outlineLevel="0" collapsed="false">
      <c r="A78" s="0" t="n">
        <v>5.1999999999999</v>
      </c>
      <c r="B78" s="3" t="n">
        <f aca="false">G78*(A78-F78)</f>
        <v>0.815999999999992</v>
      </c>
      <c r="C78" s="3" t="n">
        <f aca="false">K78+(B78^2) / (3.141593 *I78 * J78)</f>
        <v>0.0526842045587768</v>
      </c>
      <c r="D78" s="3" t="n">
        <f aca="false">B78/C78</f>
        <v>15.4885132428948</v>
      </c>
      <c r="F78" s="5" t="n">
        <f aca="false">F77</f>
        <v>-5</v>
      </c>
      <c r="G78" s="5" t="n">
        <f aca="false">G77</f>
        <v>0.08</v>
      </c>
      <c r="H78" s="5"/>
      <c r="I78" s="5" t="n">
        <f aca="false">I77</f>
        <v>8</v>
      </c>
      <c r="J78" s="5" t="n">
        <f aca="false">J77</f>
        <v>0.810592329939396</v>
      </c>
      <c r="K78" s="5" t="n">
        <f aca="false">K77</f>
        <v>0.02</v>
      </c>
    </row>
    <row r="79" customFormat="false" ht="16.5" hidden="false" customHeight="false" outlineLevel="0" collapsed="false">
      <c r="A79" s="0" t="n">
        <v>5.3999999999999</v>
      </c>
      <c r="B79" s="3" t="n">
        <f aca="false">G79*(A79-F79)</f>
        <v>0.831999999999992</v>
      </c>
      <c r="C79" s="3" t="n">
        <f aca="false">K79+(B79^2) / (3.141593 *I79 * J79)</f>
        <v>0.0539785040857103</v>
      </c>
      <c r="D79" s="3" t="n">
        <f aca="false">B79/C79</f>
        <v>15.4135431148461</v>
      </c>
      <c r="F79" s="5" t="n">
        <f aca="false">F78</f>
        <v>-5</v>
      </c>
      <c r="G79" s="5" t="n">
        <f aca="false">G78</f>
        <v>0.08</v>
      </c>
      <c r="H79" s="5"/>
      <c r="I79" s="5" t="n">
        <f aca="false">I78</f>
        <v>8</v>
      </c>
      <c r="J79" s="5" t="n">
        <f aca="false">J78</f>
        <v>0.810592329939396</v>
      </c>
      <c r="K79" s="5" t="n">
        <f aca="false">K78</f>
        <v>0.02</v>
      </c>
    </row>
    <row r="80" customFormat="false" ht="16.5" hidden="false" customHeight="false" outlineLevel="0" collapsed="false">
      <c r="A80" s="0" t="n">
        <v>5.5999999999999</v>
      </c>
      <c r="B80" s="3" t="n">
        <f aca="false">G80*(A80-F80)</f>
        <v>0.847999999999992</v>
      </c>
      <c r="C80" s="3" t="n">
        <f aca="false">K80+(B80^2) / (3.141593 *I80 * J80)</f>
        <v>0.055297935642293</v>
      </c>
      <c r="D80" s="3" t="n">
        <f aca="false">B80/C80</f>
        <v>15.3351113409634</v>
      </c>
      <c r="F80" s="5" t="n">
        <f aca="false">F79</f>
        <v>-5</v>
      </c>
      <c r="G80" s="5" t="n">
        <f aca="false">G79</f>
        <v>0.08</v>
      </c>
      <c r="H80" s="5"/>
      <c r="I80" s="5" t="n">
        <f aca="false">I79</f>
        <v>8</v>
      </c>
      <c r="J80" s="5" t="n">
        <f aca="false">J79</f>
        <v>0.810592329939396</v>
      </c>
      <c r="K80" s="5" t="n">
        <f aca="false">K79</f>
        <v>0.02</v>
      </c>
    </row>
    <row r="81" customFormat="false" ht="16.5" hidden="false" customHeight="false" outlineLevel="0" collapsed="false">
      <c r="A81" s="0" t="n">
        <v>5.7999999999999</v>
      </c>
      <c r="B81" s="3" t="n">
        <f aca="false">G81*(A81-F81)</f>
        <v>0.863999999999992</v>
      </c>
      <c r="C81" s="3" t="n">
        <f aca="false">K81+(B81^2) / (3.141593 *I81 * J81)</f>
        <v>0.0566424992285249</v>
      </c>
      <c r="D81" s="3" t="n">
        <f aca="false">B81/C81</f>
        <v>15.2535642277042</v>
      </c>
      <c r="F81" s="5" t="n">
        <f aca="false">F80</f>
        <v>-5</v>
      </c>
      <c r="G81" s="5" t="n">
        <f aca="false">G80</f>
        <v>0.08</v>
      </c>
      <c r="H81" s="5"/>
      <c r="I81" s="5" t="n">
        <f aca="false">I80</f>
        <v>8</v>
      </c>
      <c r="J81" s="5" t="n">
        <f aca="false">J80</f>
        <v>0.810592329939396</v>
      </c>
      <c r="K81" s="5" t="n">
        <f aca="false">K80</f>
        <v>0.02</v>
      </c>
    </row>
    <row r="82" customFormat="false" ht="16.5" hidden="false" customHeight="false" outlineLevel="0" collapsed="false">
      <c r="A82" s="0" t="n">
        <v>5.9999999999999</v>
      </c>
      <c r="B82" s="3" t="n">
        <f aca="false">G82*(A82-F82)</f>
        <v>0.879999999999992</v>
      </c>
      <c r="C82" s="3" t="n">
        <f aca="false">K82+(B82^2) / (3.141593 *I82 * J82)</f>
        <v>0.058012194844406</v>
      </c>
      <c r="D82" s="3" t="n">
        <f aca="false">B82/C82</f>
        <v>15.1692243736034</v>
      </c>
      <c r="F82" s="5" t="n">
        <f aca="false">F81</f>
        <v>-5</v>
      </c>
      <c r="G82" s="5" t="n">
        <f aca="false">G81</f>
        <v>0.08</v>
      </c>
      <c r="H82" s="5"/>
      <c r="I82" s="5" t="n">
        <f aca="false">I81</f>
        <v>8</v>
      </c>
      <c r="J82" s="5" t="n">
        <f aca="false">J81</f>
        <v>0.810592329939396</v>
      </c>
      <c r="K82" s="5" t="n">
        <f aca="false">K81</f>
        <v>0.02</v>
      </c>
    </row>
    <row r="83" customFormat="false" ht="16.5" hidden="false" customHeight="false" outlineLevel="0" collapsed="false">
      <c r="A83" s="0" t="n">
        <v>6.1999999999999</v>
      </c>
      <c r="B83" s="3" t="n">
        <f aca="false">G83*(A83-F83)</f>
        <v>0.895999999999992</v>
      </c>
      <c r="C83" s="3" t="n">
        <f aca="false">K83+(B83^2) / (3.141593 *I83 * J83)</f>
        <v>0.0594070224899363</v>
      </c>
      <c r="D83" s="3" t="n">
        <f aca="false">B83/C83</f>
        <v>15.0823919874418</v>
      </c>
      <c r="F83" s="5" t="n">
        <f aca="false">F82</f>
        <v>-5</v>
      </c>
      <c r="G83" s="5" t="n">
        <f aca="false">G82</f>
        <v>0.08</v>
      </c>
      <c r="H83" s="5"/>
      <c r="I83" s="5" t="n">
        <f aca="false">I82</f>
        <v>8</v>
      </c>
      <c r="J83" s="5" t="n">
        <f aca="false">J82</f>
        <v>0.810592329939396</v>
      </c>
      <c r="K83" s="5" t="n">
        <f aca="false">K82</f>
        <v>0.02</v>
      </c>
    </row>
    <row r="84" customFormat="false" ht="16.5" hidden="false" customHeight="false" outlineLevel="0" collapsed="false">
      <c r="A84" s="0" t="n">
        <v>6.3999999999999</v>
      </c>
      <c r="B84" s="3" t="n">
        <f aca="false">G84*(A84-F84)</f>
        <v>0.911999999999992</v>
      </c>
      <c r="C84" s="3" t="n">
        <f aca="false">K84+(B84^2) / (3.141593 *I84 * J84)</f>
        <v>0.0608269821651157</v>
      </c>
      <c r="D84" s="3" t="n">
        <f aca="false">B84/C84</f>
        <v>14.9933461687176</v>
      </c>
      <c r="F84" s="5" t="n">
        <f aca="false">F83</f>
        <v>-5</v>
      </c>
      <c r="G84" s="5" t="n">
        <f aca="false">G83</f>
        <v>0.08</v>
      </c>
      <c r="H84" s="5"/>
      <c r="I84" s="5" t="n">
        <f aca="false">I83</f>
        <v>8</v>
      </c>
      <c r="J84" s="5" t="n">
        <f aca="false">J83</f>
        <v>0.810592329939396</v>
      </c>
      <c r="K84" s="5" t="n">
        <f aca="false">K83</f>
        <v>0.02</v>
      </c>
    </row>
    <row r="85" customFormat="false" ht="16.5" hidden="false" customHeight="false" outlineLevel="0" collapsed="false">
      <c r="A85" s="0" t="n">
        <v>6.5999999999999</v>
      </c>
      <c r="B85" s="3" t="n">
        <f aca="false">G85*(A85-F85)</f>
        <v>0.927999999999992</v>
      </c>
      <c r="C85" s="3" t="n">
        <f aca="false">K85+(B85^2) / (3.141593 *I85 * J85)</f>
        <v>0.0622720738699444</v>
      </c>
      <c r="D85" s="3" t="n">
        <f aca="false">B85/C85</f>
        <v>14.9023461453705</v>
      </c>
      <c r="F85" s="5" t="n">
        <f aca="false">F84</f>
        <v>-5</v>
      </c>
      <c r="G85" s="5" t="n">
        <f aca="false">G84</f>
        <v>0.08</v>
      </c>
      <c r="H85" s="5"/>
      <c r="I85" s="5" t="n">
        <f aca="false">I84</f>
        <v>8</v>
      </c>
      <c r="J85" s="5" t="n">
        <f aca="false">J84</f>
        <v>0.810592329939396</v>
      </c>
      <c r="K85" s="5" t="n">
        <f aca="false">K84</f>
        <v>0.02</v>
      </c>
    </row>
    <row r="86" customFormat="false" ht="16.5" hidden="false" customHeight="false" outlineLevel="0" collapsed="false">
      <c r="A86" s="0" t="n">
        <v>6.7999999999999</v>
      </c>
      <c r="B86" s="3" t="n">
        <f aca="false">G86*(A86-F86)</f>
        <v>0.943999999999992</v>
      </c>
      <c r="C86" s="3" t="n">
        <f aca="false">K86+(B86^2) / (3.141593 *I86 * J86)</f>
        <v>0.0637422976044223</v>
      </c>
      <c r="D86" s="3" t="n">
        <f aca="false">B86/C86</f>
        <v>14.8096324650604</v>
      </c>
      <c r="F86" s="5" t="n">
        <f aca="false">F85</f>
        <v>-5</v>
      </c>
      <c r="G86" s="5" t="n">
        <f aca="false">G85</f>
        <v>0.08</v>
      </c>
      <c r="H86" s="5"/>
      <c r="I86" s="5" t="n">
        <f aca="false">I85</f>
        <v>8</v>
      </c>
      <c r="J86" s="5" t="n">
        <f aca="false">J85</f>
        <v>0.810592329939396</v>
      </c>
      <c r="K86" s="5" t="n">
        <f aca="false">K85</f>
        <v>0.02</v>
      </c>
    </row>
    <row r="87" customFormat="false" ht="16.5" hidden="false" customHeight="false" outlineLevel="0" collapsed="false">
      <c r="A87" s="0" t="n">
        <v>6.9999999999999</v>
      </c>
      <c r="B87" s="3" t="n">
        <f aca="false">G87*(A87-F87)</f>
        <v>0.959999999999992</v>
      </c>
      <c r="C87" s="3" t="n">
        <f aca="false">K87+(B87^2) / (3.141593 *I87 * J87)</f>
        <v>0.0652376533685493</v>
      </c>
      <c r="D87" s="3" t="n">
        <f aca="false">B87/C87</f>
        <v>14.7154281374382</v>
      </c>
      <c r="F87" s="5" t="n">
        <f aca="false">F86</f>
        <v>-5</v>
      </c>
      <c r="G87" s="5" t="n">
        <f aca="false">G86</f>
        <v>0.08</v>
      </c>
      <c r="H87" s="5"/>
      <c r="I87" s="5" t="n">
        <f aca="false">I86</f>
        <v>8</v>
      </c>
      <c r="J87" s="5" t="n">
        <f aca="false">J86</f>
        <v>0.810592329939396</v>
      </c>
      <c r="K87" s="5" t="n">
        <f aca="false">K86</f>
        <v>0.02</v>
      </c>
    </row>
    <row r="88" customFormat="false" ht="16.5" hidden="false" customHeight="false" outlineLevel="0" collapsed="false">
      <c r="A88" s="0" t="n">
        <v>7.1999999999999</v>
      </c>
      <c r="B88" s="3" t="n">
        <f aca="false">G88*(A88-F88)</f>
        <v>0.975999999999992</v>
      </c>
      <c r="C88" s="3" t="n">
        <f aca="false">K88+(B88^2) / (3.141593 *I88 * J88)</f>
        <v>0.0667581411623256</v>
      </c>
      <c r="D88" s="3" t="n">
        <f aca="false">B88/C88</f>
        <v>14.6199397258052</v>
      </c>
      <c r="F88" s="5" t="n">
        <f aca="false">F87</f>
        <v>-5</v>
      </c>
      <c r="G88" s="5" t="n">
        <f aca="false">G87</f>
        <v>0.08</v>
      </c>
      <c r="H88" s="5"/>
      <c r="I88" s="5" t="n">
        <f aca="false">I87</f>
        <v>8</v>
      </c>
      <c r="J88" s="5" t="n">
        <f aca="false">J87</f>
        <v>0.810592329939396</v>
      </c>
      <c r="K88" s="5" t="n">
        <f aca="false">K87</f>
        <v>0.02</v>
      </c>
    </row>
    <row r="89" customFormat="false" ht="16.5" hidden="false" customHeight="false" outlineLevel="0" collapsed="false">
      <c r="A89" s="0" t="n">
        <v>7.3999999999999</v>
      </c>
      <c r="B89" s="3" t="n">
        <f aca="false">G89*(A89-F89)</f>
        <v>0.991999999999992</v>
      </c>
      <c r="C89" s="3" t="n">
        <f aca="false">K89+(B89^2) / (3.141593 *I89 * J89)</f>
        <v>0.068303760985751</v>
      </c>
      <c r="D89" s="3" t="n">
        <f aca="false">B89/C89</f>
        <v>14.5233583873505</v>
      </c>
      <c r="F89" s="5" t="n">
        <f aca="false">F88</f>
        <v>-5</v>
      </c>
      <c r="G89" s="5" t="n">
        <f aca="false">G88</f>
        <v>0.08</v>
      </c>
      <c r="H89" s="5"/>
      <c r="I89" s="5" t="n">
        <f aca="false">I88</f>
        <v>8</v>
      </c>
      <c r="J89" s="5" t="n">
        <f aca="false">J88</f>
        <v>0.810592329939396</v>
      </c>
      <c r="K89" s="5" t="n">
        <f aca="false">K88</f>
        <v>0.02</v>
      </c>
    </row>
    <row r="90" customFormat="false" ht="16.5" hidden="false" customHeight="false" outlineLevel="0" collapsed="false">
      <c r="A90" s="0" t="n">
        <v>7.5999999999999</v>
      </c>
      <c r="B90" s="3" t="n">
        <f aca="false">G90*(A90-F90)</f>
        <v>1.00799999999999</v>
      </c>
      <c r="C90" s="3" t="n">
        <f aca="false">K90+(B90^2) / (3.141593 *I90 * J90)</f>
        <v>0.0698745128388257</v>
      </c>
      <c r="D90" s="3" t="n">
        <f aca="false">B90/C90</f>
        <v>14.4258608618148</v>
      </c>
      <c r="F90" s="5" t="n">
        <f aca="false">F89</f>
        <v>-5</v>
      </c>
      <c r="G90" s="5" t="n">
        <f aca="false">G89</f>
        <v>0.08</v>
      </c>
      <c r="H90" s="5"/>
      <c r="I90" s="5" t="n">
        <f aca="false">I89</f>
        <v>8</v>
      </c>
      <c r="J90" s="5" t="n">
        <f aca="false">J89</f>
        <v>0.810592329939396</v>
      </c>
      <c r="K90" s="5" t="n">
        <f aca="false">K89</f>
        <v>0.02</v>
      </c>
    </row>
    <row r="91" customFormat="false" ht="16.5" hidden="false" customHeight="false" outlineLevel="0" collapsed="false">
      <c r="A91" s="0" t="n">
        <v>7.7999999999999</v>
      </c>
      <c r="B91" s="3" t="n">
        <f aca="false">G91*(A91-F91)</f>
        <v>1.02399999999999</v>
      </c>
      <c r="C91" s="3" t="n">
        <f aca="false">K91+(B91^2) / (3.141593 *I91 * J91)</f>
        <v>0.0714703967215495</v>
      </c>
      <c r="D91" s="3" t="n">
        <f aca="false">B91/C91</f>
        <v>14.3276104089575</v>
      </c>
      <c r="F91" s="5" t="n">
        <f aca="false">F90</f>
        <v>-5</v>
      </c>
      <c r="G91" s="5" t="n">
        <f aca="false">G90</f>
        <v>0.08</v>
      </c>
      <c r="H91" s="5"/>
      <c r="I91" s="5" t="n">
        <f aca="false">I90</f>
        <v>8</v>
      </c>
      <c r="J91" s="5" t="n">
        <f aca="false">J90</f>
        <v>0.810592329939396</v>
      </c>
      <c r="K91" s="5" t="n">
        <f aca="false">K90</f>
        <v>0.02</v>
      </c>
    </row>
    <row r="92" customFormat="false" ht="16.5" hidden="false" customHeight="false" outlineLevel="0" collapsed="false">
      <c r="A92" s="0" t="n">
        <v>7.9999999999999</v>
      </c>
      <c r="B92" s="3" t="n">
        <f aca="false">G92*(A92-F92)</f>
        <v>1.03999999999999</v>
      </c>
      <c r="C92" s="3" t="n">
        <f aca="false">K92+(B92^2) / (3.141593 *I92 * J92)</f>
        <v>0.0730914126339226</v>
      </c>
      <c r="D92" s="3" t="n">
        <f aca="false">B92/C92</f>
        <v>14.2287576956382</v>
      </c>
      <c r="F92" s="5" t="n">
        <f aca="false">F91</f>
        <v>-5</v>
      </c>
      <c r="G92" s="5" t="n">
        <f aca="false">G91</f>
        <v>0.08</v>
      </c>
      <c r="H92" s="5"/>
      <c r="I92" s="5" t="n">
        <f aca="false">I91</f>
        <v>8</v>
      </c>
      <c r="J92" s="5" t="n">
        <f aca="false">J91</f>
        <v>0.810592329939396</v>
      </c>
      <c r="K92" s="5" t="n">
        <f aca="false">K91</f>
        <v>0.02</v>
      </c>
    </row>
    <row r="93" customFormat="false" ht="16.5" hidden="false" customHeight="false" outlineLevel="0" collapsed="false">
      <c r="A93" s="0" t="n">
        <v>8.1999999999999</v>
      </c>
      <c r="B93" s="3" t="n">
        <f aca="false">G93*(A93-F93)</f>
        <v>1.05599999999999</v>
      </c>
      <c r="C93" s="3" t="n">
        <f aca="false">K93+(B93^2) / (3.141593 *I93 * J93)</f>
        <v>0.0747375605759448</v>
      </c>
      <c r="D93" s="3" t="n">
        <f aca="false">B93/C93</f>
        <v>14.1294416336607</v>
      </c>
      <c r="F93" s="5" t="n">
        <f aca="false">F92</f>
        <v>-5</v>
      </c>
      <c r="G93" s="5" t="n">
        <f aca="false">G92</f>
        <v>0.08</v>
      </c>
      <c r="H93" s="5"/>
      <c r="I93" s="5" t="n">
        <f aca="false">I92</f>
        <v>8</v>
      </c>
      <c r="J93" s="5" t="n">
        <f aca="false">J92</f>
        <v>0.810592329939396</v>
      </c>
      <c r="K93" s="5" t="n">
        <f aca="false">K92</f>
        <v>0.02</v>
      </c>
    </row>
    <row r="94" customFormat="false" ht="16.5" hidden="false" customHeight="false" outlineLevel="0" collapsed="false">
      <c r="A94" s="0" t="n">
        <v>8.3999999999999</v>
      </c>
      <c r="B94" s="3" t="n">
        <f aca="false">G94*(A94-F94)</f>
        <v>1.07199999999999</v>
      </c>
      <c r="C94" s="3" t="n">
        <f aca="false">K94+(B94^2) / (3.141593 *I94 * J94)</f>
        <v>0.0764088405476162</v>
      </c>
      <c r="D94" s="3" t="n">
        <f aca="false">B94/C94</f>
        <v>14.0297901697899</v>
      </c>
      <c r="F94" s="5" t="n">
        <f aca="false">F93</f>
        <v>-5</v>
      </c>
      <c r="G94" s="5" t="n">
        <f aca="false">G93</f>
        <v>0.08</v>
      </c>
      <c r="H94" s="5"/>
      <c r="I94" s="5" t="n">
        <f aca="false">I93</f>
        <v>8</v>
      </c>
      <c r="J94" s="5" t="n">
        <f aca="false">J93</f>
        <v>0.810592329939396</v>
      </c>
      <c r="K94" s="5" t="n">
        <f aca="false">K93</f>
        <v>0.02</v>
      </c>
    </row>
    <row r="95" customFormat="false" ht="16.5" hidden="false" customHeight="false" outlineLevel="0" collapsed="false">
      <c r="A95" s="0" t="n">
        <v>8.5999999999999</v>
      </c>
      <c r="B95" s="3" t="n">
        <f aca="false">G95*(A95-F95)</f>
        <v>1.08799999999999</v>
      </c>
      <c r="C95" s="3" t="n">
        <f aca="false">K95+(B95^2) / (3.141593 *I95 * J95)</f>
        <v>0.0781052525489368</v>
      </c>
      <c r="D95" s="3" t="n">
        <f aca="false">B95/C95</f>
        <v>13.9299210295531</v>
      </c>
      <c r="F95" s="5" t="n">
        <f aca="false">F94</f>
        <v>-5</v>
      </c>
      <c r="G95" s="5" t="n">
        <f aca="false">G94</f>
        <v>0.08</v>
      </c>
      <c r="H95" s="5"/>
      <c r="I95" s="5" t="n">
        <f aca="false">I94</f>
        <v>8</v>
      </c>
      <c r="J95" s="5" t="n">
        <f aca="false">J94</f>
        <v>0.810592329939396</v>
      </c>
      <c r="K95" s="5" t="n">
        <f aca="false">K94</f>
        <v>0.02</v>
      </c>
    </row>
    <row r="96" customFormat="false" ht="16.5" hidden="false" customHeight="false" outlineLevel="0" collapsed="false">
      <c r="A96" s="0" t="n">
        <v>8.7999999999999</v>
      </c>
      <c r="B96" s="3" t="n">
        <f aca="false">G96*(A96-F96)</f>
        <v>1.10399999999999</v>
      </c>
      <c r="C96" s="3" t="n">
        <f aca="false">K96+(B96^2) / (3.141593 *I96 * J96)</f>
        <v>0.0798267965799066</v>
      </c>
      <c r="D96" s="3" t="n">
        <f aca="false">B96/C96</f>
        <v>13.829942416578</v>
      </c>
      <c r="F96" s="5" t="n">
        <f aca="false">F95</f>
        <v>-5</v>
      </c>
      <c r="G96" s="5" t="n">
        <f aca="false">G95</f>
        <v>0.08</v>
      </c>
      <c r="H96" s="5"/>
      <c r="I96" s="5" t="n">
        <f aca="false">I95</f>
        <v>8</v>
      </c>
      <c r="J96" s="5" t="n">
        <f aca="false">J95</f>
        <v>0.810592329939396</v>
      </c>
      <c r="K96" s="5" t="n">
        <f aca="false">K95</f>
        <v>0.02</v>
      </c>
    </row>
    <row r="97" customFormat="false" ht="16.5" hidden="false" customHeight="false" outlineLevel="0" collapsed="false">
      <c r="A97" s="0" t="n">
        <v>8.9999999999999</v>
      </c>
      <c r="B97" s="3" t="n">
        <f aca="false">G97*(A97-F97)</f>
        <v>1.11999999999999</v>
      </c>
      <c r="C97" s="3" t="n">
        <f aca="false">K97+(B97^2) / (3.141593 *I97 * J97)</f>
        <v>0.0815734726405256</v>
      </c>
      <c r="D97" s="3" t="n">
        <f aca="false">B97/C97</f>
        <v>13.7299536693204</v>
      </c>
      <c r="F97" s="5" t="n">
        <f aca="false">F96</f>
        <v>-5</v>
      </c>
      <c r="G97" s="5" t="n">
        <f aca="false">G96</f>
        <v>0.08</v>
      </c>
      <c r="H97" s="5"/>
      <c r="I97" s="5" t="n">
        <f aca="false">I96</f>
        <v>8</v>
      </c>
      <c r="J97" s="5" t="n">
        <f aca="false">J96</f>
        <v>0.810592329939396</v>
      </c>
      <c r="K97" s="5" t="n">
        <f aca="false">K96</f>
        <v>0.02</v>
      </c>
    </row>
    <row r="98" customFormat="false" ht="16.5" hidden="false" customHeight="false" outlineLevel="0" collapsed="false">
      <c r="A98" s="0" t="n">
        <v>9.1999999999999</v>
      </c>
      <c r="B98" s="3" t="n">
        <f aca="false">G98*(A98-F98)</f>
        <v>1.13599999999999</v>
      </c>
      <c r="C98" s="3" t="n">
        <f aca="false">K98+(B98^2) / (3.141593 *I98 * J98)</f>
        <v>0.0833452807307938</v>
      </c>
      <c r="D98" s="3" t="n">
        <f aca="false">B98/C98</f>
        <v>13.6300458770939</v>
      </c>
      <c r="F98" s="5" t="n">
        <f aca="false">F97</f>
        <v>-5</v>
      </c>
      <c r="G98" s="5" t="n">
        <f aca="false">G97</f>
        <v>0.08</v>
      </c>
      <c r="H98" s="5"/>
      <c r="I98" s="5" t="n">
        <f aca="false">I97</f>
        <v>8</v>
      </c>
      <c r="J98" s="5" t="n">
        <f aca="false">J97</f>
        <v>0.810592329939396</v>
      </c>
      <c r="K98" s="5" t="n">
        <f aca="false">K97</f>
        <v>0.02</v>
      </c>
    </row>
    <row r="99" customFormat="false" ht="16.5" hidden="false" customHeight="false" outlineLevel="0" collapsed="false">
      <c r="A99" s="0" t="n">
        <v>9.3999999999999</v>
      </c>
      <c r="B99" s="3" t="n">
        <f aca="false">G99*(A99-F99)</f>
        <v>1.15199999999999</v>
      </c>
      <c r="C99" s="3" t="n">
        <f aca="false">K99+(B99^2) / (3.141593 *I99 * J99)</f>
        <v>0.0851422208507112</v>
      </c>
      <c r="D99" s="3" t="n">
        <f aca="false">B99/C99</f>
        <v>13.5303024573427</v>
      </c>
      <c r="F99" s="5" t="n">
        <f aca="false">F98</f>
        <v>-5</v>
      </c>
      <c r="G99" s="5" t="n">
        <f aca="false">G98</f>
        <v>0.08</v>
      </c>
      <c r="H99" s="5"/>
      <c r="I99" s="5" t="n">
        <f aca="false">I98</f>
        <v>8</v>
      </c>
      <c r="J99" s="5" t="n">
        <f aca="false">J98</f>
        <v>0.810592329939396</v>
      </c>
      <c r="K99" s="5" t="n">
        <f aca="false">K98</f>
        <v>0.02</v>
      </c>
    </row>
    <row r="100" customFormat="false" ht="16.5" hidden="false" customHeight="false" outlineLevel="0" collapsed="false">
      <c r="A100" s="0" t="n">
        <v>9.5999999999999</v>
      </c>
      <c r="B100" s="3" t="n">
        <f aca="false">G100*(A100-F100)</f>
        <v>1.16799999999999</v>
      </c>
      <c r="C100" s="3" t="n">
        <f aca="false">K100+(B100^2) / (3.141593 *I100 * J100)</f>
        <v>0.0869642930002778</v>
      </c>
      <c r="D100" s="3" t="n">
        <f aca="false">B100/C100</f>
        <v>13.4307996961036</v>
      </c>
      <c r="F100" s="5" t="n">
        <f aca="false">F99</f>
        <v>-5</v>
      </c>
      <c r="G100" s="5" t="n">
        <f aca="false">G99</f>
        <v>0.08</v>
      </c>
      <c r="H100" s="5"/>
      <c r="I100" s="5" t="n">
        <f aca="false">I99</f>
        <v>8</v>
      </c>
      <c r="J100" s="5" t="n">
        <f aca="false">J99</f>
        <v>0.810592329939396</v>
      </c>
      <c r="K100" s="5" t="n">
        <f aca="false">K99</f>
        <v>0.02</v>
      </c>
    </row>
    <row r="101" customFormat="false" ht="16.5" hidden="false" customHeight="false" outlineLevel="0" collapsed="false">
      <c r="A101" s="0" t="n">
        <v>9.7999999999999</v>
      </c>
      <c r="B101" s="3" t="n">
        <f aca="false">G101*(A101-F101)</f>
        <v>1.18399999999999</v>
      </c>
      <c r="C101" s="3" t="n">
        <f aca="false">K101+(B101^2) / (3.141593 *I101 * J101)</f>
        <v>0.0888114971794936</v>
      </c>
      <c r="D101" s="3" t="n">
        <f aca="false">B101/C101</f>
        <v>13.3316072535863</v>
      </c>
      <c r="F101" s="5" t="n">
        <f aca="false">F100</f>
        <v>-5</v>
      </c>
      <c r="G101" s="5" t="n">
        <f aca="false">G100</f>
        <v>0.08</v>
      </c>
      <c r="H101" s="5"/>
      <c r="I101" s="5" t="n">
        <f aca="false">I100</f>
        <v>8</v>
      </c>
      <c r="J101" s="5" t="n">
        <f aca="false">J100</f>
        <v>0.810592329939396</v>
      </c>
      <c r="K101" s="5" t="n">
        <f aca="false">K100</f>
        <v>0.02</v>
      </c>
    </row>
    <row r="102" customFormat="false" ht="16.5" hidden="false" customHeight="false" outlineLevel="0" collapsed="false">
      <c r="A102" s="0" t="n">
        <v>9.9999999999999</v>
      </c>
      <c r="B102" s="3" t="n">
        <f aca="false">G102*(A102-F102)</f>
        <v>1.19999999999999</v>
      </c>
      <c r="C102" s="3" t="n">
        <f aca="false">K102+(B102^2) / (3.141593 *I102 * J102)</f>
        <v>0.0906838333883586</v>
      </c>
      <c r="D102" s="3" t="n">
        <f aca="false">B102/C102</f>
        <v>13.2327886367675</v>
      </c>
      <c r="F102" s="5" t="n">
        <f aca="false">F101</f>
        <v>-5</v>
      </c>
      <c r="G102" s="5" t="n">
        <f aca="false">G101</f>
        <v>0.08</v>
      </c>
      <c r="H102" s="5"/>
      <c r="I102" s="5" t="n">
        <f aca="false">I101</f>
        <v>8</v>
      </c>
      <c r="J102" s="5" t="n">
        <f aca="false">J101</f>
        <v>0.810592329939396</v>
      </c>
      <c r="K102" s="5" t="n">
        <f aca="false">K101</f>
        <v>0.02</v>
      </c>
    </row>
    <row r="103" customFormat="false" ht="15.75" hidden="false" customHeight="false" outlineLevel="0" collapsed="false"/>
  </sheetData>
  <mergeCells count="2">
    <mergeCell ref="M1:Q1"/>
    <mergeCell ref="P6:R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9.23"/>
    <col collapsed="false" customWidth="true" hidden="false" outlineLevel="0" max="3" min="3" style="0" width="14"/>
    <col collapsed="false" customWidth="true" hidden="false" outlineLevel="0" max="4" min="4" style="0" width="7.26"/>
    <col collapsed="false" customWidth="true" hidden="false" outlineLevel="0" max="5" min="5" style="0" width="21"/>
    <col collapsed="false" customWidth="true" hidden="false" outlineLevel="0" max="7" min="6" style="0" width="7.26"/>
    <col collapsed="false" customWidth="true" hidden="false" outlineLevel="0" max="8" min="8" style="0" width="8.6"/>
    <col collapsed="false" customWidth="true" hidden="false" outlineLevel="0" max="10" min="9" style="0" width="7.26"/>
    <col collapsed="false" customWidth="true" hidden="false" outlineLevel="0" max="11" min="11" style="0" width="13.02"/>
    <col collapsed="false" customWidth="true" hidden="false" outlineLevel="0" max="12" min="12" style="0" width="21.98"/>
    <col collapsed="false" customWidth="true" hidden="false" outlineLevel="0" max="13" min="13" style="0" width="10.68"/>
    <col collapsed="false" customWidth="true" hidden="false" outlineLevel="0" max="1025" min="14" style="0" width="7.26"/>
  </cols>
  <sheetData>
    <row r="1" customFormat="false" ht="23.25" hidden="false" customHeight="false" outlineLevel="0" collapsed="false">
      <c r="A1" s="10" t="s">
        <v>15</v>
      </c>
      <c r="B1" s="10"/>
      <c r="C1" s="10"/>
      <c r="D1" s="10"/>
      <c r="E1" s="10"/>
      <c r="F1" s="2" t="s">
        <v>9</v>
      </c>
      <c r="G1" s="2"/>
      <c r="H1" s="2"/>
      <c r="I1" s="2"/>
      <c r="J1" s="2"/>
      <c r="K1" s="2"/>
      <c r="L1" s="2"/>
    </row>
    <row r="2" customFormat="false" ht="23.25" hidden="false" customHeight="false" outlineLevel="0" collapsed="false">
      <c r="A2" s="10" t="s">
        <v>16</v>
      </c>
      <c r="B2" s="10"/>
      <c r="C2" s="10"/>
      <c r="D2" s="10"/>
      <c r="E2" s="10"/>
      <c r="I2" s="10" t="s">
        <v>17</v>
      </c>
      <c r="J2" s="10"/>
      <c r="K2" s="10"/>
      <c r="L2" s="10"/>
    </row>
    <row r="3" customFormat="false" ht="15" hidden="false" customHeight="false" outlineLevel="0" collapsed="false">
      <c r="A3" s="1" t="s">
        <v>18</v>
      </c>
      <c r="B3" s="1" t="s">
        <v>19</v>
      </c>
      <c r="C3" s="1" t="s">
        <v>20</v>
      </c>
      <c r="I3" s="11" t="s">
        <v>21</v>
      </c>
    </row>
    <row r="4" customFormat="false" ht="15" hidden="false" customHeight="false" outlineLevel="0" collapsed="false">
      <c r="A4" s="4" t="n">
        <v>4</v>
      </c>
      <c r="B4" s="4" t="n">
        <v>0.5</v>
      </c>
      <c r="C4" s="12" t="n">
        <v>1.7</v>
      </c>
      <c r="I4" s="4" t="n">
        <v>1.225</v>
      </c>
    </row>
    <row r="5" customFormat="false" ht="15" hidden="false" customHeight="false" outlineLevel="0" collapsed="false">
      <c r="C5" s="13" t="s">
        <v>22</v>
      </c>
    </row>
    <row r="6" customFormat="false" ht="23.25" hidden="false" customHeight="false" outlineLevel="0" collapsed="false">
      <c r="A6" s="10" t="s">
        <v>23</v>
      </c>
      <c r="B6" s="10"/>
      <c r="C6" s="10"/>
      <c r="D6" s="10"/>
      <c r="E6" s="10"/>
    </row>
    <row r="7" customFormat="false" ht="15" hidden="false" customHeight="false" outlineLevel="0" collapsed="false">
      <c r="A7" s="11" t="s">
        <v>24</v>
      </c>
      <c r="B7" s="11" t="s">
        <v>25</v>
      </c>
      <c r="C7" s="11" t="s">
        <v>26</v>
      </c>
      <c r="D7" s="14" t="n">
        <f aca="false">C8/60</f>
        <v>11.1111111111111</v>
      </c>
      <c r="E7" s="14" t="n">
        <f aca="false">C8/3600</f>
        <v>0.185185185185185</v>
      </c>
      <c r="I7" s="11" t="s">
        <v>27</v>
      </c>
    </row>
    <row r="8" customFormat="false" ht="15" hidden="false" customHeight="false" outlineLevel="0" collapsed="false">
      <c r="A8" s="4" t="n">
        <v>20000</v>
      </c>
      <c r="B8" s="4" t="n">
        <v>30</v>
      </c>
      <c r="C8" s="3" t="n">
        <f aca="false">A8/B8</f>
        <v>666.666666666667</v>
      </c>
      <c r="D8" s="13" t="s">
        <v>28</v>
      </c>
      <c r="E8" s="13" t="s">
        <v>29</v>
      </c>
      <c r="I8" s="3" t="n">
        <f aca="false">I4*B8*B8/2</f>
        <v>551.25</v>
      </c>
    </row>
    <row r="9" customFormat="false" ht="15" hidden="false" customHeight="false" outlineLevel="0" collapsed="false">
      <c r="A9" s="11" t="s">
        <v>30</v>
      </c>
      <c r="C9" s="13" t="s">
        <v>31</v>
      </c>
      <c r="D9" s="13" t="s">
        <v>32</v>
      </c>
      <c r="E9" s="13" t="s">
        <v>32</v>
      </c>
    </row>
    <row r="10" customFormat="false" ht="15" hidden="false" customHeight="false" outlineLevel="0" collapsed="false">
      <c r="A10" s="4" t="n">
        <v>2</v>
      </c>
      <c r="C10" s="13" t="s">
        <v>32</v>
      </c>
    </row>
    <row r="11" customFormat="false" ht="15" hidden="false" customHeight="false" outlineLevel="0" collapsed="false">
      <c r="A11" s="11" t="s">
        <v>33</v>
      </c>
      <c r="C11" s="11" t="s">
        <v>34</v>
      </c>
    </row>
    <row r="12" customFormat="false" ht="15" hidden="false" customHeight="true" outlineLevel="0" collapsed="false">
      <c r="A12" s="4" t="n">
        <v>0.5</v>
      </c>
      <c r="C12" s="3" t="n">
        <f aca="false">A10*9.803/A12</f>
        <v>39.212</v>
      </c>
      <c r="G12" s="15" t="s">
        <v>35</v>
      </c>
      <c r="H12" s="15"/>
      <c r="I12" s="15"/>
      <c r="J12" s="15"/>
      <c r="K12" s="15"/>
      <c r="L12" s="15"/>
    </row>
    <row r="13" customFormat="false" ht="15" hidden="false" customHeight="true" outlineLevel="0" collapsed="false">
      <c r="A13" s="11" t="s">
        <v>36</v>
      </c>
      <c r="B13" s="13" t="s">
        <v>37</v>
      </c>
      <c r="C13" s="11" t="s">
        <v>38</v>
      </c>
      <c r="G13" s="15"/>
      <c r="H13" s="15"/>
      <c r="I13" s="15"/>
      <c r="J13" s="15"/>
      <c r="K13" s="15"/>
      <c r="L13" s="15"/>
    </row>
    <row r="14" customFormat="false" ht="15" hidden="false" customHeight="false" outlineLevel="0" collapsed="false">
      <c r="A14" s="4" t="n">
        <v>0.95</v>
      </c>
      <c r="C14" s="3" t="n">
        <f aca="false">C12/A14</f>
        <v>41.2757894736842</v>
      </c>
      <c r="D14" s="16" t="s">
        <v>39</v>
      </c>
      <c r="E14" s="16"/>
      <c r="G14" s="11" t="s">
        <v>40</v>
      </c>
      <c r="H14" s="11" t="s">
        <v>41</v>
      </c>
      <c r="I14" s="11" t="s">
        <v>42</v>
      </c>
      <c r="K14" s="11" t="s">
        <v>43</v>
      </c>
      <c r="L14" s="11" t="s">
        <v>44</v>
      </c>
    </row>
    <row r="15" customFormat="false" ht="15.75" hidden="false" customHeight="false" outlineLevel="0" collapsed="false">
      <c r="A15" s="11" t="s">
        <v>45</v>
      </c>
      <c r="B15" s="11" t="s">
        <v>46</v>
      </c>
      <c r="D15" s="16"/>
      <c r="E15" s="16"/>
      <c r="G15" s="5" t="n">
        <f aca="false">B8</f>
        <v>30</v>
      </c>
      <c r="H15" s="3" t="n">
        <f aca="false">G15*I15</f>
        <v>139.379663755981</v>
      </c>
      <c r="I15" s="3" t="n">
        <f aca="false">K17</f>
        <v>4.64598879186603</v>
      </c>
      <c r="K15" s="5" t="n">
        <f aca="false">C14</f>
        <v>41.2757894736842</v>
      </c>
      <c r="L15" s="3" t="n">
        <f aca="false">K15*2/C22/I8</f>
        <v>0.21271794204125</v>
      </c>
    </row>
    <row r="16" customFormat="false" ht="15.75" hidden="false" customHeight="false" outlineLevel="0" collapsed="false">
      <c r="A16" s="4" t="n">
        <v>0.75</v>
      </c>
      <c r="B16" s="4" t="n">
        <v>0.6</v>
      </c>
      <c r="D16" s="16"/>
      <c r="E16" s="16"/>
      <c r="K16" s="11" t="s">
        <v>47</v>
      </c>
    </row>
    <row r="17" customFormat="false" ht="23.25" hidden="false" customHeight="false" outlineLevel="0" collapsed="false">
      <c r="A17" s="10" t="s">
        <v>48</v>
      </c>
      <c r="B17" s="10"/>
      <c r="C17" s="10"/>
      <c r="D17" s="10"/>
      <c r="E17" s="10"/>
      <c r="K17" s="3" t="n">
        <f aca="false">D22*I8*L15</f>
        <v>4.64598879186603</v>
      </c>
    </row>
    <row r="18" customFormat="false" ht="15" hidden="false" customHeight="false" outlineLevel="0" collapsed="false">
      <c r="A18" s="6"/>
      <c r="B18" s="6"/>
      <c r="C18" s="6"/>
      <c r="D18" s="7"/>
      <c r="H18" s="11" t="s">
        <v>49</v>
      </c>
    </row>
    <row r="19" customFormat="false" ht="15" hidden="false" customHeight="false" outlineLevel="0" collapsed="false">
      <c r="A19" s="3"/>
      <c r="B19" s="3"/>
      <c r="C19" s="3"/>
      <c r="D19" s="3"/>
      <c r="H19" s="3" t="n">
        <f aca="false">H15*C8</f>
        <v>92919.7758373206</v>
      </c>
    </row>
    <row r="20" customFormat="false" ht="15" hidden="false" customHeight="false" outlineLevel="0" collapsed="false">
      <c r="H20" s="11" t="s">
        <v>50</v>
      </c>
    </row>
    <row r="21" customFormat="false" ht="15" hidden="false" customHeight="false" outlineLevel="0" collapsed="false">
      <c r="B21" s="17" t="s">
        <v>51</v>
      </c>
      <c r="C21" s="18" t="s">
        <v>1</v>
      </c>
      <c r="D21" s="19" t="s">
        <v>2</v>
      </c>
      <c r="E21" s="20" t="s">
        <v>52</v>
      </c>
      <c r="H21" s="3" t="n">
        <f aca="false">H19/A16/B16</f>
        <v>206488.390749601</v>
      </c>
    </row>
    <row r="22" customFormat="false" ht="15" hidden="false" customHeight="false" outlineLevel="0" collapsed="false">
      <c r="A22" s="17" t="s">
        <v>53</v>
      </c>
      <c r="B22" s="4" t="n">
        <v>3.8</v>
      </c>
      <c r="C22" s="4" t="n">
        <v>0.704</v>
      </c>
      <c r="D22" s="4" t="n">
        <v>0.039621</v>
      </c>
      <c r="E22" s="3" t="n">
        <f aca="false">C22/D22</f>
        <v>17.7683551651902</v>
      </c>
    </row>
    <row r="23" customFormat="false" ht="15" hidden="false" customHeight="false" outlineLevel="0" collapsed="false">
      <c r="A23" s="18" t="s">
        <v>54</v>
      </c>
      <c r="B23" s="16" t="s">
        <v>55</v>
      </c>
      <c r="C23" s="16"/>
      <c r="D23" s="16"/>
      <c r="E23" s="16"/>
      <c r="F23" s="16"/>
      <c r="G23" s="16"/>
    </row>
    <row r="24" customFormat="false" ht="15" hidden="false" customHeight="false" outlineLevel="0" collapsed="false">
      <c r="A24" s="19" t="s">
        <v>56</v>
      </c>
      <c r="B24" s="4" t="n">
        <v>-5</v>
      </c>
      <c r="C24" s="4" t="n">
        <v>0</v>
      </c>
      <c r="D24" s="4" t="n">
        <v>0.02</v>
      </c>
      <c r="E24" s="3" t="n">
        <f aca="false">C24/D24</f>
        <v>0</v>
      </c>
    </row>
    <row r="26" customFormat="false" ht="23.25" hidden="false" customHeight="false" outlineLevel="0" collapsed="false">
      <c r="A26" s="10" t="s">
        <v>57</v>
      </c>
      <c r="B26" s="10"/>
      <c r="C26" s="10"/>
      <c r="D26" s="10"/>
      <c r="E26" s="10"/>
    </row>
    <row r="27" customFormat="false" ht="15" hidden="false" customHeight="false" outlineLevel="0" collapsed="false">
      <c r="A27" s="21" t="s">
        <v>58</v>
      </c>
      <c r="B27" s="11" t="s">
        <v>59</v>
      </c>
      <c r="C27" s="11" t="s">
        <v>60</v>
      </c>
      <c r="D27" s="11" t="s">
        <v>61</v>
      </c>
      <c r="E27" s="11" t="s">
        <v>62</v>
      </c>
      <c r="F27" s="22" t="s">
        <v>63</v>
      </c>
      <c r="G27" s="22"/>
      <c r="H27" s="11" t="s">
        <v>64</v>
      </c>
      <c r="J27" s="11" t="s">
        <v>65</v>
      </c>
      <c r="L27" s="11" t="s">
        <v>66</v>
      </c>
    </row>
    <row r="28" customFormat="false" ht="15" hidden="false" customHeight="false" outlineLevel="0" collapsed="false">
      <c r="B28" s="4" t="n">
        <v>135000</v>
      </c>
      <c r="C28" s="4" t="n">
        <v>3.7</v>
      </c>
      <c r="D28" s="4" t="n">
        <v>3</v>
      </c>
      <c r="E28" s="4" t="n">
        <v>1</v>
      </c>
      <c r="F28" s="11" t="s">
        <v>67</v>
      </c>
      <c r="H28" s="3" t="n">
        <f aca="false">H21/B28</f>
        <v>1.52954363518223</v>
      </c>
      <c r="J28" s="3" t="n">
        <f aca="false">H21/C28/D28</f>
        <v>18602.5577251893</v>
      </c>
      <c r="L28" s="14" t="n">
        <f aca="false">J28*1000/3600</f>
        <v>5167.37714588592</v>
      </c>
    </row>
    <row r="29" customFormat="false" ht="15" hidden="false" customHeight="false" outlineLevel="0" collapsed="false">
      <c r="F29" s="3" t="n">
        <f aca="false">C28*D28</f>
        <v>11.1</v>
      </c>
      <c r="H29" s="23" t="s">
        <v>68</v>
      </c>
      <c r="I29" s="23"/>
      <c r="L29" s="13" t="s">
        <v>69</v>
      </c>
    </row>
    <row r="30" customFormat="false" ht="15" hidden="false" customHeight="false" outlineLevel="0" collapsed="false">
      <c r="H30" s="11" t="s">
        <v>70</v>
      </c>
    </row>
    <row r="31" customFormat="false" ht="15.75" hidden="false" customHeight="false" outlineLevel="0" collapsed="false">
      <c r="H31" s="3" t="n">
        <f aca="false">C12*(1-A12)-H28*9.803</f>
        <v>4.61188374430859</v>
      </c>
    </row>
    <row r="32" customFormat="false" ht="16.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customFormat="false" ht="15.75" hidden="false" customHeight="false" outlineLevel="0" collapsed="false"/>
  </sheetData>
  <mergeCells count="12">
    <mergeCell ref="A1:E1"/>
    <mergeCell ref="F1:L1"/>
    <mergeCell ref="A2:E2"/>
    <mergeCell ref="I2:L2"/>
    <mergeCell ref="A6:E6"/>
    <mergeCell ref="G12:L13"/>
    <mergeCell ref="D14:E16"/>
    <mergeCell ref="A17:E17"/>
    <mergeCell ref="B23:G23"/>
    <mergeCell ref="A26:E26"/>
    <mergeCell ref="F27:G27"/>
    <mergeCell ref="H29:I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 zeroHeight="false" outlineLevelRow="0" outlineLevelCol="0"/>
  <cols>
    <col collapsed="false" customWidth="true" hidden="false" outlineLevel="0" max="1025" min="1" style="0" width="7.26"/>
  </cols>
  <sheetData>
    <row r="1" customFormat="false" ht="23.25" hidden="false" customHeight="false" outlineLevel="0" collapsed="false">
      <c r="A1" s="10" t="s">
        <v>71</v>
      </c>
      <c r="B1" s="10"/>
      <c r="C1" s="10"/>
      <c r="D1" s="10"/>
      <c r="E1" s="10"/>
      <c r="F1" s="10"/>
    </row>
    <row r="2" customFormat="false" ht="15" hidden="false" customHeight="false" outlineLevel="0" collapsed="false">
      <c r="A2" s="11" t="s">
        <v>6</v>
      </c>
      <c r="B2" s="11" t="s">
        <v>72</v>
      </c>
      <c r="C2" s="11" t="s">
        <v>73</v>
      </c>
      <c r="F2" s="11" t="s">
        <v>74</v>
      </c>
      <c r="J2" s="11" t="s">
        <v>75</v>
      </c>
    </row>
    <row r="3" customFormat="false" ht="15" hidden="false" customHeight="false" outlineLevel="0" collapsed="false">
      <c r="A3" s="4" t="n">
        <v>8</v>
      </c>
      <c r="B3" s="4" t="n">
        <v>8</v>
      </c>
      <c r="C3" s="4" t="n">
        <v>0.3</v>
      </c>
      <c r="F3" s="3" t="n">
        <f aca="false">1/4+(1+2/A3)/(1+2/B3)*(1-4/(A3+2))*C3</f>
        <v>0.43</v>
      </c>
      <c r="J3" s="3" t="n">
        <f aca="false">F3*C7</f>
        <v>0.0696679625078845</v>
      </c>
    </row>
    <row r="5" customFormat="false" ht="23.25" hidden="false" customHeight="false" outlineLevel="0" collapsed="false">
      <c r="A5" s="10" t="s">
        <v>76</v>
      </c>
      <c r="B5" s="10"/>
      <c r="C5" s="10"/>
      <c r="D5" s="10"/>
      <c r="E5" s="10"/>
      <c r="F5" s="10"/>
    </row>
    <row r="6" customFormat="false" ht="15.75" hidden="false" customHeight="false" outlineLevel="0" collapsed="false">
      <c r="A6" s="11" t="s">
        <v>77</v>
      </c>
      <c r="B6" s="11" t="s">
        <v>6</v>
      </c>
      <c r="C6" s="11" t="s">
        <v>78</v>
      </c>
      <c r="D6" s="11" t="s">
        <v>79</v>
      </c>
    </row>
    <row r="7" customFormat="false" ht="16.5" hidden="false" customHeight="false" outlineLevel="0" collapsed="false">
      <c r="A7" s="4" t="n">
        <v>0.21</v>
      </c>
      <c r="B7" s="5" t="n">
        <f aca="false">A3</f>
        <v>8</v>
      </c>
      <c r="C7" s="3" t="n">
        <f aca="false">SQRT(A7/B7)</f>
        <v>0.162018517460196</v>
      </c>
      <c r="D7" s="3" t="n">
        <f aca="false">C7*B7</f>
        <v>1.29614813968157</v>
      </c>
      <c r="F7" s="9" t="str">
        <f aca="false">IF(C7*D7-A7&lt;=0.001,"OK")</f>
        <v>OK</v>
      </c>
    </row>
    <row r="8" customFormat="false" ht="15.75" hidden="false" customHeight="false" outlineLevel="0" collapsed="false"/>
    <row r="9" customFormat="false" ht="15" hidden="false" customHeight="false" outlineLevel="0" collapsed="false">
      <c r="C9" s="11" t="s">
        <v>80</v>
      </c>
    </row>
    <row r="10" customFormat="false" ht="15" hidden="false" customHeight="false" outlineLevel="0" collapsed="false">
      <c r="C10" s="3" t="n">
        <f aca="false">C3*A7*C7</f>
        <v>0.0102071665999924</v>
      </c>
    </row>
    <row r="11" customFormat="false" ht="15" hidden="false" customHeight="false" outlineLevel="0" collapsed="false">
      <c r="C11" s="11" t="s">
        <v>81</v>
      </c>
    </row>
    <row r="12" customFormat="false" ht="15" hidden="false" customHeight="false" outlineLevel="0" collapsed="false">
      <c r="C12" s="4" t="n">
        <v>1</v>
      </c>
    </row>
    <row r="13" customFormat="false" ht="15" hidden="false" customHeight="false" outlineLevel="0" collapsed="false">
      <c r="C13" s="11" t="s">
        <v>82</v>
      </c>
    </row>
    <row r="14" customFormat="false" ht="15" hidden="false" customHeight="false" outlineLevel="0" collapsed="false">
      <c r="C14" s="3" t="n">
        <f aca="false">C10/C12</f>
        <v>0.0102071665999924</v>
      </c>
    </row>
    <row r="15" customFormat="false" ht="23.25" hidden="false" customHeight="false" outlineLevel="0" collapsed="false">
      <c r="A15" s="10" t="s">
        <v>83</v>
      </c>
      <c r="B15" s="10"/>
      <c r="C15" s="10"/>
      <c r="D15" s="10"/>
      <c r="E15" s="10"/>
      <c r="F15" s="10"/>
    </row>
    <row r="16" customFormat="false" ht="15.75" hidden="false" customHeight="false" outlineLevel="0" collapsed="false">
      <c r="A16" s="11" t="s">
        <v>77</v>
      </c>
      <c r="B16" s="11" t="s">
        <v>84</v>
      </c>
      <c r="C16" s="11" t="s">
        <v>78</v>
      </c>
      <c r="D16" s="11" t="s">
        <v>79</v>
      </c>
    </row>
    <row r="17" customFormat="false" ht="16.5" hidden="false" customHeight="false" outlineLevel="0" collapsed="false">
      <c r="A17" s="3" t="n">
        <f aca="false">C14</f>
        <v>0.0102071665999924</v>
      </c>
      <c r="B17" s="3" t="n">
        <f aca="false">B3</f>
        <v>8</v>
      </c>
      <c r="C17" s="3" t="n">
        <f aca="false">SQRT(A17/B17)</f>
        <v>0.0357196839991488</v>
      </c>
      <c r="D17" s="3" t="n">
        <f aca="false">C17*B17</f>
        <v>0.28575747199319</v>
      </c>
      <c r="F17" s="9" t="str">
        <f aca="false">IF(C17*D17-A17&lt;=0.001,"OK")</f>
        <v>OK</v>
      </c>
    </row>
    <row r="18" customFormat="false" ht="15.75" hidden="false" customHeight="false" outlineLevel="0" collapsed="false"/>
    <row r="19" customFormat="false" ht="23.25" hidden="false" customHeight="false" outlineLevel="0" collapsed="false">
      <c r="A19" s="10" t="s">
        <v>85</v>
      </c>
      <c r="B19" s="10"/>
      <c r="C19" s="10"/>
      <c r="D19" s="10"/>
      <c r="E19" s="10"/>
      <c r="F19" s="10"/>
      <c r="G19" s="11" t="s">
        <v>86</v>
      </c>
      <c r="H19" s="4" t="n">
        <v>1</v>
      </c>
      <c r="I19" s="11" t="s">
        <v>87</v>
      </c>
      <c r="J19" s="4" t="n">
        <v>0.02</v>
      </c>
    </row>
    <row r="20" customFormat="false" ht="15.75" hidden="false" customHeight="false" outlineLevel="0" collapsed="false">
      <c r="A20" s="11" t="s">
        <v>77</v>
      </c>
      <c r="B20" s="11" t="s">
        <v>88</v>
      </c>
      <c r="C20" s="11" t="s">
        <v>78</v>
      </c>
      <c r="D20" s="11" t="s">
        <v>79</v>
      </c>
    </row>
    <row r="21" customFormat="false" ht="16.5" hidden="false" customHeight="false" outlineLevel="0" collapsed="false">
      <c r="A21" s="3" t="n">
        <f aca="false">J19/H19*A7*D7</f>
        <v>0.0054438221866626</v>
      </c>
      <c r="B21" s="3" t="n">
        <v>8</v>
      </c>
      <c r="C21" s="3" t="n">
        <f aca="false">SQRT(A21/B21)</f>
        <v>0.0260859688977202</v>
      </c>
      <c r="D21" s="3" t="n">
        <f aca="false">C21*B21</f>
        <v>0.208687751181762</v>
      </c>
      <c r="F21" s="9" t="str">
        <f aca="false">IF(C21*D21-A21&lt;=0.001,"OK")</f>
        <v>OK</v>
      </c>
    </row>
    <row r="22" customFormat="false" ht="15.75" hidden="false" customHeight="false" outlineLevel="0" collapsed="false"/>
  </sheetData>
  <mergeCells count="4">
    <mergeCell ref="A1:F1"/>
    <mergeCell ref="A5:F5"/>
    <mergeCell ref="A15:F15"/>
    <mergeCell ref="A19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5" zeroHeight="false" outlineLevelRow="0" outlineLevelCol="0"/>
  <cols>
    <col collapsed="false" customWidth="true" hidden="false" outlineLevel="0" max="9" min="1" style="0" width="7.26"/>
    <col collapsed="false" customWidth="true" hidden="false" outlineLevel="0" max="10" min="10" style="0" width="20.01"/>
    <col collapsed="false" customWidth="true" hidden="false" outlineLevel="0" max="11" min="11" style="0" width="7.26"/>
    <col collapsed="false" customWidth="true" hidden="false" outlineLevel="0" max="12" min="12" style="0" width="11.91"/>
    <col collapsed="false" customWidth="true" hidden="false" outlineLevel="0" max="1025" min="13" style="0" width="7.26"/>
  </cols>
  <sheetData>
    <row r="1" customFormat="false" ht="23.25" hidden="false" customHeight="false" outlineLevel="0" collapsed="false">
      <c r="A1" s="24" t="s">
        <v>89</v>
      </c>
      <c r="B1" s="24"/>
      <c r="C1" s="24"/>
      <c r="D1" s="24"/>
      <c r="E1" s="24"/>
      <c r="F1" s="24"/>
      <c r="G1" s="24"/>
      <c r="H1" s="24"/>
      <c r="K1" s="2" t="s">
        <v>9</v>
      </c>
      <c r="L1" s="2"/>
      <c r="M1" s="2"/>
      <c r="N1" s="2"/>
      <c r="O1" s="2"/>
      <c r="P1" s="2"/>
      <c r="Q1" s="2"/>
      <c r="R1" s="25"/>
    </row>
    <row r="3" customFormat="false" ht="15" hidden="false" customHeight="false" outlineLevel="0" collapsed="false">
      <c r="B3" s="1" t="s">
        <v>90</v>
      </c>
      <c r="C3" s="1"/>
      <c r="D3" s="1"/>
      <c r="E3" s="1"/>
      <c r="F3" s="1" t="s">
        <v>75</v>
      </c>
      <c r="G3" s="16" t="s">
        <v>91</v>
      </c>
      <c r="H3" s="16"/>
      <c r="I3" s="16"/>
      <c r="J3" s="16"/>
      <c r="L3" s="1" t="s">
        <v>92</v>
      </c>
      <c r="P3" s="13" t="s">
        <v>93</v>
      </c>
      <c r="Q3" s="13"/>
      <c r="V3" s="13"/>
    </row>
    <row r="4" customFormat="false" ht="15" hidden="false" customHeight="false" outlineLevel="0" collapsed="false">
      <c r="F4" s="1" t="s">
        <v>94</v>
      </c>
      <c r="I4" s="1" t="s">
        <v>95</v>
      </c>
      <c r="L4" s="4" t="n">
        <v>-0.2</v>
      </c>
      <c r="P4" s="13" t="s">
        <v>96</v>
      </c>
      <c r="Q4" s="13"/>
      <c r="V4" s="13"/>
    </row>
    <row r="5" customFormat="false" ht="15" hidden="false" customHeight="false" outlineLevel="0" collapsed="false">
      <c r="F5" s="4" t="n">
        <v>0.069</v>
      </c>
      <c r="I5" s="4" t="n">
        <v>0.3</v>
      </c>
      <c r="J5" s="13" t="s">
        <v>97</v>
      </c>
    </row>
    <row r="6" customFormat="false" ht="15" hidden="false" customHeight="false" outlineLevel="0" collapsed="false">
      <c r="F6" s="1" t="s">
        <v>75</v>
      </c>
    </row>
    <row r="7" customFormat="false" ht="15" hidden="false" customHeight="false" outlineLevel="0" collapsed="false">
      <c r="F7" s="1" t="s">
        <v>98</v>
      </c>
    </row>
    <row r="9" customFormat="false" ht="15" hidden="false" customHeight="false" outlineLevel="0" collapsed="false">
      <c r="L9" s="11" t="s">
        <v>99</v>
      </c>
    </row>
    <row r="10" customFormat="false" ht="15" hidden="false" customHeight="false" outlineLevel="0" collapsed="false">
      <c r="L10" s="3" t="n">
        <f aca="false">F5-I5*L4</f>
        <v>0.129</v>
      </c>
    </row>
    <row r="11" customFormat="false" ht="16.5" hidden="false" customHeight="true" outlineLevel="0" collapsed="false"/>
    <row r="12" customFormat="false" ht="15.75" hidden="false" customHeight="true" outlineLevel="0" collapsed="false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customFormat="false" ht="23.25" hidden="false" customHeight="false" outlineLevel="0" collapsed="false">
      <c r="A13" s="24" t="s">
        <v>100</v>
      </c>
      <c r="B13" s="24"/>
      <c r="C13" s="24"/>
      <c r="D13" s="24"/>
      <c r="E13" s="24"/>
      <c r="F13" s="24"/>
      <c r="G13" s="24"/>
      <c r="H13" s="24"/>
    </row>
    <row r="15" customFormat="false" ht="15" hidden="false" customHeight="false" outlineLevel="0" collapsed="false">
      <c r="B15" s="1" t="s">
        <v>90</v>
      </c>
      <c r="C15" s="1"/>
      <c r="D15" s="1"/>
      <c r="E15" s="1"/>
      <c r="F15" s="1" t="s">
        <v>75</v>
      </c>
      <c r="G15" s="1"/>
      <c r="H15" s="1"/>
      <c r="L15" s="11" t="s">
        <v>101</v>
      </c>
      <c r="M15" s="11" t="s">
        <v>102</v>
      </c>
      <c r="P15" s="13" t="s">
        <v>103</v>
      </c>
      <c r="Q15" s="13"/>
      <c r="V15" s="13"/>
    </row>
    <row r="16" customFormat="false" ht="15" hidden="false" customHeight="false" outlineLevel="0" collapsed="false">
      <c r="A16" s="11" t="s">
        <v>104</v>
      </c>
      <c r="F16" s="1" t="s">
        <v>98</v>
      </c>
      <c r="I16" s="1" t="s">
        <v>95</v>
      </c>
      <c r="J16" s="11" t="s">
        <v>105</v>
      </c>
      <c r="L16" s="4" t="n">
        <v>0.4</v>
      </c>
      <c r="M16" s="4" t="n">
        <v>0.3</v>
      </c>
      <c r="P16" s="13" t="s">
        <v>106</v>
      </c>
      <c r="Q16" s="13"/>
      <c r="V16" s="13"/>
    </row>
    <row r="17" customFormat="false" ht="15" hidden="false" customHeight="false" outlineLevel="0" collapsed="false">
      <c r="A17" s="4" t="n">
        <v>0.5</v>
      </c>
      <c r="F17" s="4" t="n">
        <v>0.069</v>
      </c>
      <c r="I17" s="4" t="n">
        <v>0.3</v>
      </c>
      <c r="J17" s="4" t="n">
        <v>0.6</v>
      </c>
    </row>
    <row r="18" customFormat="false" ht="15" hidden="false" customHeight="false" outlineLevel="0" collapsed="false">
      <c r="F18" s="1" t="s">
        <v>75</v>
      </c>
    </row>
    <row r="19" customFormat="false" ht="15" hidden="false" customHeight="false" outlineLevel="0" collapsed="false">
      <c r="F19" s="1" t="s">
        <v>98</v>
      </c>
    </row>
    <row r="20" customFormat="false" ht="15" hidden="false" customHeight="false" outlineLevel="0" collapsed="false">
      <c r="L20" s="11" t="s">
        <v>107</v>
      </c>
      <c r="M20" s="11" t="s">
        <v>108</v>
      </c>
    </row>
    <row r="21" customFormat="false" ht="15" hidden="false" customHeight="false" outlineLevel="0" collapsed="false">
      <c r="L21" s="3" t="n">
        <f aca="false">A17*J17</f>
        <v>0.3</v>
      </c>
      <c r="M21" s="3" t="n">
        <f aca="false">A17*I17</f>
        <v>0.15</v>
      </c>
    </row>
    <row r="22" customFormat="false" ht="23.25" hidden="false" customHeight="false" outlineLevel="0" collapsed="false">
      <c r="A22" s="10" t="s">
        <v>109</v>
      </c>
      <c r="B22" s="10"/>
      <c r="C22" s="10"/>
      <c r="D22" s="10"/>
      <c r="L22" s="11" t="s">
        <v>110</v>
      </c>
      <c r="M22" s="11" t="s">
        <v>111</v>
      </c>
      <c r="O22" s="11" t="s">
        <v>112</v>
      </c>
      <c r="P22" s="11" t="s">
        <v>113</v>
      </c>
    </row>
    <row r="23" customFormat="false" ht="15" hidden="false" customHeight="false" outlineLevel="0" collapsed="false">
      <c r="L23" s="4" t="n">
        <v>0.15</v>
      </c>
      <c r="M23" s="4" t="n">
        <v>0.1</v>
      </c>
      <c r="O23" s="3" t="n">
        <f aca="false">L21/L23</f>
        <v>2</v>
      </c>
      <c r="P23" s="3" t="n">
        <f aca="false">M21/M23</f>
        <v>1.5</v>
      </c>
    </row>
    <row r="24" customFormat="false" ht="23.25" hidden="false" customHeight="false" outlineLevel="0" collapsed="false">
      <c r="A24" s="10" t="s">
        <v>114</v>
      </c>
      <c r="B24" s="10"/>
      <c r="C24" s="10"/>
      <c r="D24" s="10"/>
      <c r="L24" s="11" t="s">
        <v>115</v>
      </c>
      <c r="M24" s="11" t="s">
        <v>116</v>
      </c>
      <c r="O24" s="11" t="s">
        <v>82</v>
      </c>
      <c r="P24" s="11" t="s">
        <v>117</v>
      </c>
    </row>
    <row r="25" customFormat="false" ht="15" hidden="false" customHeight="false" outlineLevel="0" collapsed="false">
      <c r="L25" s="4" t="n">
        <v>1.2</v>
      </c>
      <c r="M25" s="4" t="n">
        <v>1.2</v>
      </c>
      <c r="O25" s="3" t="n">
        <f aca="false">L23/L25</f>
        <v>0.125</v>
      </c>
      <c r="P25" s="3" t="n">
        <f aca="false">M23/M25</f>
        <v>0.0833333333333333</v>
      </c>
    </row>
    <row r="26" customFormat="false" ht="15" hidden="false" customHeight="false" outlineLevel="0" collapsed="fals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customFormat="false" ht="20.2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</row>
    <row r="28" customFormat="false" ht="15.75" hidden="false" customHeight="false" outlineLevel="0" collapsed="false"/>
  </sheetData>
  <mergeCells count="5">
    <mergeCell ref="K1:Q1"/>
    <mergeCell ref="G3:J3"/>
    <mergeCell ref="A22:D22"/>
    <mergeCell ref="A24:D24"/>
    <mergeCell ref="A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1" min="1" style="0" width="7.26"/>
    <col collapsed="false" customWidth="true" hidden="false" outlineLevel="0" max="12" min="12" style="0" width="11.29"/>
    <col collapsed="false" customWidth="false" hidden="false" outlineLevel="0" max="13" min="13" style="0" width="11.42"/>
    <col collapsed="false" customWidth="true" hidden="false" outlineLevel="0" max="1025" min="14" style="0" width="7.26"/>
  </cols>
  <sheetData>
    <row r="1" customFormat="false" ht="23.25" hidden="false" customHeight="false" outlineLevel="0" collapsed="false">
      <c r="A1" s="10" t="s">
        <v>118</v>
      </c>
      <c r="B1" s="10"/>
      <c r="C1" s="10"/>
      <c r="D1" s="10"/>
      <c r="E1" s="10"/>
      <c r="F1" s="10"/>
      <c r="G1" s="10"/>
      <c r="H1" s="10"/>
      <c r="K1" s="2" t="s">
        <v>9</v>
      </c>
      <c r="L1" s="2"/>
      <c r="M1" s="2"/>
      <c r="N1" s="2"/>
      <c r="O1" s="2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L3" s="1" t="s">
        <v>119</v>
      </c>
      <c r="P3" s="28"/>
      <c r="Q3" s="28"/>
      <c r="R3" s="28"/>
      <c r="S3" s="28"/>
      <c r="T3" s="28"/>
      <c r="U3" s="28"/>
      <c r="V3" s="28"/>
    </row>
    <row r="4" customFormat="false" ht="15" hidden="false" customHeight="false" outlineLevel="0" collapsed="false">
      <c r="A4" s="11" t="s">
        <v>1</v>
      </c>
      <c r="B4" s="1" t="s">
        <v>120</v>
      </c>
      <c r="C4" s="1" t="s">
        <v>104</v>
      </c>
      <c r="D4" s="1" t="s">
        <v>121</v>
      </c>
      <c r="E4" s="1"/>
      <c r="F4" s="1"/>
      <c r="G4" s="1"/>
      <c r="H4" s="1"/>
      <c r="I4" s="1"/>
      <c r="L4" s="3" t="n">
        <f aca="false">B5*D5*D5/2</f>
        <v>382.8125</v>
      </c>
      <c r="M4" s="1" t="s">
        <v>122</v>
      </c>
      <c r="N4" s="1" t="s">
        <v>123</v>
      </c>
    </row>
    <row r="5" customFormat="false" ht="15" hidden="false" customHeight="false" outlineLevel="0" collapsed="false">
      <c r="A5" s="4" t="n">
        <v>0.3</v>
      </c>
      <c r="B5" s="4" t="n">
        <v>1.225</v>
      </c>
      <c r="C5" s="4" t="n">
        <v>0.5</v>
      </c>
      <c r="D5" s="4" t="n">
        <v>25</v>
      </c>
      <c r="M5" s="3" t="n">
        <f aca="false">A5/A8</f>
        <v>3</v>
      </c>
      <c r="N5" s="3" t="n">
        <f aca="false">A5*B5*C5*D5*D5/2</f>
        <v>57.421875</v>
      </c>
    </row>
    <row r="6" customFormat="false" ht="15" hidden="false" customHeight="false" outlineLevel="0" collapsed="false">
      <c r="B6" s="1"/>
      <c r="C6" s="1"/>
      <c r="D6" s="1"/>
    </row>
    <row r="7" customFormat="false" ht="15" hidden="false" customHeight="false" outlineLevel="0" collapsed="false">
      <c r="A7" s="11" t="s">
        <v>2</v>
      </c>
      <c r="B7" s="1" t="s">
        <v>120</v>
      </c>
      <c r="C7" s="1" t="s">
        <v>104</v>
      </c>
      <c r="D7" s="1" t="s">
        <v>121</v>
      </c>
      <c r="E7" s="1"/>
      <c r="F7" s="1"/>
      <c r="G7" s="1"/>
      <c r="H7" s="1"/>
      <c r="N7" s="1" t="s">
        <v>124</v>
      </c>
    </row>
    <row r="8" customFormat="false" ht="15.75" hidden="false" customHeight="false" outlineLevel="0" collapsed="false">
      <c r="A8" s="4" t="n">
        <v>0.1</v>
      </c>
      <c r="B8" s="5" t="n">
        <f aca="false">B5</f>
        <v>1.225</v>
      </c>
      <c r="C8" s="5" t="n">
        <f aca="false">C5</f>
        <v>0.5</v>
      </c>
      <c r="D8" s="5" t="n">
        <f aca="false">D5</f>
        <v>25</v>
      </c>
      <c r="E8" s="5"/>
      <c r="F8" s="5"/>
      <c r="G8" s="5"/>
      <c r="H8" s="5"/>
      <c r="N8" s="3" t="n">
        <f aca="false">A8*B8*C8*D8*D8/2</f>
        <v>19.140625</v>
      </c>
    </row>
    <row r="11" customFormat="false" ht="15" hidden="false" customHeight="false" outlineLevel="0" collapsed="false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customFormat="false" ht="23.25" hidden="false" customHeight="false" outlineLevel="0" collapsed="false">
      <c r="A12" s="10" t="s">
        <v>125</v>
      </c>
      <c r="B12" s="10"/>
      <c r="C12" s="10"/>
      <c r="D12" s="10"/>
      <c r="E12" s="10"/>
      <c r="F12" s="10"/>
      <c r="G12" s="10"/>
      <c r="H12" s="10"/>
      <c r="L12" s="1" t="s">
        <v>126</v>
      </c>
    </row>
    <row r="13" customFormat="false" ht="15" hidden="false" customHeight="false" outlineLevel="0" collapsed="false">
      <c r="B13" s="11" t="s">
        <v>120</v>
      </c>
      <c r="C13" s="11" t="s">
        <v>104</v>
      </c>
      <c r="D13" s="11" t="s">
        <v>121</v>
      </c>
      <c r="F13" s="11" t="s">
        <v>127</v>
      </c>
      <c r="L13" s="3" t="n">
        <f aca="false">B14*D14*D14/2</f>
        <v>382.8125</v>
      </c>
    </row>
    <row r="14" customFormat="false" ht="15" hidden="false" customHeight="false" outlineLevel="0" collapsed="false">
      <c r="B14" s="4" t="n">
        <v>1.225</v>
      </c>
      <c r="C14" s="4" t="n">
        <v>0.5</v>
      </c>
      <c r="D14" s="4" t="n">
        <v>25</v>
      </c>
      <c r="F14" s="4" t="n">
        <v>57.42188</v>
      </c>
      <c r="M14" s="1" t="s">
        <v>128</v>
      </c>
      <c r="N14" s="1" t="s">
        <v>1</v>
      </c>
      <c r="O14" s="11" t="s">
        <v>2</v>
      </c>
    </row>
    <row r="15" customFormat="false" ht="15" hidden="false" customHeight="false" outlineLevel="0" collapsed="false">
      <c r="M15" s="4" t="n">
        <v>3</v>
      </c>
      <c r="N15" s="3" t="n">
        <f aca="false">F14/B14/C14/D14/D14*2</f>
        <v>0.300000026122449</v>
      </c>
      <c r="O15" s="3" t="n">
        <f aca="false">N15/M15</f>
        <v>0.100000008707483</v>
      </c>
    </row>
    <row r="16" customFormat="false" ht="15" hidden="false" customHeight="false" outlineLevel="0" collapsed="false">
      <c r="A16" s="2" t="s">
        <v>129</v>
      </c>
      <c r="B16" s="2"/>
      <c r="C16" s="2"/>
      <c r="D16" s="2"/>
      <c r="E16" s="2"/>
      <c r="F16" s="2"/>
      <c r="G16" s="2"/>
      <c r="H16" s="2"/>
    </row>
    <row r="17" customFormat="false" ht="15" hidden="false" customHeight="false" outlineLevel="0" collapsed="false">
      <c r="A17" s="11" t="s">
        <v>130</v>
      </c>
      <c r="M17" s="11" t="s">
        <v>41</v>
      </c>
      <c r="N17" s="1" t="s">
        <v>12</v>
      </c>
      <c r="O17" s="11" t="s">
        <v>131</v>
      </c>
    </row>
    <row r="18" customFormat="false" ht="15" hidden="false" customHeight="false" outlineLevel="0" collapsed="false">
      <c r="A18" s="4" t="n">
        <v>19.14</v>
      </c>
      <c r="M18" s="3" t="n">
        <f aca="false">A18*D14</f>
        <v>478.5</v>
      </c>
      <c r="N18" s="3" t="n">
        <f aca="false">2*A18/B14/C14/D14/D14</f>
        <v>0.0999967346938776</v>
      </c>
      <c r="O18" s="3" t="n">
        <f aca="false">N15/N18</f>
        <v>3.00009822361547</v>
      </c>
    </row>
    <row r="19" customFormat="false" ht="15" hidden="false" customHeight="false" outlineLevel="0" collapsed="false">
      <c r="A19" s="2" t="s">
        <v>132</v>
      </c>
      <c r="B19" s="2"/>
      <c r="C19" s="2"/>
      <c r="D19" s="2"/>
      <c r="E19" s="2"/>
      <c r="F19" s="2"/>
      <c r="G19" s="2"/>
      <c r="H19" s="2"/>
    </row>
    <row r="20" customFormat="false" ht="15" hidden="false" customHeight="false" outlineLevel="0" collapsed="false">
      <c r="A20" s="11" t="s">
        <v>133</v>
      </c>
      <c r="M20" s="1" t="s">
        <v>134</v>
      </c>
      <c r="N20" s="1" t="s">
        <v>12</v>
      </c>
      <c r="O20" s="11" t="s">
        <v>131</v>
      </c>
    </row>
    <row r="21" customFormat="false" ht="15.75" hidden="false" customHeight="false" outlineLevel="0" collapsed="false">
      <c r="A21" s="4" t="n">
        <f aca="false">19.14*25</f>
        <v>478.5</v>
      </c>
      <c r="M21" s="3" t="n">
        <f aca="false">A21/D14</f>
        <v>19.14</v>
      </c>
      <c r="N21" s="3" t="n">
        <f aca="false">M21/B14/C14/D14/D14*2</f>
        <v>0.0999967346938776</v>
      </c>
      <c r="O21" s="3" t="n">
        <f aca="false">N15/N21</f>
        <v>3.00009822361547</v>
      </c>
    </row>
    <row r="22" customFormat="false" ht="16.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customFormat="false" ht="15.75" hidden="false" customHeight="false" outlineLevel="0" collapsed="false"/>
  </sheetData>
  <mergeCells count="6">
    <mergeCell ref="A1:H1"/>
    <mergeCell ref="K1:O1"/>
    <mergeCell ref="P3:V3"/>
    <mergeCell ref="A12:H12"/>
    <mergeCell ref="A16:H16"/>
    <mergeCell ref="A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9"/>
  </cols>
  <sheetData>
    <row r="1" customFormat="false" ht="71" hidden="false" customHeight="false" outlineLevel="0" collapsed="false">
      <c r="A1" s="30" t="s">
        <v>135</v>
      </c>
      <c r="B1" s="31"/>
      <c r="C1" s="31"/>
      <c r="D1" s="31"/>
      <c r="E1" s="31"/>
      <c r="F1" s="31"/>
      <c r="G1" s="31"/>
      <c r="H1" s="31"/>
      <c r="I1" s="31"/>
      <c r="J1" s="31"/>
      <c r="K1" s="30" t="s">
        <v>135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0" t="s">
        <v>136</v>
      </c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</row>
    <row r="2" customFormat="false" ht="25" hidden="false" customHeight="true" outlineLevel="0" collapsed="false">
      <c r="A2" s="30" t="s">
        <v>137</v>
      </c>
      <c r="B2" s="30" t="s">
        <v>138</v>
      </c>
      <c r="C2" s="31"/>
      <c r="D2" s="31"/>
      <c r="E2" s="31"/>
      <c r="F2" s="31"/>
      <c r="G2" s="31"/>
      <c r="H2" s="31"/>
      <c r="I2" s="31"/>
      <c r="J2" s="31"/>
      <c r="K2" s="30" t="s">
        <v>137</v>
      </c>
      <c r="L2" s="30" t="s">
        <v>139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0" t="s">
        <v>140</v>
      </c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 t="n">
        <v>7.65</v>
      </c>
      <c r="BP2" s="31"/>
      <c r="BQ2" s="31"/>
      <c r="BR2" s="30" t="s">
        <v>141</v>
      </c>
      <c r="BS2" s="30" t="n">
        <v>2.37</v>
      </c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</row>
    <row r="3" customFormat="false" ht="25" hidden="false" customHeight="true" outlineLevel="0" collapsed="false">
      <c r="A3" s="30" t="s">
        <v>142</v>
      </c>
      <c r="B3" s="30" t="s">
        <v>143</v>
      </c>
      <c r="C3" s="31"/>
      <c r="D3" s="31"/>
      <c r="E3" s="31"/>
      <c r="F3" s="31"/>
      <c r="G3" s="31"/>
      <c r="H3" s="31"/>
      <c r="I3" s="31"/>
      <c r="J3" s="31"/>
      <c r="K3" s="30" t="s">
        <v>142</v>
      </c>
      <c r="L3" s="30" t="s">
        <v>144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0" t="s">
        <v>145</v>
      </c>
      <c r="AI3" s="31"/>
      <c r="AJ3" s="31"/>
      <c r="AK3" s="31"/>
      <c r="AL3" s="31"/>
      <c r="AM3" s="31"/>
      <c r="AN3" s="31"/>
      <c r="AO3" s="31"/>
      <c r="AP3" s="31"/>
      <c r="AQ3" s="31"/>
      <c r="AR3" s="30" t="s">
        <v>146</v>
      </c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1"/>
      <c r="BR3" s="30"/>
      <c r="BS3" s="30"/>
      <c r="BT3" s="30" t="n">
        <v>18</v>
      </c>
      <c r="BU3" s="31"/>
      <c r="BV3" s="30" t="s">
        <v>147</v>
      </c>
      <c r="BW3" s="30" t="n">
        <v>17.25597</v>
      </c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</row>
    <row r="4" customFormat="false" ht="25" hidden="false" customHeight="true" outlineLevel="0" collapsed="false">
      <c r="A4" s="30" t="s">
        <v>148</v>
      </c>
      <c r="B4" s="30" t="n">
        <v>50000</v>
      </c>
      <c r="C4" s="31"/>
      <c r="D4" s="31"/>
      <c r="E4" s="31"/>
      <c r="F4" s="31"/>
      <c r="G4" s="31"/>
      <c r="H4" s="31"/>
      <c r="I4" s="31"/>
      <c r="J4" s="31"/>
      <c r="K4" s="30" t="s">
        <v>148</v>
      </c>
      <c r="L4" s="30" t="n">
        <v>100000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0" t="s">
        <v>149</v>
      </c>
      <c r="AI4" s="31"/>
      <c r="AJ4" s="31"/>
      <c r="AK4" s="31"/>
      <c r="AL4" s="31"/>
      <c r="AM4" s="31"/>
      <c r="AN4" s="31"/>
      <c r="AO4" s="31"/>
      <c r="AP4" s="31"/>
      <c r="AQ4" s="31"/>
      <c r="AR4" s="30" t="s">
        <v>150</v>
      </c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 t="s">
        <v>151</v>
      </c>
      <c r="BY4" s="30" t="s">
        <v>152</v>
      </c>
      <c r="BZ4" s="30" t="s">
        <v>153</v>
      </c>
      <c r="CA4" s="30" t="s">
        <v>154</v>
      </c>
      <c r="CB4" s="30" t="s">
        <v>155</v>
      </c>
      <c r="CC4" s="32" t="s">
        <v>156</v>
      </c>
      <c r="CD4" s="32" t="s">
        <v>157</v>
      </c>
      <c r="CE4" s="32" t="s">
        <v>158</v>
      </c>
      <c r="CF4" s="30" t="s">
        <v>152</v>
      </c>
      <c r="CG4" s="30" t="s">
        <v>159</v>
      </c>
      <c r="CH4" s="30" t="s">
        <v>160</v>
      </c>
      <c r="CI4" s="30" t="s">
        <v>161</v>
      </c>
      <c r="CJ4" s="30" t="s">
        <v>162</v>
      </c>
      <c r="CK4" s="30" t="s">
        <v>163</v>
      </c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</row>
    <row r="5" customFormat="false" ht="13.8" hidden="false" customHeight="true" outlineLevel="0" collapsed="false">
      <c r="A5" s="30" t="s">
        <v>164</v>
      </c>
      <c r="B5" s="30" t="n">
        <v>9</v>
      </c>
      <c r="C5" s="31"/>
      <c r="D5" s="31"/>
      <c r="E5" s="31"/>
      <c r="F5" s="31"/>
      <c r="G5" s="31"/>
      <c r="H5" s="31"/>
      <c r="I5" s="31"/>
      <c r="J5" s="31"/>
      <c r="K5" s="30" t="s">
        <v>164</v>
      </c>
      <c r="L5" s="30" t="n">
        <v>9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0" t="s">
        <v>165</v>
      </c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 t="n">
        <v>2002.65</v>
      </c>
      <c r="CD5" s="30" t="n">
        <v>19.62597</v>
      </c>
      <c r="CE5" s="30" t="s">
        <v>166</v>
      </c>
      <c r="CF5" s="30" t="s">
        <v>166</v>
      </c>
      <c r="CG5" s="30" t="s">
        <v>166</v>
      </c>
      <c r="CH5" s="31"/>
      <c r="CI5" s="31"/>
      <c r="CJ5" s="30" t="n">
        <v>2002.65</v>
      </c>
      <c r="CK5" s="30" t="n">
        <v>19.62597</v>
      </c>
      <c r="CL5" s="31"/>
      <c r="CM5" s="31"/>
      <c r="CN5" s="30" t="n">
        <v>13.83163212</v>
      </c>
      <c r="CO5" s="30" t="n">
        <v>3.424337884</v>
      </c>
      <c r="CP5" s="30" t="n">
        <v>844.7828727</v>
      </c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</row>
    <row r="6" customFormat="false" ht="13.8" hidden="false" customHeight="true" outlineLevel="0" collapsed="false">
      <c r="A6" s="30" t="s">
        <v>167</v>
      </c>
      <c r="B6" s="30" t="n">
        <v>0</v>
      </c>
      <c r="C6" s="31"/>
      <c r="D6" s="31"/>
      <c r="E6" s="31"/>
      <c r="F6" s="31"/>
      <c r="G6" s="31"/>
      <c r="H6" s="31"/>
      <c r="I6" s="31"/>
      <c r="J6" s="31"/>
      <c r="K6" s="30" t="s">
        <v>167</v>
      </c>
      <c r="L6" s="30" t="n">
        <v>0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0" t="s">
        <v>168</v>
      </c>
      <c r="AI6" s="30" t="n">
        <v>10</v>
      </c>
      <c r="AJ6" s="31"/>
      <c r="AK6" s="31"/>
      <c r="AL6" s="31"/>
      <c r="AM6" s="31"/>
      <c r="AN6" s="31"/>
      <c r="AO6" s="31"/>
      <c r="AP6" s="31"/>
      <c r="AQ6" s="31"/>
      <c r="AR6" s="30" t="s">
        <v>58</v>
      </c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 t="n">
        <v>800</v>
      </c>
      <c r="CI6" s="30" t="n">
        <v>7.84</v>
      </c>
      <c r="CJ6" s="30" t="n">
        <v>765.23</v>
      </c>
      <c r="CK6" s="30" t="n">
        <v>780.23</v>
      </c>
      <c r="CL6" s="30" t="n">
        <v>-64.55287269</v>
      </c>
      <c r="CM6" s="31"/>
      <c r="CN6" s="31"/>
      <c r="CO6" s="30" t="n">
        <v>800</v>
      </c>
      <c r="CP6" s="30" t="n">
        <v>7.84</v>
      </c>
      <c r="CQ6" s="30" t="n">
        <v>624184</v>
      </c>
      <c r="CR6" s="30" t="n">
        <v>-506.0945219</v>
      </c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</row>
    <row r="7" customFormat="false" ht="25" hidden="false" customHeight="true" outlineLevel="0" collapsed="false">
      <c r="A7" s="30" t="s">
        <v>169</v>
      </c>
      <c r="B7" s="30" t="n">
        <v>32.5356</v>
      </c>
      <c r="C7" s="31"/>
      <c r="D7" s="31"/>
      <c r="E7" s="31"/>
      <c r="F7" s="31"/>
      <c r="G7" s="31"/>
      <c r="H7" s="31"/>
      <c r="I7" s="31"/>
      <c r="J7" s="31"/>
      <c r="K7" s="30" t="s">
        <v>169</v>
      </c>
      <c r="L7" s="30" t="n">
        <v>25.506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0" t="s">
        <v>170</v>
      </c>
      <c r="AI7" s="30" t="n">
        <v>0.35</v>
      </c>
      <c r="AJ7" s="31"/>
      <c r="AK7" s="31"/>
      <c r="AL7" s="31"/>
      <c r="AM7" s="31"/>
      <c r="AN7" s="31"/>
      <c r="AO7" s="31"/>
      <c r="AP7" s="31"/>
      <c r="AQ7" s="31"/>
      <c r="AR7" s="30" t="s">
        <v>171</v>
      </c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 t="n">
        <v>48</v>
      </c>
      <c r="CN7" s="30" t="n">
        <v>0.4704</v>
      </c>
      <c r="CO7" s="30" t="n">
        <v>192.57</v>
      </c>
      <c r="CP7" s="30" t="n">
        <v>192.57</v>
      </c>
      <c r="CQ7" s="30" t="n">
        <v>-652.2128727</v>
      </c>
      <c r="CR7" s="31"/>
      <c r="CS7" s="31"/>
      <c r="CT7" s="30" t="n">
        <v>71</v>
      </c>
      <c r="CU7" s="30" t="n">
        <v>0.6958</v>
      </c>
      <c r="CV7" s="30" t="n">
        <v>13672.47</v>
      </c>
      <c r="CW7" s="30" t="n">
        <v>-453.8097168</v>
      </c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customFormat="false" ht="25" hidden="false" customHeight="true" outlineLevel="0" collapsed="false">
      <c r="A8" s="30" t="s">
        <v>172</v>
      </c>
      <c r="B8" s="30" t="n">
        <v>7.25</v>
      </c>
      <c r="C8" s="31"/>
      <c r="D8" s="31"/>
      <c r="E8" s="31"/>
      <c r="F8" s="31"/>
      <c r="G8" s="31"/>
      <c r="H8" s="31"/>
      <c r="I8" s="31"/>
      <c r="J8" s="31"/>
      <c r="K8" s="30" t="s">
        <v>172</v>
      </c>
      <c r="L8" s="30" t="n">
        <v>3.75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0" t="s">
        <v>173</v>
      </c>
      <c r="AI8" s="30" t="n">
        <v>0.04</v>
      </c>
      <c r="AJ8" s="31"/>
      <c r="AK8" s="31"/>
      <c r="AL8" s="31"/>
      <c r="AM8" s="31"/>
      <c r="AN8" s="31"/>
      <c r="AO8" s="31"/>
      <c r="AP8" s="31"/>
      <c r="AQ8" s="31"/>
      <c r="AR8" s="30" t="s">
        <v>174</v>
      </c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 t="n">
        <v>82</v>
      </c>
      <c r="CS8" s="30" t="n">
        <v>0.8036</v>
      </c>
      <c r="CT8" s="30" t="n">
        <v>951.55</v>
      </c>
      <c r="CU8" s="30" t="n">
        <v>951.55</v>
      </c>
      <c r="CV8" s="30" t="n">
        <v>106.7671273</v>
      </c>
      <c r="CW8" s="31"/>
      <c r="CX8" s="31"/>
      <c r="CY8" s="30" t="n">
        <v>128</v>
      </c>
      <c r="CZ8" s="30" t="n">
        <v>1.2544</v>
      </c>
      <c r="DA8" s="30" t="n">
        <v>121798.4</v>
      </c>
      <c r="DB8" s="30" t="n">
        <v>133.9286845</v>
      </c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</row>
    <row r="9" customFormat="false" ht="71" hidden="false" customHeight="true" outlineLevel="0" collapsed="false">
      <c r="A9" s="30" t="s">
        <v>175</v>
      </c>
      <c r="B9" s="30" t="s">
        <v>176</v>
      </c>
      <c r="C9" s="31"/>
      <c r="D9" s="31"/>
      <c r="E9" s="31"/>
      <c r="F9" s="31"/>
      <c r="G9" s="31"/>
      <c r="H9" s="31"/>
      <c r="I9" s="31"/>
      <c r="J9" s="31"/>
      <c r="K9" s="30" t="s">
        <v>175</v>
      </c>
      <c r="L9" s="30" t="s">
        <v>177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0" t="s">
        <v>178</v>
      </c>
      <c r="AI9" s="30" t="n">
        <v>1.293</v>
      </c>
      <c r="AJ9" s="31"/>
      <c r="AK9" s="31"/>
      <c r="AL9" s="31"/>
      <c r="AM9" s="31"/>
      <c r="AN9" s="31"/>
      <c r="AO9" s="31"/>
      <c r="AP9" s="31"/>
      <c r="AQ9" s="31"/>
      <c r="AR9" s="30" t="s">
        <v>179</v>
      </c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 t="n">
        <v>164.47</v>
      </c>
      <c r="CX9" s="30" t="n">
        <v>1.611806</v>
      </c>
      <c r="CY9" s="30" t="n">
        <v>785.23</v>
      </c>
      <c r="CZ9" s="30" t="n">
        <v>1020.84</v>
      </c>
      <c r="DA9" s="30" t="n">
        <v>176.0571273</v>
      </c>
      <c r="DB9" s="31"/>
      <c r="DC9" s="31"/>
      <c r="DD9" s="30" t="n">
        <v>191.47</v>
      </c>
      <c r="DE9" s="30" t="n">
        <v>1.876406</v>
      </c>
      <c r="DF9" s="30" t="n">
        <v>195460.2348</v>
      </c>
      <c r="DG9" s="30" t="n">
        <v>330.35465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</row>
    <row r="10" customFormat="false" ht="13.8" hidden="false" customHeight="true" outlineLevel="0" collapsed="false">
      <c r="A10" s="30" t="s">
        <v>179</v>
      </c>
      <c r="B10" s="30"/>
      <c r="C10" s="30"/>
      <c r="D10" s="30"/>
      <c r="E10" s="30"/>
      <c r="F10" s="30"/>
      <c r="G10" s="30"/>
      <c r="H10" s="30"/>
      <c r="I10" s="31"/>
      <c r="J10" s="31"/>
      <c r="K10" s="30" t="s">
        <v>180</v>
      </c>
      <c r="L10" s="30"/>
      <c r="M10" s="30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  <c r="Z10" s="31"/>
      <c r="AA10" s="31"/>
      <c r="AB10" s="30" t="s">
        <v>179</v>
      </c>
      <c r="AC10" s="30"/>
      <c r="AD10" s="31"/>
      <c r="AE10" s="30" t="s">
        <v>180</v>
      </c>
      <c r="AF10" s="30"/>
      <c r="AG10" s="31"/>
      <c r="AH10" s="31"/>
      <c r="AI10" s="31"/>
      <c r="AJ10" s="31"/>
      <c r="AK10" s="30" t="s">
        <v>179</v>
      </c>
      <c r="AL10" s="31"/>
      <c r="AM10" s="31"/>
      <c r="AN10" s="31"/>
      <c r="AO10" s="30" t="s">
        <v>180</v>
      </c>
      <c r="AP10" s="31"/>
      <c r="AQ10" s="31"/>
      <c r="AR10" s="30" t="s">
        <v>180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 t="n">
        <v>13</v>
      </c>
      <c r="DC10" s="30" t="n">
        <v>0.1274</v>
      </c>
      <c r="DD10" s="30" t="n">
        <v>151.45</v>
      </c>
      <c r="DE10" s="30" t="n">
        <v>192.57</v>
      </c>
      <c r="DF10" s="30" t="n">
        <v>-652.2128727</v>
      </c>
      <c r="DG10" s="31"/>
      <c r="DH10" s="31"/>
      <c r="DI10" s="30" t="n">
        <v>22</v>
      </c>
      <c r="DJ10" s="30" t="n">
        <v>0.2156</v>
      </c>
      <c r="DK10" s="30" t="n">
        <v>4236.54</v>
      </c>
      <c r="DL10" s="30" t="n">
        <v>-140.6170954</v>
      </c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</row>
    <row r="11" customFormat="false" ht="13.8" hidden="false" customHeight="true" outlineLevel="0" collapsed="false">
      <c r="A11" s="30" t="s">
        <v>181</v>
      </c>
      <c r="B11" s="30" t="s">
        <v>1</v>
      </c>
      <c r="C11" s="30" t="s">
        <v>2</v>
      </c>
      <c r="D11" s="30" t="s">
        <v>182</v>
      </c>
      <c r="E11" s="30" t="s">
        <v>183</v>
      </c>
      <c r="F11" s="30" t="s">
        <v>184</v>
      </c>
      <c r="G11" s="30" t="s">
        <v>185</v>
      </c>
      <c r="H11" s="30" t="s">
        <v>131</v>
      </c>
      <c r="I11" s="31"/>
      <c r="J11" s="31"/>
      <c r="K11" s="30" t="s">
        <v>181</v>
      </c>
      <c r="L11" s="30" t="s">
        <v>1</v>
      </c>
      <c r="M11" s="30" t="s">
        <v>2</v>
      </c>
      <c r="N11" s="30" t="s">
        <v>182</v>
      </c>
      <c r="O11" s="30" t="s">
        <v>183</v>
      </c>
      <c r="P11" s="30" t="s">
        <v>184</v>
      </c>
      <c r="Q11" s="30" t="s">
        <v>185</v>
      </c>
      <c r="R11" s="30" t="s">
        <v>131</v>
      </c>
      <c r="S11" s="31"/>
      <c r="T11" s="31"/>
      <c r="U11" s="31"/>
      <c r="V11" s="31"/>
      <c r="W11" s="31"/>
      <c r="X11" s="31"/>
      <c r="Y11" s="31"/>
      <c r="Z11" s="31"/>
      <c r="AA11" s="31"/>
      <c r="AB11" s="30" t="s">
        <v>186</v>
      </c>
      <c r="AC11" s="30" t="n">
        <v>32.53563142</v>
      </c>
      <c r="AD11" s="31"/>
      <c r="AE11" s="30" t="s">
        <v>186</v>
      </c>
      <c r="AF11" s="30" t="n">
        <v>25.50598802</v>
      </c>
      <c r="AG11" s="31"/>
      <c r="AH11" s="31"/>
      <c r="AI11" s="30" t="s">
        <v>187</v>
      </c>
      <c r="AJ11" s="30" t="s">
        <v>124</v>
      </c>
      <c r="AK11" s="30" t="s">
        <v>123</v>
      </c>
      <c r="AL11" s="31"/>
      <c r="AM11" s="30" t="s">
        <v>187</v>
      </c>
      <c r="AN11" s="30" t="s">
        <v>124</v>
      </c>
      <c r="AO11" s="30" t="s">
        <v>123</v>
      </c>
      <c r="AP11" s="31"/>
      <c r="AQ11" s="31"/>
      <c r="AR11" s="30" t="s">
        <v>188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 t="n">
        <v>261.5</v>
      </c>
      <c r="DH11" s="30" t="n">
        <v>2.5627</v>
      </c>
      <c r="DI11" s="31"/>
      <c r="DJ11" s="30" t="n">
        <v>759.652</v>
      </c>
      <c r="DK11" s="30" t="n">
        <v>-85.13087269</v>
      </c>
      <c r="DL11" s="31"/>
      <c r="DM11" s="31"/>
      <c r="DN11" s="30" t="n">
        <v>261.5</v>
      </c>
      <c r="DO11" s="30" t="n">
        <v>2.5627</v>
      </c>
      <c r="DP11" s="30" t="n">
        <v>198648.998</v>
      </c>
      <c r="DQ11" s="30" t="n">
        <v>-218.1648875</v>
      </c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</row>
    <row r="12" customFormat="false" ht="13.8" hidden="false" customHeight="true" outlineLevel="0" collapsed="false">
      <c r="A12" s="30" t="n">
        <v>-8.5</v>
      </c>
      <c r="B12" s="30" t="n">
        <v>-0.4124</v>
      </c>
      <c r="C12" s="30" t="n">
        <v>0.09868</v>
      </c>
      <c r="D12" s="30" t="n">
        <v>0.09109</v>
      </c>
      <c r="E12" s="30" t="n">
        <v>-0.0085</v>
      </c>
      <c r="F12" s="30" t="n">
        <v>1</v>
      </c>
      <c r="G12" s="30" t="n">
        <v>0.3526</v>
      </c>
      <c r="H12" s="30" t="n">
        <v>-4.179164978</v>
      </c>
      <c r="I12" s="31"/>
      <c r="J12" s="31"/>
      <c r="K12" s="30" t="n">
        <v>-8.5</v>
      </c>
      <c r="L12" s="30" t="n">
        <v>-0.2745</v>
      </c>
      <c r="M12" s="30" t="n">
        <v>0.11171</v>
      </c>
      <c r="N12" s="30" t="n">
        <v>0.10734</v>
      </c>
      <c r="O12" s="30" t="n">
        <v>-0.0316</v>
      </c>
      <c r="P12" s="30" t="n">
        <v>0.7932</v>
      </c>
      <c r="Q12" s="30" t="n">
        <v>0.0695</v>
      </c>
      <c r="R12" s="30" t="n">
        <v>-2.457255393</v>
      </c>
      <c r="S12" s="31"/>
      <c r="T12" s="31"/>
      <c r="U12" s="31"/>
      <c r="V12" s="31"/>
      <c r="W12" s="31"/>
      <c r="X12" s="31"/>
      <c r="Y12" s="31"/>
      <c r="Z12" s="31"/>
      <c r="AA12" s="31"/>
      <c r="AB12" s="30" t="s">
        <v>189</v>
      </c>
      <c r="AC12" s="30" t="n">
        <v>7.25</v>
      </c>
      <c r="AD12" s="31"/>
      <c r="AE12" s="30" t="s">
        <v>190</v>
      </c>
      <c r="AF12" s="30" t="n">
        <v>3.75</v>
      </c>
      <c r="AG12" s="31"/>
      <c r="AH12" s="31"/>
      <c r="AI12" s="30" t="n">
        <v>-8.5</v>
      </c>
      <c r="AJ12" s="30" t="n">
        <v>2.2328817</v>
      </c>
      <c r="AK12" s="30" t="n">
        <v>-9.331581</v>
      </c>
      <c r="AL12" s="31"/>
      <c r="AM12" s="30" t="n">
        <v>-8.5</v>
      </c>
      <c r="AN12" s="30" t="n">
        <v>2.527718025</v>
      </c>
      <c r="AO12" s="30" t="n">
        <v>-0.709857</v>
      </c>
      <c r="AP12" s="31"/>
      <c r="AQ12" s="31"/>
      <c r="AR12" s="30" t="s">
        <v>191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 t="n">
        <v>352.6</v>
      </c>
      <c r="DM12" s="30" t="n">
        <v>3.45548</v>
      </c>
      <c r="DN12" s="30" t="n">
        <v>997.54</v>
      </c>
      <c r="DO12" s="30" t="n">
        <v>1016.13</v>
      </c>
      <c r="DP12" s="30" t="n">
        <v>171.3471273</v>
      </c>
      <c r="DQ12" s="31"/>
      <c r="DR12" s="31"/>
      <c r="DS12" s="30" t="n">
        <v>472.6</v>
      </c>
      <c r="DT12" s="30" t="n">
        <v>4.63148</v>
      </c>
      <c r="DU12" s="30" t="n">
        <v>480223.038</v>
      </c>
      <c r="DV12" s="30" t="n">
        <v>793.5907932</v>
      </c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</row>
    <row r="13" customFormat="false" ht="13.8" hidden="false" customHeight="true" outlineLevel="0" collapsed="false">
      <c r="A13" s="30" t="n">
        <v>-8.25</v>
      </c>
      <c r="B13" s="30" t="n">
        <v>-0.4121</v>
      </c>
      <c r="C13" s="30" t="n">
        <v>0.09574</v>
      </c>
      <c r="D13" s="30" t="n">
        <v>0.08821</v>
      </c>
      <c r="E13" s="30" t="n">
        <v>-0.0081</v>
      </c>
      <c r="F13" s="30" t="n">
        <v>1</v>
      </c>
      <c r="G13" s="30" t="n">
        <v>0.3645</v>
      </c>
      <c r="H13" s="30" t="n">
        <v>-4.304365991</v>
      </c>
      <c r="I13" s="31"/>
      <c r="J13" s="31"/>
      <c r="K13" s="30" t="n">
        <v>-8.25</v>
      </c>
      <c r="L13" s="30" t="n">
        <v>-0.2757</v>
      </c>
      <c r="M13" s="30" t="n">
        <v>0.11021</v>
      </c>
      <c r="N13" s="30" t="n">
        <v>0.10579</v>
      </c>
      <c r="O13" s="30" t="n">
        <v>-0.0356</v>
      </c>
      <c r="P13" s="30" t="n">
        <v>0.787</v>
      </c>
      <c r="Q13" s="30" t="n">
        <v>0.0697</v>
      </c>
      <c r="R13" s="30" t="n">
        <v>-2.501587878</v>
      </c>
      <c r="S13" s="31"/>
      <c r="T13" s="31"/>
      <c r="U13" s="31"/>
      <c r="V13" s="31"/>
      <c r="W13" s="31"/>
      <c r="X13" s="31"/>
      <c r="Y13" s="31"/>
      <c r="Z13" s="31"/>
      <c r="AA13" s="31"/>
      <c r="AB13" s="30" t="s">
        <v>123</v>
      </c>
      <c r="AC13" s="30" t="n">
        <v>22.211154</v>
      </c>
      <c r="AD13" s="31"/>
      <c r="AE13" s="30" t="s">
        <v>123</v>
      </c>
      <c r="AF13" s="30" t="n">
        <v>2.2030134</v>
      </c>
      <c r="AG13" s="31"/>
      <c r="AH13" s="31"/>
      <c r="AI13" s="30" t="n">
        <v>-8.25</v>
      </c>
      <c r="AJ13" s="30" t="n">
        <v>2.16635685</v>
      </c>
      <c r="AK13" s="30" t="n">
        <v>-9.32479275</v>
      </c>
      <c r="AL13" s="31"/>
      <c r="AM13" s="30" t="n">
        <v>-8.25</v>
      </c>
      <c r="AN13" s="30" t="n">
        <v>2.493776775</v>
      </c>
      <c r="AO13" s="30" t="n">
        <v>-0.7129602</v>
      </c>
      <c r="AP13" s="31"/>
      <c r="AQ13" s="31"/>
      <c r="AR13" s="30" t="s">
        <v>192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 t="n">
        <v>28.08</v>
      </c>
      <c r="DR13" s="30" t="n">
        <v>0.275184</v>
      </c>
      <c r="DS13" s="30" t="n">
        <v>872.72</v>
      </c>
      <c r="DT13" s="30" t="n">
        <v>941.24</v>
      </c>
      <c r="DU13" s="30" t="n">
        <v>96.45712731</v>
      </c>
      <c r="DV13" s="31"/>
      <c r="DW13" s="31"/>
      <c r="DX13" s="30" t="n">
        <v>46.08</v>
      </c>
      <c r="DY13" s="30" t="n">
        <v>0.451584</v>
      </c>
      <c r="DZ13" s="30" t="n">
        <v>43372.3392</v>
      </c>
      <c r="EA13" s="30" t="n">
        <v>43.55849538</v>
      </c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</row>
    <row r="14" customFormat="false" ht="13.8" hidden="false" customHeight="true" outlineLevel="0" collapsed="false">
      <c r="A14" s="30" t="n">
        <v>-7.75</v>
      </c>
      <c r="B14" s="30" t="n">
        <v>-0.5569</v>
      </c>
      <c r="C14" s="30" t="n">
        <v>0.07132</v>
      </c>
      <c r="D14" s="30" t="n">
        <v>0.06409</v>
      </c>
      <c r="E14" s="30" t="n">
        <v>-0.0348</v>
      </c>
      <c r="F14" s="30" t="n">
        <v>1</v>
      </c>
      <c r="G14" s="30" t="n">
        <v>0.1944</v>
      </c>
      <c r="H14" s="30" t="n">
        <v>-7.808468873</v>
      </c>
      <c r="I14" s="31"/>
      <c r="J14" s="31"/>
      <c r="K14" s="30" t="n">
        <v>-8</v>
      </c>
      <c r="L14" s="30" t="n">
        <v>-0.2477</v>
      </c>
      <c r="M14" s="30" t="n">
        <v>0.10112</v>
      </c>
      <c r="N14" s="30" t="n">
        <v>0.09671</v>
      </c>
      <c r="O14" s="30" t="n">
        <v>-0.0289</v>
      </c>
      <c r="P14" s="30" t="n">
        <v>0.7814</v>
      </c>
      <c r="Q14" s="30" t="n">
        <v>0.0713</v>
      </c>
      <c r="R14" s="30" t="n">
        <v>-2.449564873</v>
      </c>
      <c r="S14" s="31"/>
      <c r="T14" s="31"/>
      <c r="U14" s="31"/>
      <c r="V14" s="31"/>
      <c r="W14" s="31"/>
      <c r="X14" s="31"/>
      <c r="Y14" s="31"/>
      <c r="Z14" s="31"/>
      <c r="AA14" s="31"/>
      <c r="AB14" s="30" t="s">
        <v>124</v>
      </c>
      <c r="AC14" s="30" t="n">
        <v>0.682671675</v>
      </c>
      <c r="AD14" s="31"/>
      <c r="AE14" s="30" t="s">
        <v>124</v>
      </c>
      <c r="AF14" s="30" t="n">
        <v>0.7557585</v>
      </c>
      <c r="AG14" s="31"/>
      <c r="AH14" s="31"/>
      <c r="AI14" s="30" t="n">
        <v>-7.75</v>
      </c>
      <c r="AJ14" s="30" t="n">
        <v>1.6137933</v>
      </c>
      <c r="AK14" s="30" t="n">
        <v>-12.60125475</v>
      </c>
      <c r="AL14" s="31"/>
      <c r="AM14" s="30" t="n">
        <v>-8</v>
      </c>
      <c r="AN14" s="30" t="n">
        <v>2.2880928</v>
      </c>
      <c r="AO14" s="30" t="n">
        <v>-0.6405522</v>
      </c>
      <c r="AP14" s="31"/>
      <c r="AQ14" s="31"/>
      <c r="AR14" s="30" t="s">
        <v>193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 t="n">
        <v>10</v>
      </c>
      <c r="DW14" s="30" t="n">
        <v>0.098</v>
      </c>
      <c r="DX14" s="30" t="n">
        <v>785.23</v>
      </c>
      <c r="DY14" s="30" t="n">
        <v>1020.84</v>
      </c>
      <c r="DZ14" s="30" t="n">
        <v>176.0571273</v>
      </c>
      <c r="EA14" s="31"/>
      <c r="EB14" s="31"/>
      <c r="EC14" s="30" t="n">
        <v>10</v>
      </c>
      <c r="ED14" s="30" t="n">
        <v>0.098</v>
      </c>
      <c r="EE14" s="30" t="n">
        <v>10208.4</v>
      </c>
      <c r="EF14" s="30" t="n">
        <v>17.25359848</v>
      </c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</row>
    <row r="15" customFormat="false" ht="13.8" hidden="false" customHeight="true" outlineLevel="0" collapsed="false">
      <c r="A15" s="30" t="n">
        <v>-7.5</v>
      </c>
      <c r="B15" s="30" t="n">
        <v>-0.5864</v>
      </c>
      <c r="C15" s="30" t="n">
        <v>0.06278</v>
      </c>
      <c r="D15" s="30" t="n">
        <v>0.05529</v>
      </c>
      <c r="E15" s="30" t="n">
        <v>-0.0376</v>
      </c>
      <c r="F15" s="30" t="n">
        <v>1</v>
      </c>
      <c r="G15" s="30" t="n">
        <v>0.1791</v>
      </c>
      <c r="H15" s="30" t="n">
        <v>-9.340554317</v>
      </c>
      <c r="I15" s="31"/>
      <c r="J15" s="31"/>
      <c r="K15" s="30" t="n">
        <v>-7.75</v>
      </c>
      <c r="L15" s="30" t="n">
        <v>-0.2349</v>
      </c>
      <c r="M15" s="30" t="n">
        <v>0.09748</v>
      </c>
      <c r="N15" s="30" t="n">
        <v>0.09307</v>
      </c>
      <c r="O15" s="30" t="n">
        <v>-0.029</v>
      </c>
      <c r="P15" s="30" t="n">
        <v>0.7742</v>
      </c>
      <c r="Q15" s="30" t="n">
        <v>0.0728</v>
      </c>
      <c r="R15" s="30" t="n">
        <v>-2.409725072</v>
      </c>
      <c r="S15" s="31"/>
      <c r="T15" s="31"/>
      <c r="U15" s="31"/>
      <c r="V15" s="31"/>
      <c r="W15" s="31"/>
      <c r="X15" s="31"/>
      <c r="Y15" s="31"/>
      <c r="Z15" s="31"/>
      <c r="AA15" s="31"/>
      <c r="AB15" s="30" t="s">
        <v>194</v>
      </c>
      <c r="AC15" s="30" t="n">
        <v>-15.4</v>
      </c>
      <c r="AD15" s="31"/>
      <c r="AE15" s="30" t="s">
        <v>194</v>
      </c>
      <c r="AF15" s="30" t="n">
        <v>-2.501587878</v>
      </c>
      <c r="AG15" s="31"/>
      <c r="AH15" s="31"/>
      <c r="AI15" s="30" t="n">
        <v>-7.5</v>
      </c>
      <c r="AJ15" s="30" t="n">
        <v>1.42055445</v>
      </c>
      <c r="AK15" s="30" t="n">
        <v>-13.268766</v>
      </c>
      <c r="AL15" s="31"/>
      <c r="AM15" s="30" t="n">
        <v>-7.75</v>
      </c>
      <c r="AN15" s="30" t="n">
        <v>2.2057287</v>
      </c>
      <c r="AO15" s="30" t="n">
        <v>-0.6074514</v>
      </c>
      <c r="AP15" s="31"/>
      <c r="AQ15" s="31"/>
      <c r="AR15" s="30" t="s">
        <v>195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 t="n">
        <v>81</v>
      </c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</row>
    <row r="16" customFormat="false" ht="13.8" hidden="false" customHeight="true" outlineLevel="0" collapsed="false">
      <c r="A16" s="30" t="n">
        <v>-7.25</v>
      </c>
      <c r="B16" s="30" t="n">
        <v>-0.5842</v>
      </c>
      <c r="C16" s="30" t="n">
        <v>0.05855</v>
      </c>
      <c r="D16" s="30" t="n">
        <v>0.05097</v>
      </c>
      <c r="E16" s="30" t="n">
        <v>-0.0368</v>
      </c>
      <c r="F16" s="30" t="n">
        <v>1</v>
      </c>
      <c r="G16" s="30" t="n">
        <v>0.1769</v>
      </c>
      <c r="H16" s="30" t="n">
        <v>-9.977796755</v>
      </c>
      <c r="I16" s="31"/>
      <c r="J16" s="31"/>
      <c r="K16" s="30" t="n">
        <v>-7.5</v>
      </c>
      <c r="L16" s="30" t="n">
        <v>-0.2296</v>
      </c>
      <c r="M16" s="30" t="n">
        <v>0.0947</v>
      </c>
      <c r="N16" s="30" t="n">
        <v>0.09024</v>
      </c>
      <c r="O16" s="30" t="n">
        <v>-0.0296</v>
      </c>
      <c r="P16" s="30" t="n">
        <v>0.7687</v>
      </c>
      <c r="Q16" s="30" t="n">
        <v>0.0743</v>
      </c>
      <c r="R16" s="30" t="n">
        <v>-2.424498416</v>
      </c>
      <c r="S16" s="31"/>
      <c r="T16" s="31"/>
      <c r="U16" s="31"/>
      <c r="V16" s="31"/>
      <c r="W16" s="31"/>
      <c r="X16" s="31"/>
      <c r="Y16" s="31"/>
      <c r="Z16" s="31"/>
      <c r="AA16" s="31"/>
      <c r="AB16" s="30" t="s">
        <v>196</v>
      </c>
      <c r="AC16" s="30" t="n">
        <v>-4.75</v>
      </c>
      <c r="AD16" s="31"/>
      <c r="AE16" s="30" t="s">
        <v>196</v>
      </c>
      <c r="AF16" s="30" t="n">
        <v>-8.25</v>
      </c>
      <c r="AG16" s="31"/>
      <c r="AH16" s="31"/>
      <c r="AI16" s="30" t="n">
        <v>-7.25</v>
      </c>
      <c r="AJ16" s="30" t="n">
        <v>1.324840125</v>
      </c>
      <c r="AK16" s="30" t="n">
        <v>-13.2189855</v>
      </c>
      <c r="AL16" s="31"/>
      <c r="AM16" s="30" t="n">
        <v>-7.5</v>
      </c>
      <c r="AN16" s="30" t="n">
        <v>2.14282425</v>
      </c>
      <c r="AO16" s="30" t="n">
        <v>-0.5937456</v>
      </c>
      <c r="AP16" s="31"/>
      <c r="AQ16" s="31"/>
      <c r="AR16" s="30" t="s">
        <v>197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 t="n">
        <v>42</v>
      </c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</row>
    <row r="17" customFormat="false" ht="13.8" hidden="false" customHeight="true" outlineLevel="0" collapsed="false">
      <c r="A17" s="30" t="n">
        <v>-7</v>
      </c>
      <c r="B17" s="30" t="n">
        <v>-0.5854</v>
      </c>
      <c r="C17" s="30" t="n">
        <v>0.05412</v>
      </c>
      <c r="D17" s="30" t="n">
        <v>0.0463</v>
      </c>
      <c r="E17" s="30" t="n">
        <v>-0.0361</v>
      </c>
      <c r="F17" s="30" t="n">
        <v>1</v>
      </c>
      <c r="G17" s="30" t="n">
        <v>0.1759</v>
      </c>
      <c r="H17" s="30" t="n">
        <v>-10.81670362</v>
      </c>
      <c r="I17" s="31"/>
      <c r="J17" s="31"/>
      <c r="K17" s="30" t="n">
        <v>-7.25</v>
      </c>
      <c r="L17" s="30" t="n">
        <v>-0.2245</v>
      </c>
      <c r="M17" s="30" t="n">
        <v>0.09216</v>
      </c>
      <c r="N17" s="30" t="n">
        <v>0.08769</v>
      </c>
      <c r="O17" s="30" t="n">
        <v>-0.031</v>
      </c>
      <c r="P17" s="30" t="n">
        <v>0.7627</v>
      </c>
      <c r="Q17" s="30" t="n">
        <v>0.076</v>
      </c>
      <c r="R17" s="30" t="n">
        <v>-2.435980903</v>
      </c>
      <c r="S17" s="31"/>
      <c r="T17" s="31"/>
      <c r="U17" s="31"/>
      <c r="V17" s="31"/>
      <c r="W17" s="31"/>
      <c r="X17" s="31"/>
      <c r="Y17" s="31"/>
      <c r="Z17" s="31"/>
      <c r="AA17" s="31"/>
      <c r="AB17" s="30" t="s">
        <v>123</v>
      </c>
      <c r="AC17" s="30" t="n">
        <v>-10.453905</v>
      </c>
      <c r="AD17" s="31"/>
      <c r="AE17" s="30" t="s">
        <v>123</v>
      </c>
      <c r="AF17" s="30" t="n">
        <v>-0.7129602</v>
      </c>
      <c r="AG17" s="31"/>
      <c r="AH17" s="31"/>
      <c r="AI17" s="30" t="n">
        <v>-7</v>
      </c>
      <c r="AJ17" s="30" t="n">
        <v>1.2246003</v>
      </c>
      <c r="AK17" s="30" t="n">
        <v>-13.2461385</v>
      </c>
      <c r="AL17" s="31"/>
      <c r="AM17" s="30" t="n">
        <v>-7.25</v>
      </c>
      <c r="AN17" s="30" t="n">
        <v>2.0853504</v>
      </c>
      <c r="AO17" s="30" t="n">
        <v>-0.580557</v>
      </c>
      <c r="AP17" s="31"/>
      <c r="AQ17" s="31"/>
      <c r="AR17" s="30" t="s">
        <v>198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 t="n">
        <v>120</v>
      </c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</row>
    <row r="18" customFormat="false" ht="13.8" hidden="false" customHeight="false" outlineLevel="0" collapsed="false">
      <c r="A18" s="30" t="n">
        <v>-6.75</v>
      </c>
      <c r="B18" s="30" t="n">
        <v>-0.5839</v>
      </c>
      <c r="C18" s="30" t="n">
        <v>0.04991</v>
      </c>
      <c r="D18" s="30" t="n">
        <v>0.04175</v>
      </c>
      <c r="E18" s="30" t="n">
        <v>-0.0352</v>
      </c>
      <c r="F18" s="30" t="n">
        <v>1</v>
      </c>
      <c r="G18" s="30" t="n">
        <v>0.1761</v>
      </c>
      <c r="H18" s="30" t="n">
        <v>-11.6990583</v>
      </c>
      <c r="I18" s="31"/>
      <c r="J18" s="31"/>
      <c r="K18" s="30" t="n">
        <v>-7</v>
      </c>
      <c r="L18" s="30" t="n">
        <v>-0.2169</v>
      </c>
      <c r="M18" s="30" t="n">
        <v>0.08954</v>
      </c>
      <c r="N18" s="30" t="n">
        <v>0.08504</v>
      </c>
      <c r="O18" s="30" t="n">
        <v>-0.0333</v>
      </c>
      <c r="P18" s="30" t="n">
        <v>0.7563</v>
      </c>
      <c r="Q18" s="30" t="n">
        <v>0.0781</v>
      </c>
      <c r="R18" s="30" t="n">
        <v>-2.422381059</v>
      </c>
      <c r="S18" s="31"/>
      <c r="T18" s="31"/>
      <c r="U18" s="31"/>
      <c r="V18" s="31"/>
      <c r="W18" s="31"/>
      <c r="X18" s="31"/>
      <c r="Y18" s="31"/>
      <c r="Z18" s="31"/>
      <c r="AA18" s="31"/>
      <c r="AB18" s="30" t="s">
        <v>124</v>
      </c>
      <c r="AC18" s="30" t="n">
        <v>0.678825</v>
      </c>
      <c r="AD18" s="31"/>
      <c r="AE18" s="30" t="s">
        <v>124</v>
      </c>
      <c r="AF18" s="30" t="n">
        <v>2.493776775</v>
      </c>
      <c r="AG18" s="31"/>
      <c r="AH18" s="31"/>
      <c r="AI18" s="30" t="n">
        <v>-6.75</v>
      </c>
      <c r="AJ18" s="30" t="n">
        <v>1.129338525</v>
      </c>
      <c r="AK18" s="30" t="n">
        <v>-13.21219725</v>
      </c>
      <c r="AL18" s="31"/>
      <c r="AM18" s="30" t="n">
        <v>-7</v>
      </c>
      <c r="AN18" s="30" t="n">
        <v>2.02606635</v>
      </c>
      <c r="AO18" s="30" t="n">
        <v>-0.5609034</v>
      </c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</row>
    <row r="19" customFormat="false" ht="13.8" hidden="false" customHeight="false" outlineLevel="0" collapsed="false">
      <c r="A19" s="30" t="n">
        <v>-6.5</v>
      </c>
      <c r="B19" s="30" t="n">
        <v>-0.5787</v>
      </c>
      <c r="C19" s="30" t="n">
        <v>0.04598</v>
      </c>
      <c r="D19" s="30" t="n">
        <v>0.03741</v>
      </c>
      <c r="E19" s="30" t="n">
        <v>-0.0342</v>
      </c>
      <c r="F19" s="30" t="n">
        <v>1</v>
      </c>
      <c r="G19" s="30" t="n">
        <v>0.1769</v>
      </c>
      <c r="H19" s="30" t="n">
        <v>-12.58590692</v>
      </c>
      <c r="I19" s="31"/>
      <c r="J19" s="31"/>
      <c r="K19" s="30" t="n">
        <v>-6.75</v>
      </c>
      <c r="L19" s="30" t="n">
        <v>-0.2107</v>
      </c>
      <c r="M19" s="30" t="n">
        <v>0.08759</v>
      </c>
      <c r="N19" s="30" t="n">
        <v>0.08298</v>
      </c>
      <c r="O19" s="30" t="n">
        <v>-0.036</v>
      </c>
      <c r="P19" s="30" t="n">
        <v>0.7515</v>
      </c>
      <c r="Q19" s="30" t="n">
        <v>0.0807</v>
      </c>
      <c r="R19" s="30" t="n">
        <v>-2.405525745</v>
      </c>
      <c r="S19" s="31"/>
      <c r="T19" s="31"/>
      <c r="U19" s="31"/>
      <c r="V19" s="31"/>
      <c r="W19" s="31"/>
      <c r="X19" s="31"/>
      <c r="Y19" s="31"/>
      <c r="Z19" s="31"/>
      <c r="AA19" s="31"/>
      <c r="AB19" s="30" t="s">
        <v>199</v>
      </c>
      <c r="AC19" s="30" t="n">
        <v>26.57147325</v>
      </c>
      <c r="AD19" s="31"/>
      <c r="AE19" s="30" t="s">
        <v>199</v>
      </c>
      <c r="AF19" s="30" t="n">
        <v>2.3188662</v>
      </c>
      <c r="AG19" s="31"/>
      <c r="AH19" s="31"/>
      <c r="AI19" s="30" t="n">
        <v>-6.5</v>
      </c>
      <c r="AJ19" s="30" t="n">
        <v>1.04041245</v>
      </c>
      <c r="AK19" s="30" t="n">
        <v>-13.09453425</v>
      </c>
      <c r="AL19" s="31"/>
      <c r="AM19" s="30" t="n">
        <v>-6.75</v>
      </c>
      <c r="AN19" s="30" t="n">
        <v>1.981942725</v>
      </c>
      <c r="AO19" s="30" t="n">
        <v>-0.5448702</v>
      </c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</row>
    <row r="20" customFormat="false" ht="13.8" hidden="false" customHeight="false" outlineLevel="0" collapsed="false">
      <c r="A20" s="30" t="n">
        <v>-6.25</v>
      </c>
      <c r="B20" s="30" t="n">
        <v>-0.5695</v>
      </c>
      <c r="C20" s="30" t="n">
        <v>0.04233</v>
      </c>
      <c r="D20" s="30" t="n">
        <v>0.03327</v>
      </c>
      <c r="E20" s="30" t="n">
        <v>-0.0332</v>
      </c>
      <c r="F20" s="30" t="n">
        <v>1</v>
      </c>
      <c r="G20" s="30" t="n">
        <v>0.178</v>
      </c>
      <c r="H20" s="30" t="n">
        <v>-13.45381526</v>
      </c>
      <c r="I20" s="31"/>
      <c r="J20" s="31"/>
      <c r="K20" s="30" t="n">
        <v>-6.5</v>
      </c>
      <c r="L20" s="30" t="n">
        <v>-0.1978</v>
      </c>
      <c r="M20" s="30" t="n">
        <v>0.0897</v>
      </c>
      <c r="N20" s="30" t="n">
        <v>0.08476</v>
      </c>
      <c r="O20" s="30" t="n">
        <v>-0.0449</v>
      </c>
      <c r="P20" s="30" t="n">
        <v>0.745</v>
      </c>
      <c r="Q20" s="30" t="n">
        <v>0.0828</v>
      </c>
      <c r="R20" s="30" t="n">
        <v>-2.205128205</v>
      </c>
      <c r="S20" s="31"/>
      <c r="T20" s="31"/>
      <c r="U20" s="31"/>
      <c r="V20" s="31"/>
      <c r="W20" s="31"/>
      <c r="X20" s="31"/>
      <c r="Y20" s="31"/>
      <c r="Z20" s="31"/>
      <c r="AA20" s="31"/>
      <c r="AB20" s="30" t="s">
        <v>189</v>
      </c>
      <c r="AC20" s="30" t="n">
        <v>10.25</v>
      </c>
      <c r="AD20" s="31"/>
      <c r="AE20" s="30" t="s">
        <v>189</v>
      </c>
      <c r="AF20" s="30" t="n">
        <v>4.5</v>
      </c>
      <c r="AG20" s="31"/>
      <c r="AH20" s="31"/>
      <c r="AI20" s="30" t="n">
        <v>-6.25</v>
      </c>
      <c r="AJ20" s="30" t="n">
        <v>0.957822075</v>
      </c>
      <c r="AK20" s="30" t="n">
        <v>-12.88636125</v>
      </c>
      <c r="AL20" s="31"/>
      <c r="AM20" s="30" t="n">
        <v>-6.5</v>
      </c>
      <c r="AN20" s="30" t="n">
        <v>2.02968675</v>
      </c>
      <c r="AO20" s="30" t="n">
        <v>-0.5115108</v>
      </c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</row>
    <row r="21" customFormat="false" ht="13.8" hidden="false" customHeight="false" outlineLevel="0" collapsed="false">
      <c r="A21" s="30" t="n">
        <v>-6</v>
      </c>
      <c r="B21" s="30" t="n">
        <v>-0.5571</v>
      </c>
      <c r="C21" s="30" t="n">
        <v>0.03904</v>
      </c>
      <c r="D21" s="30" t="n">
        <v>0.02937</v>
      </c>
      <c r="E21" s="30" t="n">
        <v>-0.0321</v>
      </c>
      <c r="F21" s="30" t="n">
        <v>1</v>
      </c>
      <c r="G21" s="30" t="n">
        <v>0.1801</v>
      </c>
      <c r="H21" s="30" t="n">
        <v>-14.26997951</v>
      </c>
      <c r="I21" s="31"/>
      <c r="J21" s="31"/>
      <c r="K21" s="30" t="n">
        <v>-6.25</v>
      </c>
      <c r="L21" s="30" t="n">
        <v>-0.1883</v>
      </c>
      <c r="M21" s="30" t="n">
        <v>0.08284</v>
      </c>
      <c r="N21" s="30" t="n">
        <v>0.07804</v>
      </c>
      <c r="O21" s="30" t="n">
        <v>-0.0434</v>
      </c>
      <c r="P21" s="30" t="n">
        <v>0.7395</v>
      </c>
      <c r="Q21" s="30" t="n">
        <v>0.0838</v>
      </c>
      <c r="R21" s="30" t="n">
        <v>-2.273056494</v>
      </c>
      <c r="S21" s="31"/>
      <c r="T21" s="31"/>
      <c r="U21" s="31"/>
      <c r="V21" s="31"/>
      <c r="W21" s="31"/>
      <c r="X21" s="31"/>
      <c r="Y21" s="31"/>
      <c r="Z21" s="31"/>
      <c r="AA21" s="31"/>
      <c r="AB21" s="30" t="s">
        <v>200</v>
      </c>
      <c r="AC21" s="30" t="n">
        <v>1.2010677</v>
      </c>
      <c r="AD21" s="31"/>
      <c r="AE21" s="30" t="s">
        <v>200</v>
      </c>
      <c r="AF21" s="30" t="n">
        <v>0.8426481</v>
      </c>
      <c r="AG21" s="31"/>
      <c r="AH21" s="31"/>
      <c r="AI21" s="30" t="n">
        <v>-6</v>
      </c>
      <c r="AJ21" s="30" t="n">
        <v>0.8833776</v>
      </c>
      <c r="AK21" s="30" t="n">
        <v>-12.60578025</v>
      </c>
      <c r="AL21" s="31"/>
      <c r="AM21" s="30" t="n">
        <v>-6.25</v>
      </c>
      <c r="AN21" s="30" t="n">
        <v>1.8744621</v>
      </c>
      <c r="AO21" s="30" t="n">
        <v>-0.4869438</v>
      </c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</row>
    <row r="22" customFormat="false" ht="13.8" hidden="false" customHeight="false" outlineLevel="0" collapsed="false">
      <c r="A22" s="30" t="n">
        <v>-5.75</v>
      </c>
      <c r="B22" s="30" t="n">
        <v>-0.539</v>
      </c>
      <c r="C22" s="30" t="n">
        <v>0.03725</v>
      </c>
      <c r="D22" s="30" t="n">
        <v>0.02771</v>
      </c>
      <c r="E22" s="30" t="n">
        <v>-0.0308</v>
      </c>
      <c r="F22" s="30" t="n">
        <v>1</v>
      </c>
      <c r="G22" s="30" t="n">
        <v>0.1865</v>
      </c>
      <c r="H22" s="30" t="n">
        <v>-14.46979866</v>
      </c>
      <c r="I22" s="31"/>
      <c r="J22" s="31"/>
      <c r="K22" s="30" t="n">
        <v>-6</v>
      </c>
      <c r="L22" s="30" t="n">
        <v>-0.1785</v>
      </c>
      <c r="M22" s="30" t="n">
        <v>0.07872</v>
      </c>
      <c r="N22" s="30" t="n">
        <v>0.07392</v>
      </c>
      <c r="O22" s="30" t="n">
        <v>-0.0412</v>
      </c>
      <c r="P22" s="30" t="n">
        <v>0.735</v>
      </c>
      <c r="Q22" s="30" t="n">
        <v>0.0855</v>
      </c>
      <c r="R22" s="30" t="n">
        <v>-2.267530488</v>
      </c>
      <c r="S22" s="31"/>
      <c r="T22" s="31"/>
      <c r="U22" s="31"/>
      <c r="V22" s="31"/>
      <c r="W22" s="31"/>
      <c r="X22" s="31"/>
      <c r="Y22" s="31"/>
      <c r="Z22" s="31"/>
      <c r="AA22" s="31"/>
      <c r="AB22" s="30" t="s">
        <v>201</v>
      </c>
      <c r="AC22" s="30" t="n">
        <v>-1.33275975</v>
      </c>
      <c r="AD22" s="31"/>
      <c r="AE22" s="30" t="s">
        <v>202</v>
      </c>
      <c r="AF22" s="30" t="n">
        <v>0.7419234</v>
      </c>
      <c r="AG22" s="31"/>
      <c r="AH22" s="31"/>
      <c r="AI22" s="30" t="n">
        <v>-5.75</v>
      </c>
      <c r="AJ22" s="30" t="n">
        <v>0.842874375</v>
      </c>
      <c r="AK22" s="30" t="n">
        <v>-12.1962225</v>
      </c>
      <c r="AL22" s="31"/>
      <c r="AM22" s="30" t="n">
        <v>-6</v>
      </c>
      <c r="AN22" s="30" t="n">
        <v>1.7812368</v>
      </c>
      <c r="AO22" s="30" t="n">
        <v>-0.461601</v>
      </c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</row>
    <row r="23" customFormat="false" ht="13.8" hidden="false" customHeight="false" outlineLevel="0" collapsed="false">
      <c r="A23" s="30" t="n">
        <v>-5.5</v>
      </c>
      <c r="B23" s="30" t="n">
        <v>-0.5221</v>
      </c>
      <c r="C23" s="30" t="n">
        <v>0.03502</v>
      </c>
      <c r="D23" s="30" t="n">
        <v>0.025</v>
      </c>
      <c r="E23" s="30" t="n">
        <v>-0.0297</v>
      </c>
      <c r="F23" s="30" t="n">
        <v>1</v>
      </c>
      <c r="G23" s="30" t="n">
        <v>0.1945</v>
      </c>
      <c r="H23" s="30" t="n">
        <v>-14.90862364</v>
      </c>
      <c r="I23" s="31"/>
      <c r="J23" s="31"/>
      <c r="K23" s="30" t="n">
        <v>-5.75</v>
      </c>
      <c r="L23" s="30" t="n">
        <v>-0.1639</v>
      </c>
      <c r="M23" s="30" t="n">
        <v>0.07581</v>
      </c>
      <c r="N23" s="30" t="n">
        <v>0.07101</v>
      </c>
      <c r="O23" s="30" t="n">
        <v>-0.0418</v>
      </c>
      <c r="P23" s="30" t="n">
        <v>0.7287</v>
      </c>
      <c r="Q23" s="30" t="n">
        <v>0.088</v>
      </c>
      <c r="R23" s="30" t="n">
        <v>-2.161983907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0" t="n">
        <v>-5.5</v>
      </c>
      <c r="AJ23" s="30" t="n">
        <v>0.79241505</v>
      </c>
      <c r="AK23" s="30" t="n">
        <v>-11.81381775</v>
      </c>
      <c r="AL23" s="31"/>
      <c r="AM23" s="30" t="n">
        <v>-5.75</v>
      </c>
      <c r="AN23" s="30" t="n">
        <v>1.715390775</v>
      </c>
      <c r="AO23" s="30" t="n">
        <v>-0.4238454</v>
      </c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</row>
    <row r="24" customFormat="false" ht="13.8" hidden="false" customHeight="false" outlineLevel="0" collapsed="false">
      <c r="A24" s="30" t="n">
        <v>-5.25</v>
      </c>
      <c r="B24" s="30" t="n">
        <v>-0.5027</v>
      </c>
      <c r="C24" s="30" t="n">
        <v>0.03319</v>
      </c>
      <c r="D24" s="30" t="n">
        <v>0.02312</v>
      </c>
      <c r="E24" s="30" t="n">
        <v>-0.0286</v>
      </c>
      <c r="F24" s="30" t="n">
        <v>1</v>
      </c>
      <c r="G24" s="30" t="n">
        <v>0.2026</v>
      </c>
      <c r="H24" s="30" t="n">
        <v>-15.14612835</v>
      </c>
      <c r="I24" s="31"/>
      <c r="J24" s="31"/>
      <c r="K24" s="30" t="n">
        <v>-5.5</v>
      </c>
      <c r="L24" s="30" t="n">
        <v>-0.1493</v>
      </c>
      <c r="M24" s="30" t="n">
        <v>0.07331</v>
      </c>
      <c r="N24" s="30" t="n">
        <v>0.06843</v>
      </c>
      <c r="O24" s="30" t="n">
        <v>-0.0428</v>
      </c>
      <c r="P24" s="30" t="n">
        <v>0.7228</v>
      </c>
      <c r="Q24" s="30" t="n">
        <v>0.091</v>
      </c>
      <c r="R24" s="30" t="n">
        <v>-2.036557086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0" t="n">
        <v>-5.25</v>
      </c>
      <c r="AJ24" s="30" t="n">
        <v>0.751006725</v>
      </c>
      <c r="AK24" s="30" t="n">
        <v>-11.37484425</v>
      </c>
      <c r="AL24" s="31"/>
      <c r="AM24" s="30" t="n">
        <v>-5.5</v>
      </c>
      <c r="AN24" s="30" t="n">
        <v>1.658822025</v>
      </c>
      <c r="AO24" s="30" t="n">
        <v>-0.3860898</v>
      </c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</row>
    <row r="25" customFormat="false" ht="13.8" hidden="false" customHeight="false" outlineLevel="0" collapsed="false">
      <c r="A25" s="30" t="n">
        <v>-5</v>
      </c>
      <c r="B25" s="30" t="n">
        <v>-0.4827</v>
      </c>
      <c r="C25" s="30" t="n">
        <v>0.0314</v>
      </c>
      <c r="D25" s="30" t="n">
        <v>0.02102</v>
      </c>
      <c r="E25" s="30" t="n">
        <v>-0.0277</v>
      </c>
      <c r="F25" s="30" t="n">
        <v>1</v>
      </c>
      <c r="G25" s="30" t="n">
        <v>0.2144</v>
      </c>
      <c r="H25" s="30" t="n">
        <v>-15.37261146</v>
      </c>
      <c r="I25" s="31"/>
      <c r="J25" s="31"/>
      <c r="K25" s="30" t="n">
        <v>-5.25</v>
      </c>
      <c r="L25" s="30" t="n">
        <v>-0.1317</v>
      </c>
      <c r="M25" s="30" t="n">
        <v>0.07191</v>
      </c>
      <c r="N25" s="30" t="n">
        <v>0.06681</v>
      </c>
      <c r="O25" s="30" t="n">
        <v>-0.0447</v>
      </c>
      <c r="P25" s="30" t="n">
        <v>0.7184</v>
      </c>
      <c r="Q25" s="30" t="n">
        <v>0.0957</v>
      </c>
      <c r="R25" s="30" t="n">
        <v>-1.831455987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0" t="n">
        <v>-5</v>
      </c>
      <c r="AJ25" s="30" t="n">
        <v>0.7105035</v>
      </c>
      <c r="AK25" s="30" t="n">
        <v>-10.92229425</v>
      </c>
      <c r="AL25" s="31"/>
      <c r="AM25" s="30" t="n">
        <v>-5.25</v>
      </c>
      <c r="AN25" s="30" t="n">
        <v>1.627143525</v>
      </c>
      <c r="AO25" s="30" t="n">
        <v>-0.3405762</v>
      </c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</row>
    <row r="26" customFormat="false" ht="13.8" hidden="false" customHeight="false" outlineLevel="0" collapsed="false">
      <c r="A26" s="30" t="n">
        <v>-4.75</v>
      </c>
      <c r="B26" s="30" t="n">
        <v>-0.462</v>
      </c>
      <c r="C26" s="30" t="n">
        <v>0.03</v>
      </c>
      <c r="D26" s="30" t="n">
        <v>0.01947</v>
      </c>
      <c r="E26" s="30" t="n">
        <v>-0.0267</v>
      </c>
      <c r="F26" s="30" t="n">
        <v>1</v>
      </c>
      <c r="G26" s="30" t="n">
        <v>0.2296</v>
      </c>
      <c r="H26" s="30" t="n">
        <v>-15.4</v>
      </c>
      <c r="I26" s="31"/>
      <c r="J26" s="31"/>
      <c r="K26" s="30" t="n">
        <v>-5</v>
      </c>
      <c r="L26" s="30" t="n">
        <v>-0.1096</v>
      </c>
      <c r="M26" s="30" t="n">
        <v>0.07076</v>
      </c>
      <c r="N26" s="30" t="n">
        <v>0.06538</v>
      </c>
      <c r="O26" s="30" t="n">
        <v>-0.0483</v>
      </c>
      <c r="P26" s="30" t="n">
        <v>0.7123</v>
      </c>
      <c r="Q26" s="30" t="n">
        <v>0.0983</v>
      </c>
      <c r="R26" s="30" t="n">
        <v>-1.548897682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0" t="n">
        <v>-4.75</v>
      </c>
      <c r="AJ26" s="30" t="n">
        <v>0.678825</v>
      </c>
      <c r="AK26" s="30" t="n">
        <v>-10.453905</v>
      </c>
      <c r="AL26" s="31"/>
      <c r="AM26" s="30" t="n">
        <v>-5</v>
      </c>
      <c r="AN26" s="30" t="n">
        <v>1.6011219</v>
      </c>
      <c r="AO26" s="30" t="n">
        <v>-0.2834256</v>
      </c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</row>
    <row r="27" customFormat="false" ht="13.8" hidden="false" customHeight="false" outlineLevel="0" collapsed="false">
      <c r="A27" s="30" t="n">
        <v>-4.5</v>
      </c>
      <c r="B27" s="30" t="n">
        <v>-0.4411</v>
      </c>
      <c r="C27" s="30" t="n">
        <v>0.02879</v>
      </c>
      <c r="D27" s="30" t="n">
        <v>0.01829</v>
      </c>
      <c r="E27" s="30" t="n">
        <v>-0.0256</v>
      </c>
      <c r="F27" s="30" t="n">
        <v>1</v>
      </c>
      <c r="G27" s="30" t="n">
        <v>0.2477</v>
      </c>
      <c r="H27" s="30" t="n">
        <v>-15.32129212</v>
      </c>
      <c r="I27" s="31"/>
      <c r="J27" s="31"/>
      <c r="K27" s="30" t="n">
        <v>-4.75</v>
      </c>
      <c r="L27" s="30" t="n">
        <v>-0.0974</v>
      </c>
      <c r="M27" s="30" t="n">
        <v>0.06639</v>
      </c>
      <c r="N27" s="30" t="n">
        <v>0.06108</v>
      </c>
      <c r="O27" s="30" t="n">
        <v>-0.0475</v>
      </c>
      <c r="P27" s="30" t="n">
        <v>0.7067</v>
      </c>
      <c r="Q27" s="30" t="n">
        <v>0.0998</v>
      </c>
      <c r="R27" s="30" t="n">
        <v>-1.467088417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0" t="n">
        <v>-4.5</v>
      </c>
      <c r="AJ27" s="30" t="n">
        <v>0.651445725</v>
      </c>
      <c r="AK27" s="30" t="n">
        <v>-9.98099025</v>
      </c>
      <c r="AL27" s="31"/>
      <c r="AM27" s="30" t="n">
        <v>-4.75</v>
      </c>
      <c r="AN27" s="30" t="n">
        <v>1.502239725</v>
      </c>
      <c r="AO27" s="30" t="n">
        <v>-0.2518764</v>
      </c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</row>
    <row r="28" customFormat="false" ht="13.8" hidden="false" customHeight="false" outlineLevel="0" collapsed="false">
      <c r="A28" s="30" t="n">
        <v>-4.25</v>
      </c>
      <c r="B28" s="30" t="n">
        <v>-0.4199</v>
      </c>
      <c r="C28" s="30" t="n">
        <v>0.02773</v>
      </c>
      <c r="D28" s="30" t="n">
        <v>0.01724</v>
      </c>
      <c r="E28" s="30" t="n">
        <v>-0.0246</v>
      </c>
      <c r="F28" s="30" t="n">
        <v>1</v>
      </c>
      <c r="G28" s="30" t="n">
        <v>0.2698</v>
      </c>
      <c r="H28" s="30" t="n">
        <v>-15.14244501</v>
      </c>
      <c r="I28" s="31"/>
      <c r="J28" s="31"/>
      <c r="K28" s="30" t="n">
        <v>-4.5</v>
      </c>
      <c r="L28" s="30" t="n">
        <v>-0.0839</v>
      </c>
      <c r="M28" s="30" t="n">
        <v>0.06355</v>
      </c>
      <c r="N28" s="30" t="n">
        <v>0.05819</v>
      </c>
      <c r="O28" s="30" t="n">
        <v>-0.0463</v>
      </c>
      <c r="P28" s="30" t="n">
        <v>0.7024</v>
      </c>
      <c r="Q28" s="30" t="n">
        <v>0.1022</v>
      </c>
      <c r="R28" s="30" t="n">
        <v>-1.320220299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0" t="n">
        <v>-4.25</v>
      </c>
      <c r="AJ28" s="30" t="n">
        <v>0.627460575</v>
      </c>
      <c r="AK28" s="30" t="n">
        <v>-9.50128725</v>
      </c>
      <c r="AL28" s="31"/>
      <c r="AM28" s="30" t="n">
        <v>-4.5</v>
      </c>
      <c r="AN28" s="30" t="n">
        <v>1.437977625</v>
      </c>
      <c r="AO28" s="30" t="n">
        <v>-0.2169654</v>
      </c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</row>
    <row r="29" customFormat="false" ht="13.8" hidden="false" customHeight="false" outlineLevel="0" collapsed="false">
      <c r="A29" s="30" t="n">
        <v>-4</v>
      </c>
      <c r="B29" s="30" t="n">
        <v>-0.3983</v>
      </c>
      <c r="C29" s="30" t="n">
        <v>0.02669</v>
      </c>
      <c r="D29" s="30" t="n">
        <v>0.01619</v>
      </c>
      <c r="E29" s="30" t="n">
        <v>-0.0237</v>
      </c>
      <c r="F29" s="30" t="n">
        <v>1</v>
      </c>
      <c r="G29" s="30" t="n">
        <v>0.2964</v>
      </c>
      <c r="H29" s="30" t="n">
        <v>-14.92319221</v>
      </c>
      <c r="I29" s="31"/>
      <c r="J29" s="31"/>
      <c r="K29" s="30" t="n">
        <v>-4.25</v>
      </c>
      <c r="L29" s="30" t="n">
        <v>-0.0651</v>
      </c>
      <c r="M29" s="30" t="n">
        <v>0.06145</v>
      </c>
      <c r="N29" s="30" t="n">
        <v>0.05602</v>
      </c>
      <c r="O29" s="30" t="n">
        <v>-0.0469</v>
      </c>
      <c r="P29" s="30" t="n">
        <v>0.6966</v>
      </c>
      <c r="Q29" s="30" t="n">
        <v>0.1063</v>
      </c>
      <c r="R29" s="30" t="n">
        <v>-1.059397884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0" t="n">
        <v>-4</v>
      </c>
      <c r="AJ29" s="30" t="n">
        <v>0.603927975</v>
      </c>
      <c r="AK29" s="30" t="n">
        <v>-9.01253325</v>
      </c>
      <c r="AL29" s="31"/>
      <c r="AM29" s="30" t="n">
        <v>-4.25</v>
      </c>
      <c r="AN29" s="30" t="n">
        <v>1.390459875</v>
      </c>
      <c r="AO29" s="30" t="n">
        <v>-0.1683486</v>
      </c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</row>
    <row r="30" customFormat="false" ht="13.8" hidden="false" customHeight="false" outlineLevel="0" collapsed="false">
      <c r="A30" s="30" t="n">
        <v>-3.75</v>
      </c>
      <c r="B30" s="30" t="n">
        <v>-0.3765</v>
      </c>
      <c r="C30" s="30" t="n">
        <v>0.02576</v>
      </c>
      <c r="D30" s="30" t="n">
        <v>0.01532</v>
      </c>
      <c r="E30" s="30" t="n">
        <v>-0.0228</v>
      </c>
      <c r="F30" s="30" t="n">
        <v>1</v>
      </c>
      <c r="G30" s="30" t="n">
        <v>0.3281</v>
      </c>
      <c r="H30" s="30" t="n">
        <v>-14.61568323</v>
      </c>
      <c r="I30" s="31"/>
      <c r="J30" s="31"/>
      <c r="K30" s="30" t="n">
        <v>-4</v>
      </c>
      <c r="L30" s="30" t="n">
        <v>-0.036</v>
      </c>
      <c r="M30" s="30" t="n">
        <v>0.06176</v>
      </c>
      <c r="N30" s="30" t="n">
        <v>0.05586</v>
      </c>
      <c r="O30" s="30" t="n">
        <v>-0.0493</v>
      </c>
      <c r="P30" s="30" t="n">
        <v>0.6904</v>
      </c>
      <c r="Q30" s="30" t="n">
        <v>0.1138</v>
      </c>
      <c r="R30" s="30" t="n">
        <v>-0.5829015544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0" t="n">
        <v>-3.75</v>
      </c>
      <c r="AJ30" s="30" t="n">
        <v>0.5828844</v>
      </c>
      <c r="AK30" s="30" t="n">
        <v>-8.51925375</v>
      </c>
      <c r="AL30" s="31"/>
      <c r="AM30" s="30" t="n">
        <v>-4</v>
      </c>
      <c r="AN30" s="30" t="n">
        <v>1.3974744</v>
      </c>
      <c r="AO30" s="30" t="n">
        <v>-0.093096</v>
      </c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</row>
    <row r="31" customFormat="false" ht="13.8" hidden="false" customHeight="false" outlineLevel="0" collapsed="false">
      <c r="A31" s="30" t="n">
        <v>-3.5</v>
      </c>
      <c r="B31" s="30" t="n">
        <v>-0.3545</v>
      </c>
      <c r="C31" s="30" t="n">
        <v>0.02487</v>
      </c>
      <c r="D31" s="30" t="n">
        <v>0.01462</v>
      </c>
      <c r="E31" s="30" t="n">
        <v>-0.0218</v>
      </c>
      <c r="F31" s="30" t="n">
        <v>1</v>
      </c>
      <c r="G31" s="30" t="n">
        <v>0.3646</v>
      </c>
      <c r="H31" s="30" t="n">
        <v>-14.25412143</v>
      </c>
      <c r="I31" s="31"/>
      <c r="J31" s="31"/>
      <c r="K31" s="30" t="n">
        <v>-3.75</v>
      </c>
      <c r="L31" s="30" t="n">
        <v>-0.0245</v>
      </c>
      <c r="M31" s="30" t="n">
        <v>0.05752</v>
      </c>
      <c r="N31" s="30" t="n">
        <v>0.05171</v>
      </c>
      <c r="O31" s="30" t="n">
        <v>-0.0479</v>
      </c>
      <c r="P31" s="30" t="n">
        <v>0.6864</v>
      </c>
      <c r="Q31" s="30" t="n">
        <v>0.116</v>
      </c>
      <c r="R31" s="30" t="n">
        <v>-0.4259388039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0" t="n">
        <v>-3.5</v>
      </c>
      <c r="AJ31" s="30" t="n">
        <v>0.562745925</v>
      </c>
      <c r="AK31" s="30" t="n">
        <v>-8.02144875</v>
      </c>
      <c r="AL31" s="31"/>
      <c r="AM31" s="30" t="n">
        <v>-3.75</v>
      </c>
      <c r="AN31" s="30" t="n">
        <v>1.3015338</v>
      </c>
      <c r="AO31" s="30" t="n">
        <v>-0.063357</v>
      </c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</row>
    <row r="32" customFormat="false" ht="13.8" hidden="false" customHeight="false" outlineLevel="0" collapsed="false">
      <c r="A32" s="30" t="n">
        <v>-3.25</v>
      </c>
      <c r="B32" s="30" t="n">
        <v>-0.332</v>
      </c>
      <c r="C32" s="30" t="n">
        <v>0.02402</v>
      </c>
      <c r="D32" s="30" t="n">
        <v>0.01394</v>
      </c>
      <c r="E32" s="30" t="n">
        <v>-0.0209</v>
      </c>
      <c r="F32" s="30" t="n">
        <v>1</v>
      </c>
      <c r="G32" s="30" t="n">
        <v>0.4107</v>
      </c>
      <c r="H32" s="30" t="n">
        <v>-13.82181515</v>
      </c>
      <c r="I32" s="31"/>
      <c r="J32" s="31"/>
      <c r="K32" s="30" t="n">
        <v>-3.5</v>
      </c>
      <c r="L32" s="30" t="n">
        <v>-0.0071</v>
      </c>
      <c r="M32" s="30" t="n">
        <v>0.05533</v>
      </c>
      <c r="N32" s="30" t="n">
        <v>0.04948</v>
      </c>
      <c r="O32" s="30" t="n">
        <v>-0.0474</v>
      </c>
      <c r="P32" s="30" t="n">
        <v>0.6814</v>
      </c>
      <c r="Q32" s="30" t="n">
        <v>0.1207</v>
      </c>
      <c r="R32" s="30" t="n">
        <v>-0.1283209832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0" t="n">
        <v>-3.25</v>
      </c>
      <c r="AJ32" s="30" t="n">
        <v>0.54351255</v>
      </c>
      <c r="AK32" s="30" t="n">
        <v>-7.51233</v>
      </c>
      <c r="AL32" s="31"/>
      <c r="AM32" s="30" t="n">
        <v>-3.5</v>
      </c>
      <c r="AN32" s="30" t="n">
        <v>1.251979575</v>
      </c>
      <c r="AO32" s="30" t="n">
        <v>-0.0183606</v>
      </c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</row>
    <row r="33" customFormat="false" ht="13.8" hidden="false" customHeight="false" outlineLevel="0" collapsed="false">
      <c r="A33" s="30" t="n">
        <v>-3</v>
      </c>
      <c r="B33" s="30" t="n">
        <v>-0.3108</v>
      </c>
      <c r="C33" s="30" t="n">
        <v>0.02326</v>
      </c>
      <c r="D33" s="30" t="n">
        <v>0.01352</v>
      </c>
      <c r="E33" s="30" t="n">
        <v>-0.0195</v>
      </c>
      <c r="F33" s="30" t="n">
        <v>1</v>
      </c>
      <c r="G33" s="30" t="n">
        <v>0.4653</v>
      </c>
      <c r="H33" s="30" t="n">
        <v>-13.36199484</v>
      </c>
      <c r="I33" s="31"/>
      <c r="J33" s="31"/>
      <c r="K33" s="30" t="n">
        <v>-3.25</v>
      </c>
      <c r="L33" s="30" t="n">
        <v>0.0209</v>
      </c>
      <c r="M33" s="30" t="n">
        <v>0.05515</v>
      </c>
      <c r="N33" s="30" t="n">
        <v>0.04894</v>
      </c>
      <c r="O33" s="30" t="n">
        <v>-0.0488</v>
      </c>
      <c r="P33" s="30" t="n">
        <v>0.6746</v>
      </c>
      <c r="Q33" s="30" t="n">
        <v>0.1302</v>
      </c>
      <c r="R33" s="30" t="n">
        <v>0.3789664551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0" t="n">
        <v>-3</v>
      </c>
      <c r="AJ33" s="30" t="n">
        <v>0.52631565</v>
      </c>
      <c r="AK33" s="30" t="n">
        <v>-7.032627</v>
      </c>
      <c r="AL33" s="31"/>
      <c r="AM33" s="30" t="n">
        <v>-3.25</v>
      </c>
      <c r="AN33" s="30" t="n">
        <v>1.247906625</v>
      </c>
      <c r="AO33" s="30" t="n">
        <v>0.0540474</v>
      </c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</row>
    <row r="34" customFormat="false" ht="13.8" hidden="false" customHeight="false" outlineLevel="0" collapsed="false">
      <c r="A34" s="30" t="n">
        <v>-2.75</v>
      </c>
      <c r="B34" s="30" t="n">
        <v>-0.2902</v>
      </c>
      <c r="C34" s="30" t="n">
        <v>0.02263</v>
      </c>
      <c r="D34" s="30" t="n">
        <v>0.01326</v>
      </c>
      <c r="E34" s="30" t="n">
        <v>-0.0179</v>
      </c>
      <c r="F34" s="30" t="n">
        <v>1</v>
      </c>
      <c r="G34" s="30" t="n">
        <v>0.533</v>
      </c>
      <c r="H34" s="30" t="n">
        <v>-12.82368537</v>
      </c>
      <c r="I34" s="31"/>
      <c r="J34" s="31"/>
      <c r="K34" s="30" t="n">
        <v>-3</v>
      </c>
      <c r="L34" s="30" t="n">
        <v>0.0357</v>
      </c>
      <c r="M34" s="30" t="n">
        <v>0.05185</v>
      </c>
      <c r="N34" s="30" t="n">
        <v>0.04566</v>
      </c>
      <c r="O34" s="30" t="n">
        <v>-0.0476</v>
      </c>
      <c r="P34" s="30" t="n">
        <v>0.6704</v>
      </c>
      <c r="Q34" s="30" t="n">
        <v>0.133</v>
      </c>
      <c r="R34" s="30" t="n">
        <v>0.6885245902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0" t="n">
        <v>-2.75</v>
      </c>
      <c r="AJ34" s="30" t="n">
        <v>0.512060325</v>
      </c>
      <c r="AK34" s="30" t="n">
        <v>-6.5665005</v>
      </c>
      <c r="AL34" s="31"/>
      <c r="AM34" s="30" t="n">
        <v>-3</v>
      </c>
      <c r="AN34" s="30" t="n">
        <v>1.173235875</v>
      </c>
      <c r="AO34" s="30" t="n">
        <v>0.0923202</v>
      </c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</row>
    <row r="35" customFormat="false" ht="13.8" hidden="false" customHeight="false" outlineLevel="0" collapsed="false">
      <c r="A35" s="30" t="n">
        <v>-2.5</v>
      </c>
      <c r="B35" s="30" t="n">
        <v>-0.2718</v>
      </c>
      <c r="C35" s="30" t="n">
        <v>0.02208</v>
      </c>
      <c r="D35" s="30" t="n">
        <v>0.01312</v>
      </c>
      <c r="E35" s="30" t="n">
        <v>-0.0155</v>
      </c>
      <c r="F35" s="30" t="n">
        <v>1</v>
      </c>
      <c r="G35" s="30" t="n">
        <v>0.6126</v>
      </c>
      <c r="H35" s="30" t="n">
        <v>-12.30978261</v>
      </c>
      <c r="I35" s="31"/>
      <c r="J35" s="31"/>
      <c r="K35" s="30" t="n">
        <v>-2.75</v>
      </c>
      <c r="L35" s="30" t="n">
        <v>0.055</v>
      </c>
      <c r="M35" s="30" t="n">
        <v>0.05005</v>
      </c>
      <c r="N35" s="30" t="n">
        <v>0.04373</v>
      </c>
      <c r="O35" s="30" t="n">
        <v>-0.0466</v>
      </c>
      <c r="P35" s="30" t="n">
        <v>0.6668</v>
      </c>
      <c r="Q35" s="30" t="n">
        <v>0.1393</v>
      </c>
      <c r="R35" s="30" t="n">
        <v>1.098901099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0" t="n">
        <v>-2.5</v>
      </c>
      <c r="AJ35" s="30" t="n">
        <v>0.4996152</v>
      </c>
      <c r="AK35" s="30" t="n">
        <v>-6.1501545</v>
      </c>
      <c r="AL35" s="31"/>
      <c r="AM35" s="30" t="n">
        <v>-2.75</v>
      </c>
      <c r="AN35" s="30" t="n">
        <v>1.132506375</v>
      </c>
      <c r="AO35" s="30" t="n">
        <v>0.14223</v>
      </c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</row>
    <row r="36" customFormat="false" ht="13.8" hidden="false" customHeight="false" outlineLevel="0" collapsed="false">
      <c r="A36" s="30" t="n">
        <v>-2.25</v>
      </c>
      <c r="B36" s="30" t="n">
        <v>-0.2578</v>
      </c>
      <c r="C36" s="30" t="n">
        <v>0.0216</v>
      </c>
      <c r="D36" s="30" t="n">
        <v>0.01314</v>
      </c>
      <c r="E36" s="30" t="n">
        <v>-0.0116</v>
      </c>
      <c r="F36" s="30" t="n">
        <v>1</v>
      </c>
      <c r="G36" s="30" t="n">
        <v>0.7057</v>
      </c>
      <c r="H36" s="30" t="n">
        <v>-11.93518519</v>
      </c>
      <c r="I36" s="31"/>
      <c r="J36" s="31"/>
      <c r="K36" s="30" t="n">
        <v>-2.5</v>
      </c>
      <c r="L36" s="30" t="n">
        <v>0.0798</v>
      </c>
      <c r="M36" s="30" t="n">
        <v>0.04907</v>
      </c>
      <c r="N36" s="30" t="n">
        <v>0.04258</v>
      </c>
      <c r="O36" s="30" t="n">
        <v>-0.0478</v>
      </c>
      <c r="P36" s="30" t="n">
        <v>0.6591</v>
      </c>
      <c r="Q36" s="30" t="n">
        <v>0.148</v>
      </c>
      <c r="R36" s="30" t="n">
        <v>1.626248217</v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0" t="n">
        <v>-2.25</v>
      </c>
      <c r="AJ36" s="30" t="n">
        <v>0.488754</v>
      </c>
      <c r="AK36" s="30" t="n">
        <v>-5.8333695</v>
      </c>
      <c r="AL36" s="31"/>
      <c r="AM36" s="30" t="n">
        <v>-2.5</v>
      </c>
      <c r="AN36" s="30" t="n">
        <v>1.110331425</v>
      </c>
      <c r="AO36" s="30" t="n">
        <v>0.2063628</v>
      </c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</row>
    <row r="37" customFormat="false" ht="13.8" hidden="false" customHeight="false" outlineLevel="0" collapsed="false">
      <c r="A37" s="30" t="n">
        <v>-2</v>
      </c>
      <c r="B37" s="30" t="n">
        <v>-0.2485</v>
      </c>
      <c r="C37" s="30" t="n">
        <v>0.02133</v>
      </c>
      <c r="D37" s="30" t="n">
        <v>0.01336</v>
      </c>
      <c r="E37" s="30" t="n">
        <v>-0.0057</v>
      </c>
      <c r="F37" s="30" t="n">
        <v>1</v>
      </c>
      <c r="G37" s="30" t="n">
        <v>0.8198</v>
      </c>
      <c r="H37" s="30" t="n">
        <v>-11.65025785</v>
      </c>
      <c r="I37" s="31"/>
      <c r="J37" s="31"/>
      <c r="K37" s="30" t="n">
        <v>-2.25</v>
      </c>
      <c r="L37" s="30" t="n">
        <v>0.0992</v>
      </c>
      <c r="M37" s="30" t="n">
        <v>0.04713</v>
      </c>
      <c r="N37" s="30" t="n">
        <v>0.04057</v>
      </c>
      <c r="O37" s="30" t="n">
        <v>-0.0469</v>
      </c>
      <c r="P37" s="30" t="n">
        <v>0.6546</v>
      </c>
      <c r="Q37" s="30" t="n">
        <v>0.1547</v>
      </c>
      <c r="R37" s="30" t="n">
        <v>2.104816465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0" t="n">
        <v>-2</v>
      </c>
      <c r="AJ37" s="30" t="n">
        <v>0.482644575</v>
      </c>
      <c r="AK37" s="30" t="n">
        <v>-5.62293375</v>
      </c>
      <c r="AL37" s="31"/>
      <c r="AM37" s="30" t="n">
        <v>-2.25</v>
      </c>
      <c r="AN37" s="30" t="n">
        <v>1.066434075</v>
      </c>
      <c r="AO37" s="30" t="n">
        <v>0.2565312</v>
      </c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</row>
    <row r="38" customFormat="false" ht="13.8" hidden="false" customHeight="false" outlineLevel="0" collapsed="false">
      <c r="A38" s="30" t="n">
        <v>-1.75</v>
      </c>
      <c r="B38" s="30" t="n">
        <v>-0.1469</v>
      </c>
      <c r="C38" s="30" t="n">
        <v>0.02166</v>
      </c>
      <c r="D38" s="30" t="n">
        <v>0.01342</v>
      </c>
      <c r="E38" s="30" t="n">
        <v>-0.0186</v>
      </c>
      <c r="F38" s="30" t="n">
        <v>1</v>
      </c>
      <c r="G38" s="30" t="n">
        <v>1</v>
      </c>
      <c r="H38" s="30" t="n">
        <v>-6.782086796</v>
      </c>
      <c r="I38" s="31"/>
      <c r="J38" s="31"/>
      <c r="K38" s="30" t="n">
        <v>-2</v>
      </c>
      <c r="L38" s="30" t="n">
        <v>0.1211</v>
      </c>
      <c r="M38" s="30" t="n">
        <v>0.04555</v>
      </c>
      <c r="N38" s="30" t="n">
        <v>0.03873</v>
      </c>
      <c r="O38" s="30" t="n">
        <v>-0.0457</v>
      </c>
      <c r="P38" s="30" t="n">
        <v>0.6514</v>
      </c>
      <c r="Q38" s="30" t="n">
        <v>0.1653</v>
      </c>
      <c r="R38" s="30" t="n">
        <v>2.658616905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0" t="n">
        <v>-1.75</v>
      </c>
      <c r="AJ38" s="30" t="n">
        <v>0.49011165</v>
      </c>
      <c r="AK38" s="30" t="n">
        <v>-3.32397975</v>
      </c>
      <c r="AL38" s="31"/>
      <c r="AM38" s="30" t="n">
        <v>-2</v>
      </c>
      <c r="AN38" s="30" t="n">
        <v>1.030682625</v>
      </c>
      <c r="AO38" s="30" t="n">
        <v>0.3131646</v>
      </c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</row>
    <row r="39" customFormat="false" ht="13.8" hidden="false" customHeight="false" outlineLevel="0" collapsed="false">
      <c r="A39" s="30" t="n">
        <v>-1.5</v>
      </c>
      <c r="B39" s="30" t="n">
        <v>-0.1502</v>
      </c>
      <c r="C39" s="30" t="n">
        <v>0.02143</v>
      </c>
      <c r="D39" s="30" t="n">
        <v>0.01292</v>
      </c>
      <c r="E39" s="30" t="n">
        <v>-0.0162</v>
      </c>
      <c r="F39" s="30" t="n">
        <v>1</v>
      </c>
      <c r="G39" s="30" t="n">
        <v>1</v>
      </c>
      <c r="H39" s="30" t="n">
        <v>-7.008866076</v>
      </c>
      <c r="I39" s="31"/>
      <c r="J39" s="31"/>
      <c r="K39" s="30" t="n">
        <v>-1.75</v>
      </c>
      <c r="L39" s="30" t="n">
        <v>0.1447</v>
      </c>
      <c r="M39" s="30" t="n">
        <v>0.04516</v>
      </c>
      <c r="N39" s="30" t="n">
        <v>0.03823</v>
      </c>
      <c r="O39" s="30" t="n">
        <v>-0.0466</v>
      </c>
      <c r="P39" s="30" t="n">
        <v>0.6434</v>
      </c>
      <c r="Q39" s="30" t="n">
        <v>0.1793</v>
      </c>
      <c r="R39" s="30" t="n">
        <v>3.204162976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0" t="n">
        <v>-1.5</v>
      </c>
      <c r="AJ39" s="30" t="n">
        <v>0.484907325</v>
      </c>
      <c r="AK39" s="30" t="n">
        <v>-3.3986505</v>
      </c>
      <c r="AL39" s="31"/>
      <c r="AM39" s="30" t="n">
        <v>-1.75</v>
      </c>
      <c r="AN39" s="30" t="n">
        <v>1.0218579</v>
      </c>
      <c r="AO39" s="30" t="n">
        <v>0.3741942</v>
      </c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</row>
    <row r="40" customFormat="false" ht="13.8" hidden="false" customHeight="false" outlineLevel="0" collapsed="false">
      <c r="A40" s="30" t="n">
        <v>-1.25</v>
      </c>
      <c r="B40" s="30" t="n">
        <v>-0.1389</v>
      </c>
      <c r="C40" s="30" t="n">
        <v>0.0216</v>
      </c>
      <c r="D40" s="30" t="n">
        <v>0.01282</v>
      </c>
      <c r="E40" s="30" t="n">
        <v>-0.0154</v>
      </c>
      <c r="F40" s="30" t="n">
        <v>1</v>
      </c>
      <c r="G40" s="30" t="n">
        <v>1</v>
      </c>
      <c r="H40" s="30" t="n">
        <v>-6.430555556</v>
      </c>
      <c r="I40" s="31"/>
      <c r="J40" s="31"/>
      <c r="K40" s="30" t="n">
        <v>-1.25</v>
      </c>
      <c r="L40" s="30" t="n">
        <v>0.1861</v>
      </c>
      <c r="M40" s="30" t="n">
        <v>0.04187</v>
      </c>
      <c r="N40" s="30" t="n">
        <v>0.03469</v>
      </c>
      <c r="O40" s="30" t="n">
        <v>-0.0444</v>
      </c>
      <c r="P40" s="30" t="n">
        <v>0.6356</v>
      </c>
      <c r="Q40" s="30" t="n">
        <v>0.2122</v>
      </c>
      <c r="R40" s="30" t="n">
        <v>4.444709816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0" t="n">
        <v>-1.25</v>
      </c>
      <c r="AJ40" s="30" t="n">
        <v>0.488754</v>
      </c>
      <c r="AK40" s="30" t="n">
        <v>-3.14295975</v>
      </c>
      <c r="AL40" s="31"/>
      <c r="AM40" s="30" t="n">
        <v>-1.25</v>
      </c>
      <c r="AN40" s="30" t="n">
        <v>0.947413425</v>
      </c>
      <c r="AO40" s="30" t="n">
        <v>0.4812546</v>
      </c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</row>
    <row r="41" customFormat="false" ht="13.8" hidden="false" customHeight="false" outlineLevel="0" collapsed="false">
      <c r="A41" s="30" t="n">
        <v>-1</v>
      </c>
      <c r="B41" s="30" t="n">
        <v>-0.1244</v>
      </c>
      <c r="C41" s="30" t="n">
        <v>0.02191</v>
      </c>
      <c r="D41" s="30" t="n">
        <v>0.0129</v>
      </c>
      <c r="E41" s="30" t="n">
        <v>-0.0148</v>
      </c>
      <c r="F41" s="30" t="n">
        <v>1</v>
      </c>
      <c r="G41" s="30" t="n">
        <v>1</v>
      </c>
      <c r="H41" s="30" t="n">
        <v>-5.677772707</v>
      </c>
      <c r="I41" s="31"/>
      <c r="J41" s="31"/>
      <c r="K41" s="30" t="n">
        <v>-1</v>
      </c>
      <c r="L41" s="30" t="n">
        <v>0.2054</v>
      </c>
      <c r="M41" s="30" t="n">
        <v>0.04099</v>
      </c>
      <c r="N41" s="30" t="n">
        <v>0.03386</v>
      </c>
      <c r="O41" s="30" t="n">
        <v>-0.0446</v>
      </c>
      <c r="P41" s="30" t="n">
        <v>0.6282</v>
      </c>
      <c r="Q41" s="30" t="n">
        <v>0.2322</v>
      </c>
      <c r="R41" s="30" t="n">
        <v>5.010978287</v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0" t="n">
        <v>-1</v>
      </c>
      <c r="AJ41" s="30" t="n">
        <v>0.495768525</v>
      </c>
      <c r="AK41" s="30" t="n">
        <v>-2.814861</v>
      </c>
      <c r="AL41" s="31"/>
      <c r="AM41" s="30" t="n">
        <v>-1</v>
      </c>
      <c r="AN41" s="30" t="n">
        <v>0.927501225</v>
      </c>
      <c r="AO41" s="30" t="n">
        <v>0.5311644</v>
      </c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</row>
    <row r="42" customFormat="false" ht="13.8" hidden="false" customHeight="false" outlineLevel="0" collapsed="false">
      <c r="A42" s="30" t="n">
        <v>-0.75</v>
      </c>
      <c r="B42" s="30" t="n">
        <v>-0.1086</v>
      </c>
      <c r="C42" s="30" t="n">
        <v>0.02233</v>
      </c>
      <c r="D42" s="30" t="n">
        <v>0.01312</v>
      </c>
      <c r="E42" s="30" t="n">
        <v>-0.0144</v>
      </c>
      <c r="F42" s="30" t="n">
        <v>1</v>
      </c>
      <c r="G42" s="30" t="n">
        <v>1</v>
      </c>
      <c r="H42" s="30" t="n">
        <v>-4.86341245</v>
      </c>
      <c r="I42" s="31"/>
      <c r="J42" s="31"/>
      <c r="K42" s="30" t="n">
        <v>-0.75</v>
      </c>
      <c r="L42" s="30" t="n">
        <v>0.2249</v>
      </c>
      <c r="M42" s="30" t="n">
        <v>0.0397</v>
      </c>
      <c r="N42" s="30" t="n">
        <v>0.03248</v>
      </c>
      <c r="O42" s="30" t="n">
        <v>-0.0437</v>
      </c>
      <c r="P42" s="30" t="n">
        <v>0.623</v>
      </c>
      <c r="Q42" s="30" t="n">
        <v>0.2629</v>
      </c>
      <c r="R42" s="30" t="n">
        <v>5.664987406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0" t="n">
        <v>-0.75</v>
      </c>
      <c r="AJ42" s="30" t="n">
        <v>0.505272075</v>
      </c>
      <c r="AK42" s="30" t="n">
        <v>-2.4573465</v>
      </c>
      <c r="AL42" s="31"/>
      <c r="AM42" s="30" t="n">
        <v>-0.75</v>
      </c>
      <c r="AN42" s="30" t="n">
        <v>0.89831175</v>
      </c>
      <c r="AO42" s="30" t="n">
        <v>0.5815914</v>
      </c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</row>
    <row r="43" customFormat="false" ht="13.8" hidden="false" customHeight="false" outlineLevel="0" collapsed="false">
      <c r="A43" s="30" t="n">
        <v>-0.5</v>
      </c>
      <c r="B43" s="30" t="n">
        <v>-0.0922</v>
      </c>
      <c r="C43" s="30" t="n">
        <v>0.02284</v>
      </c>
      <c r="D43" s="30" t="n">
        <v>0.01344</v>
      </c>
      <c r="E43" s="30" t="n">
        <v>-0.0142</v>
      </c>
      <c r="F43" s="30" t="n">
        <v>1</v>
      </c>
      <c r="G43" s="30" t="n">
        <v>1</v>
      </c>
      <c r="H43" s="30" t="n">
        <v>-4.036777583</v>
      </c>
      <c r="I43" s="31"/>
      <c r="J43" s="31"/>
      <c r="K43" s="30" t="n">
        <v>-0.25</v>
      </c>
      <c r="L43" s="30" t="n">
        <v>0.2639</v>
      </c>
      <c r="M43" s="30" t="n">
        <v>0.03723</v>
      </c>
      <c r="N43" s="30" t="n">
        <v>0.02989</v>
      </c>
      <c r="O43" s="30" t="n">
        <v>-0.0417</v>
      </c>
      <c r="P43" s="30" t="n">
        <v>0.6138</v>
      </c>
      <c r="Q43" s="30" t="n">
        <v>0.3315</v>
      </c>
      <c r="R43" s="30" t="n">
        <v>7.088369594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0" t="n">
        <v>-0.5</v>
      </c>
      <c r="AJ43" s="30" t="n">
        <v>0.5168121</v>
      </c>
      <c r="AK43" s="30" t="n">
        <v>-2.0862555</v>
      </c>
      <c r="AL43" s="31"/>
      <c r="AM43" s="30" t="n">
        <v>-0.25</v>
      </c>
      <c r="AN43" s="30" t="n">
        <v>0.842421825</v>
      </c>
      <c r="AO43" s="30" t="n">
        <v>0.6824454</v>
      </c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</row>
    <row r="44" customFormat="false" ht="13.8" hidden="false" customHeight="false" outlineLevel="0" collapsed="false">
      <c r="A44" s="30" t="n">
        <v>-0.25</v>
      </c>
      <c r="B44" s="30" t="n">
        <v>-0.0756</v>
      </c>
      <c r="C44" s="30" t="n">
        <v>0.02341</v>
      </c>
      <c r="D44" s="30" t="n">
        <v>0.01387</v>
      </c>
      <c r="E44" s="30" t="n">
        <v>-0.014</v>
      </c>
      <c r="F44" s="30" t="n">
        <v>1</v>
      </c>
      <c r="G44" s="30" t="n">
        <v>1</v>
      </c>
      <c r="H44" s="30" t="n">
        <v>-3.22938915</v>
      </c>
      <c r="I44" s="31"/>
      <c r="J44" s="31"/>
      <c r="K44" s="30" t="n">
        <v>0</v>
      </c>
      <c r="L44" s="30" t="n">
        <v>0.2869</v>
      </c>
      <c r="M44" s="30" t="n">
        <v>0.03684</v>
      </c>
      <c r="N44" s="30" t="n">
        <v>0.02935</v>
      </c>
      <c r="O44" s="30" t="n">
        <v>-0.0414</v>
      </c>
      <c r="P44" s="30" t="n">
        <v>0.6074</v>
      </c>
      <c r="Q44" s="30" t="n">
        <v>0.3545</v>
      </c>
      <c r="R44" s="30" t="n">
        <v>7.787730727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0" t="n">
        <v>-0.25</v>
      </c>
      <c r="AJ44" s="30" t="n">
        <v>0.529709775</v>
      </c>
      <c r="AK44" s="30" t="n">
        <v>-1.710639</v>
      </c>
      <c r="AL44" s="31"/>
      <c r="AM44" s="30" t="n">
        <v>0</v>
      </c>
      <c r="AN44" s="30" t="n">
        <v>0.8335971</v>
      </c>
      <c r="AO44" s="30" t="n">
        <v>0.7419234</v>
      </c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</row>
    <row r="45" customFormat="false" ht="13.8" hidden="false" customHeight="false" outlineLevel="0" collapsed="false">
      <c r="A45" s="30" t="n">
        <v>0</v>
      </c>
      <c r="B45" s="30" t="n">
        <v>-0.0589</v>
      </c>
      <c r="C45" s="30" t="n">
        <v>0.02406</v>
      </c>
      <c r="D45" s="30" t="n">
        <v>0.01437</v>
      </c>
      <c r="E45" s="30" t="n">
        <v>-0.0139</v>
      </c>
      <c r="F45" s="30" t="n">
        <v>1</v>
      </c>
      <c r="G45" s="30" t="n">
        <v>1</v>
      </c>
      <c r="H45" s="30" t="n">
        <v>-2.44804655</v>
      </c>
      <c r="I45" s="31"/>
      <c r="J45" s="31"/>
      <c r="K45" s="30" t="n">
        <v>0.25</v>
      </c>
      <c r="L45" s="30" t="n">
        <v>0.3174</v>
      </c>
      <c r="M45" s="30" t="n">
        <v>0.03593</v>
      </c>
      <c r="N45" s="30" t="n">
        <v>0.02816</v>
      </c>
      <c r="O45" s="30" t="n">
        <v>-0.0408</v>
      </c>
      <c r="P45" s="30" t="n">
        <v>0.6041</v>
      </c>
      <c r="Q45" s="30" t="n">
        <v>0.3537</v>
      </c>
      <c r="R45" s="30" t="n">
        <v>8.833843585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0" t="n">
        <v>0</v>
      </c>
      <c r="AJ45" s="30" t="n">
        <v>0.54441765</v>
      </c>
      <c r="AK45" s="30" t="n">
        <v>-1.33275975</v>
      </c>
      <c r="AL45" s="31"/>
      <c r="AM45" s="30" t="n">
        <v>0.25</v>
      </c>
      <c r="AN45" s="30" t="n">
        <v>0.813006075</v>
      </c>
      <c r="AO45" s="30" t="n">
        <v>0.8207964</v>
      </c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</row>
    <row r="46" customFormat="false" ht="13.8" hidden="false" customHeight="false" outlineLevel="0" collapsed="false">
      <c r="A46" s="30" t="n">
        <v>0.25</v>
      </c>
      <c r="B46" s="30" t="n">
        <v>-0.0109</v>
      </c>
      <c r="C46" s="30" t="n">
        <v>0.02515</v>
      </c>
      <c r="D46" s="30" t="n">
        <v>0.01529</v>
      </c>
      <c r="E46" s="30" t="n">
        <v>-0.0196</v>
      </c>
      <c r="F46" s="30" t="n">
        <v>0.988</v>
      </c>
      <c r="G46" s="30" t="n">
        <v>1</v>
      </c>
      <c r="H46" s="30" t="n">
        <v>-0.4333996024</v>
      </c>
      <c r="I46" s="31"/>
      <c r="J46" s="31"/>
      <c r="K46" s="30" t="n">
        <v>0.5</v>
      </c>
      <c r="L46" s="30" t="n">
        <v>0.3882</v>
      </c>
      <c r="M46" s="30" t="n">
        <v>0.03421</v>
      </c>
      <c r="N46" s="30" t="n">
        <v>0.02485</v>
      </c>
      <c r="O46" s="30" t="n">
        <v>-0.0413</v>
      </c>
      <c r="P46" s="30" t="n">
        <v>0.6019</v>
      </c>
      <c r="Q46" s="30" t="n">
        <v>0.1098</v>
      </c>
      <c r="R46" s="30" t="n">
        <v>11.34755919</v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0" t="n">
        <v>0.25</v>
      </c>
      <c r="AJ46" s="30" t="n">
        <v>0.569081625</v>
      </c>
      <c r="AK46" s="30" t="n">
        <v>-0.24663975</v>
      </c>
      <c r="AL46" s="31"/>
      <c r="AM46" s="30" t="n">
        <v>0.5</v>
      </c>
      <c r="AN46" s="30" t="n">
        <v>0.774086775</v>
      </c>
      <c r="AO46" s="30" t="n">
        <v>1.0038852</v>
      </c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</row>
    <row r="47" customFormat="false" ht="13.8" hidden="false" customHeight="false" outlineLevel="0" collapsed="false">
      <c r="A47" s="30" t="n">
        <v>0.5</v>
      </c>
      <c r="B47" s="30" t="n">
        <v>0.045</v>
      </c>
      <c r="C47" s="30" t="n">
        <v>0.0263</v>
      </c>
      <c r="D47" s="30" t="n">
        <v>0.0163</v>
      </c>
      <c r="E47" s="30" t="n">
        <v>-0.0263</v>
      </c>
      <c r="F47" s="30" t="n">
        <v>0.9727</v>
      </c>
      <c r="G47" s="30" t="n">
        <v>1</v>
      </c>
      <c r="H47" s="30" t="n">
        <v>1.711026616</v>
      </c>
      <c r="I47" s="31"/>
      <c r="J47" s="31"/>
      <c r="K47" s="30" t="n">
        <v>0.75</v>
      </c>
      <c r="L47" s="30" t="n">
        <v>0.4091</v>
      </c>
      <c r="M47" s="30" t="n">
        <v>0.03498</v>
      </c>
      <c r="N47" s="30" t="n">
        <v>0.02562</v>
      </c>
      <c r="O47" s="30" t="n">
        <v>-0.0424</v>
      </c>
      <c r="P47" s="30" t="n">
        <v>0.5925</v>
      </c>
      <c r="Q47" s="30" t="n">
        <v>0.1095</v>
      </c>
      <c r="R47" s="30" t="n">
        <v>11.69525443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0" t="n">
        <v>0.5</v>
      </c>
      <c r="AJ47" s="30" t="n">
        <v>0.59510325</v>
      </c>
      <c r="AK47" s="30" t="n">
        <v>1.0182375</v>
      </c>
      <c r="AL47" s="31"/>
      <c r="AM47" s="30" t="n">
        <v>0.75</v>
      </c>
      <c r="AN47" s="30" t="n">
        <v>0.79150995</v>
      </c>
      <c r="AO47" s="30" t="n">
        <v>1.0579326</v>
      </c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</row>
    <row r="48" customFormat="false" ht="13.8" hidden="false" customHeight="false" outlineLevel="0" collapsed="false">
      <c r="A48" s="30" t="n">
        <v>0.75</v>
      </c>
      <c r="B48" s="30" t="n">
        <v>0.0927</v>
      </c>
      <c r="C48" s="30" t="n">
        <v>0.02724</v>
      </c>
      <c r="D48" s="30" t="n">
        <v>0.01713</v>
      </c>
      <c r="E48" s="30" t="n">
        <v>-0.0315</v>
      </c>
      <c r="F48" s="30" t="n">
        <v>0.9559</v>
      </c>
      <c r="G48" s="30" t="n">
        <v>1</v>
      </c>
      <c r="H48" s="30" t="n">
        <v>3.4030837</v>
      </c>
      <c r="I48" s="31"/>
      <c r="J48" s="31"/>
      <c r="K48" s="30" t="n">
        <v>1</v>
      </c>
      <c r="L48" s="30" t="n">
        <v>0.4382</v>
      </c>
      <c r="M48" s="30" t="n">
        <v>0.03403</v>
      </c>
      <c r="N48" s="30" t="n">
        <v>0.02448</v>
      </c>
      <c r="O48" s="30" t="n">
        <v>-0.0419</v>
      </c>
      <c r="P48" s="30" t="n">
        <v>0.5888</v>
      </c>
      <c r="Q48" s="30" t="n">
        <v>0.1079</v>
      </c>
      <c r="R48" s="30" t="n">
        <v>12.87687335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0" t="n">
        <v>0.75</v>
      </c>
      <c r="AJ48" s="30" t="n">
        <v>0.6163731</v>
      </c>
      <c r="AK48" s="30" t="n">
        <v>2.09756925</v>
      </c>
      <c r="AL48" s="31"/>
      <c r="AM48" s="30" t="n">
        <v>1</v>
      </c>
      <c r="AN48" s="30" t="n">
        <v>0.770013825</v>
      </c>
      <c r="AO48" s="30" t="n">
        <v>1.1331852</v>
      </c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</row>
    <row r="49" customFormat="false" ht="13.8" hidden="false" customHeight="false" outlineLevel="0" collapsed="false">
      <c r="A49" s="30" t="n">
        <v>1</v>
      </c>
      <c r="B49" s="30" t="n">
        <v>0.1375</v>
      </c>
      <c r="C49" s="30" t="n">
        <v>0.0281</v>
      </c>
      <c r="D49" s="30" t="n">
        <v>0.01792</v>
      </c>
      <c r="E49" s="30" t="n">
        <v>-0.0359</v>
      </c>
      <c r="F49" s="30" t="n">
        <v>0.939</v>
      </c>
      <c r="G49" s="30" t="n">
        <v>1</v>
      </c>
      <c r="H49" s="30" t="n">
        <v>4.893238434</v>
      </c>
      <c r="I49" s="31"/>
      <c r="J49" s="31"/>
      <c r="K49" s="30" t="n">
        <v>1.25</v>
      </c>
      <c r="L49" s="30" t="n">
        <v>0.4696</v>
      </c>
      <c r="M49" s="30" t="n">
        <v>0.03289</v>
      </c>
      <c r="N49" s="30" t="n">
        <v>0.0231</v>
      </c>
      <c r="O49" s="30" t="n">
        <v>-0.0412</v>
      </c>
      <c r="P49" s="30" t="n">
        <v>0.5863</v>
      </c>
      <c r="Q49" s="30" t="n">
        <v>0.1076</v>
      </c>
      <c r="R49" s="30" t="n">
        <v>14.27789602</v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0" t="n">
        <v>1</v>
      </c>
      <c r="AJ49" s="30" t="n">
        <v>0.63583275</v>
      </c>
      <c r="AK49" s="30" t="n">
        <v>3.11128125</v>
      </c>
      <c r="AL49" s="31"/>
      <c r="AM49" s="30" t="n">
        <v>1.25</v>
      </c>
      <c r="AN49" s="30" t="n">
        <v>0.744218475</v>
      </c>
      <c r="AO49" s="30" t="n">
        <v>1.2143856</v>
      </c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</row>
    <row r="50" customFormat="false" ht="13.8" hidden="false" customHeight="false" outlineLevel="0" collapsed="false">
      <c r="A50" s="30" t="n">
        <v>1.25</v>
      </c>
      <c r="B50" s="30" t="n">
        <v>0.1811</v>
      </c>
      <c r="C50" s="30" t="n">
        <v>0.02891</v>
      </c>
      <c r="D50" s="30" t="n">
        <v>0.01867</v>
      </c>
      <c r="E50" s="30" t="n">
        <v>-0.0399</v>
      </c>
      <c r="F50" s="30" t="n">
        <v>0.9222</v>
      </c>
      <c r="G50" s="30" t="n">
        <v>1</v>
      </c>
      <c r="H50" s="30" t="n">
        <v>6.264268419</v>
      </c>
      <c r="I50" s="31"/>
      <c r="J50" s="31"/>
      <c r="K50" s="30" t="n">
        <v>1.5</v>
      </c>
      <c r="L50" s="30" t="n">
        <v>0.4891</v>
      </c>
      <c r="M50" s="30" t="n">
        <v>0.03404</v>
      </c>
      <c r="N50" s="30" t="n">
        <v>0.0243</v>
      </c>
      <c r="O50" s="30" t="n">
        <v>-0.042</v>
      </c>
      <c r="P50" s="30" t="n">
        <v>0.5771</v>
      </c>
      <c r="Q50" s="30" t="n">
        <v>0.1089</v>
      </c>
      <c r="R50" s="30" t="n">
        <v>14.36839013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0" t="n">
        <v>1.25</v>
      </c>
      <c r="AJ50" s="30" t="n">
        <v>0.654161025</v>
      </c>
      <c r="AK50" s="30" t="n">
        <v>4.09784025</v>
      </c>
      <c r="AL50" s="31"/>
      <c r="AM50" s="30" t="n">
        <v>1.5</v>
      </c>
      <c r="AN50" s="30" t="n">
        <v>0.7702401</v>
      </c>
      <c r="AO50" s="30" t="n">
        <v>1.2648126</v>
      </c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</row>
    <row r="51" customFormat="false" ht="13.8" hidden="false" customHeight="false" outlineLevel="0" collapsed="false">
      <c r="A51" s="30" t="n">
        <v>1.5</v>
      </c>
      <c r="B51" s="30" t="n">
        <v>0.2231</v>
      </c>
      <c r="C51" s="30" t="n">
        <v>0.02966</v>
      </c>
      <c r="D51" s="30" t="n">
        <v>0.01938</v>
      </c>
      <c r="E51" s="30" t="n">
        <v>-0.0434</v>
      </c>
      <c r="F51" s="30" t="n">
        <v>0.9055</v>
      </c>
      <c r="G51" s="30" t="n">
        <v>1</v>
      </c>
      <c r="H51" s="30" t="n">
        <v>7.521915037</v>
      </c>
      <c r="I51" s="31"/>
      <c r="J51" s="31"/>
      <c r="K51" s="30" t="n">
        <v>1.75</v>
      </c>
      <c r="L51" s="30" t="n">
        <v>0.518</v>
      </c>
      <c r="M51" s="30" t="n">
        <v>0.03359</v>
      </c>
      <c r="N51" s="30" t="n">
        <v>0.0237</v>
      </c>
      <c r="O51" s="30" t="n">
        <v>-0.0417</v>
      </c>
      <c r="P51" s="30" t="n">
        <v>0.5731</v>
      </c>
      <c r="Q51" s="30" t="n">
        <v>0.1123</v>
      </c>
      <c r="R51" s="30" t="n">
        <v>15.42125633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0" t="n">
        <v>1.5</v>
      </c>
      <c r="AJ51" s="30" t="n">
        <v>0.67113165</v>
      </c>
      <c r="AK51" s="30" t="n">
        <v>5.04819525</v>
      </c>
      <c r="AL51" s="31"/>
      <c r="AM51" s="30" t="n">
        <v>1.75</v>
      </c>
      <c r="AN51" s="30" t="n">
        <v>0.760057725</v>
      </c>
      <c r="AO51" s="30" t="n">
        <v>1.339548</v>
      </c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</row>
    <row r="52" customFormat="false" ht="13.8" hidden="false" customHeight="false" outlineLevel="0" collapsed="false">
      <c r="A52" s="30" t="n">
        <v>1.75</v>
      </c>
      <c r="B52" s="30" t="n">
        <v>0.2633</v>
      </c>
      <c r="C52" s="30" t="n">
        <v>0.03035</v>
      </c>
      <c r="D52" s="30" t="n">
        <v>0.02005</v>
      </c>
      <c r="E52" s="30" t="n">
        <v>-0.0464</v>
      </c>
      <c r="F52" s="30" t="n">
        <v>0.8888</v>
      </c>
      <c r="G52" s="30" t="n">
        <v>1</v>
      </c>
      <c r="H52" s="30" t="n">
        <v>8.675453048</v>
      </c>
      <c r="I52" s="31"/>
      <c r="J52" s="31"/>
      <c r="K52" s="30" t="n">
        <v>2</v>
      </c>
      <c r="L52" s="30" t="n">
        <v>0.5511</v>
      </c>
      <c r="M52" s="30" t="n">
        <v>0.0327</v>
      </c>
      <c r="N52" s="30" t="n">
        <v>0.02284</v>
      </c>
      <c r="O52" s="30" t="n">
        <v>-0.0418</v>
      </c>
      <c r="P52" s="30" t="n">
        <v>0.5706</v>
      </c>
      <c r="Q52" s="30" t="n">
        <v>0.1233</v>
      </c>
      <c r="R52" s="30" t="n">
        <v>16.85321101</v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0" t="n">
        <v>1.75</v>
      </c>
      <c r="AJ52" s="30" t="n">
        <v>0.686744625</v>
      </c>
      <c r="AK52" s="30" t="n">
        <v>5.95782075</v>
      </c>
      <c r="AL52" s="31"/>
      <c r="AM52" s="30" t="n">
        <v>2</v>
      </c>
      <c r="AN52" s="30" t="n">
        <v>0.73991925</v>
      </c>
      <c r="AO52" s="30" t="n">
        <v>1.4251446</v>
      </c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</row>
    <row r="53" customFormat="false" ht="13.8" hidden="false" customHeight="false" outlineLevel="0" collapsed="false">
      <c r="A53" s="30" t="n">
        <v>2</v>
      </c>
      <c r="B53" s="30" t="n">
        <v>0.3025</v>
      </c>
      <c r="C53" s="30" t="n">
        <v>0.03099</v>
      </c>
      <c r="D53" s="30" t="n">
        <v>0.02069</v>
      </c>
      <c r="E53" s="30" t="n">
        <v>-0.0491</v>
      </c>
      <c r="F53" s="30" t="n">
        <v>0.8722</v>
      </c>
      <c r="G53" s="30" t="n">
        <v>1</v>
      </c>
      <c r="H53" s="30" t="n">
        <v>9.761213295</v>
      </c>
      <c r="I53" s="31"/>
      <c r="J53" s="31"/>
      <c r="K53" s="30" t="n">
        <v>2.25</v>
      </c>
      <c r="L53" s="30" t="n">
        <v>0.7236</v>
      </c>
      <c r="M53" s="30" t="n">
        <v>0.03045</v>
      </c>
      <c r="N53" s="30" t="n">
        <v>0.02252</v>
      </c>
      <c r="O53" s="30" t="n">
        <v>-0.0701</v>
      </c>
      <c r="P53" s="30" t="n">
        <v>0.5623</v>
      </c>
      <c r="Q53" s="30" t="n">
        <v>1</v>
      </c>
      <c r="R53" s="30" t="n">
        <v>23.7635468</v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0" t="n">
        <v>2</v>
      </c>
      <c r="AJ53" s="30" t="n">
        <v>0.701226225</v>
      </c>
      <c r="AK53" s="30" t="n">
        <v>6.84481875</v>
      </c>
      <c r="AL53" s="31"/>
      <c r="AM53" s="30" t="n">
        <v>2.25</v>
      </c>
      <c r="AN53" s="30" t="n">
        <v>0.689007375</v>
      </c>
      <c r="AO53" s="30" t="n">
        <v>1.8712296</v>
      </c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</row>
    <row r="54" customFormat="false" ht="13.8" hidden="false" customHeight="false" outlineLevel="0" collapsed="false">
      <c r="A54" s="30" t="n">
        <v>2.25</v>
      </c>
      <c r="B54" s="30" t="n">
        <v>0.3408</v>
      </c>
      <c r="C54" s="30" t="n">
        <v>0.03158</v>
      </c>
      <c r="D54" s="30" t="n">
        <v>0.0213</v>
      </c>
      <c r="E54" s="30" t="n">
        <v>-0.0514</v>
      </c>
      <c r="F54" s="30" t="n">
        <v>0.8557</v>
      </c>
      <c r="G54" s="30" t="n">
        <v>1</v>
      </c>
      <c r="H54" s="30" t="n">
        <v>10.79164028</v>
      </c>
      <c r="I54" s="31"/>
      <c r="J54" s="31"/>
      <c r="K54" s="30" t="n">
        <v>2.5</v>
      </c>
      <c r="L54" s="30" t="n">
        <v>0.7455</v>
      </c>
      <c r="M54" s="30" t="n">
        <v>0.03089</v>
      </c>
      <c r="N54" s="30" t="n">
        <v>0.02278</v>
      </c>
      <c r="O54" s="30" t="n">
        <v>-0.0693</v>
      </c>
      <c r="P54" s="30" t="n">
        <v>0.5576</v>
      </c>
      <c r="Q54" s="30" t="n">
        <v>1</v>
      </c>
      <c r="R54" s="30" t="n">
        <v>24.13402396</v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0" t="n">
        <v>2.25</v>
      </c>
      <c r="AJ54" s="30" t="n">
        <v>0.71457645</v>
      </c>
      <c r="AK54" s="30" t="n">
        <v>7.711452</v>
      </c>
      <c r="AL54" s="31"/>
      <c r="AM54" s="30" t="n">
        <v>2.5</v>
      </c>
      <c r="AN54" s="30" t="n">
        <v>0.698963475</v>
      </c>
      <c r="AO54" s="30" t="n">
        <v>1.927863</v>
      </c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</row>
    <row r="55" customFormat="false" ht="13.8" hidden="false" customHeight="false" outlineLevel="0" collapsed="false">
      <c r="A55" s="30" t="n">
        <v>2.5</v>
      </c>
      <c r="B55" s="30" t="n">
        <v>0.3785</v>
      </c>
      <c r="C55" s="30" t="n">
        <v>0.03212</v>
      </c>
      <c r="D55" s="30" t="n">
        <v>0.02188</v>
      </c>
      <c r="E55" s="30" t="n">
        <v>-0.0534</v>
      </c>
      <c r="F55" s="30" t="n">
        <v>0.8391</v>
      </c>
      <c r="G55" s="30" t="n">
        <v>1</v>
      </c>
      <c r="H55" s="30" t="n">
        <v>11.78393524</v>
      </c>
      <c r="I55" s="31"/>
      <c r="J55" s="31"/>
      <c r="K55" s="30" t="n">
        <v>2.75</v>
      </c>
      <c r="L55" s="30" t="n">
        <v>0.7699</v>
      </c>
      <c r="M55" s="30" t="n">
        <v>0.03073</v>
      </c>
      <c r="N55" s="30" t="n">
        <v>0.02242</v>
      </c>
      <c r="O55" s="30" t="n">
        <v>-0.0679</v>
      </c>
      <c r="P55" s="30" t="n">
        <v>0.5548</v>
      </c>
      <c r="Q55" s="30" t="n">
        <v>1</v>
      </c>
      <c r="R55" s="30" t="n">
        <v>25.05369346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0" t="n">
        <v>2.5</v>
      </c>
      <c r="AJ55" s="30" t="n">
        <v>0.7267953</v>
      </c>
      <c r="AK55" s="30" t="n">
        <v>8.56450875</v>
      </c>
      <c r="AL55" s="31"/>
      <c r="AM55" s="30" t="n">
        <v>2.75</v>
      </c>
      <c r="AN55" s="30" t="n">
        <v>0.695343075</v>
      </c>
      <c r="AO55" s="30" t="n">
        <v>1.9909614</v>
      </c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</row>
    <row r="56" customFormat="false" ht="13.8" hidden="false" customHeight="false" outlineLevel="0" collapsed="false">
      <c r="A56" s="30" t="n">
        <v>2.75</v>
      </c>
      <c r="B56" s="30" t="n">
        <v>0.4157</v>
      </c>
      <c r="C56" s="30" t="n">
        <v>0.03261</v>
      </c>
      <c r="D56" s="30" t="n">
        <v>0.02241</v>
      </c>
      <c r="E56" s="30" t="n">
        <v>-0.0552</v>
      </c>
      <c r="F56" s="30" t="n">
        <v>0.8227</v>
      </c>
      <c r="G56" s="30" t="n">
        <v>1</v>
      </c>
      <c r="H56" s="30" t="n">
        <v>12.74762343</v>
      </c>
      <c r="I56" s="31"/>
      <c r="J56" s="31"/>
      <c r="K56" s="30" t="n">
        <v>3</v>
      </c>
      <c r="L56" s="30" t="n">
        <v>0.7847</v>
      </c>
      <c r="M56" s="30" t="n">
        <v>0.03262</v>
      </c>
      <c r="N56" s="30" t="n">
        <v>0.02432</v>
      </c>
      <c r="O56" s="30" t="n">
        <v>-0.0679</v>
      </c>
      <c r="P56" s="30" t="n">
        <v>0.5479</v>
      </c>
      <c r="Q56" s="30" t="n">
        <v>1</v>
      </c>
      <c r="R56" s="30" t="n">
        <v>24.05579399</v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0" t="n">
        <v>2.75</v>
      </c>
      <c r="AJ56" s="30" t="n">
        <v>0.737882775</v>
      </c>
      <c r="AK56" s="30" t="n">
        <v>9.40625175</v>
      </c>
      <c r="AL56" s="31"/>
      <c r="AM56" s="30" t="n">
        <v>3</v>
      </c>
      <c r="AN56" s="30" t="n">
        <v>0.73810905</v>
      </c>
      <c r="AO56" s="30" t="n">
        <v>2.0292342</v>
      </c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</row>
    <row r="57" customFormat="false" ht="13.8" hidden="false" customHeight="false" outlineLevel="0" collapsed="false">
      <c r="A57" s="30" t="n">
        <v>3</v>
      </c>
      <c r="B57" s="30" t="n">
        <v>0.4528</v>
      </c>
      <c r="C57" s="30" t="n">
        <v>0.03304</v>
      </c>
      <c r="D57" s="30" t="n">
        <v>0.0229</v>
      </c>
      <c r="E57" s="30" t="n">
        <v>-0.0568</v>
      </c>
      <c r="F57" s="30" t="n">
        <v>0.8062</v>
      </c>
      <c r="G57" s="30" t="n">
        <v>1</v>
      </c>
      <c r="H57" s="30" t="n">
        <v>13.70460048</v>
      </c>
      <c r="I57" s="31"/>
      <c r="J57" s="31"/>
      <c r="K57" s="30" t="n">
        <v>3.25</v>
      </c>
      <c r="L57" s="30" t="n">
        <v>0.8012</v>
      </c>
      <c r="M57" s="30" t="n">
        <v>0.03388</v>
      </c>
      <c r="N57" s="30" t="n">
        <v>0.02555</v>
      </c>
      <c r="O57" s="30" t="n">
        <v>-0.0673</v>
      </c>
      <c r="P57" s="30" t="n">
        <v>0.5421</v>
      </c>
      <c r="Q57" s="30" t="n">
        <v>1</v>
      </c>
      <c r="R57" s="30" t="n">
        <v>23.64817001</v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0" t="n">
        <v>3</v>
      </c>
      <c r="AJ57" s="30" t="n">
        <v>0.7476126</v>
      </c>
      <c r="AK57" s="30" t="n">
        <v>10.245732</v>
      </c>
      <c r="AL57" s="31"/>
      <c r="AM57" s="30" t="n">
        <v>3.25</v>
      </c>
      <c r="AN57" s="30" t="n">
        <v>0.7666197</v>
      </c>
      <c r="AO57" s="30" t="n">
        <v>2.0719032</v>
      </c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</row>
    <row r="58" customFormat="false" ht="13.8" hidden="false" customHeight="false" outlineLevel="0" collapsed="false">
      <c r="A58" s="30" t="n">
        <v>3.25</v>
      </c>
      <c r="B58" s="30" t="n">
        <v>0.4905</v>
      </c>
      <c r="C58" s="30" t="n">
        <v>0.03336</v>
      </c>
      <c r="D58" s="30" t="n">
        <v>0.02329</v>
      </c>
      <c r="E58" s="30" t="n">
        <v>-0.0582</v>
      </c>
      <c r="F58" s="30" t="n">
        <v>0.7897</v>
      </c>
      <c r="G58" s="30" t="n">
        <v>1</v>
      </c>
      <c r="H58" s="30" t="n">
        <v>14.70323741</v>
      </c>
      <c r="I58" s="31"/>
      <c r="J58" s="31"/>
      <c r="K58" s="30" t="n">
        <v>3.5</v>
      </c>
      <c r="L58" s="30" t="n">
        <v>0.8254</v>
      </c>
      <c r="M58" s="30" t="n">
        <v>0.0338</v>
      </c>
      <c r="N58" s="30" t="n">
        <v>0.02535</v>
      </c>
      <c r="O58" s="30" t="n">
        <v>-0.0661</v>
      </c>
      <c r="P58" s="30" t="n">
        <v>0.5394</v>
      </c>
      <c r="Q58" s="30" t="n">
        <v>1</v>
      </c>
      <c r="R58" s="30" t="n">
        <v>24.42011834</v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0" t="n">
        <v>3.25</v>
      </c>
      <c r="AJ58" s="30" t="n">
        <v>0.7548534</v>
      </c>
      <c r="AK58" s="30" t="n">
        <v>11.09878875</v>
      </c>
      <c r="AL58" s="31"/>
      <c r="AM58" s="30" t="n">
        <v>3.5</v>
      </c>
      <c r="AN58" s="30" t="n">
        <v>0.7648095</v>
      </c>
      <c r="AO58" s="30" t="n">
        <v>2.1344844</v>
      </c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</row>
    <row r="59" customFormat="false" ht="13.8" hidden="false" customHeight="false" outlineLevel="0" collapsed="false">
      <c r="A59" s="30" t="n">
        <v>3.5</v>
      </c>
      <c r="B59" s="30" t="n">
        <v>0.5281</v>
      </c>
      <c r="C59" s="30" t="n">
        <v>0.03358</v>
      </c>
      <c r="D59" s="30" t="n">
        <v>0.02359</v>
      </c>
      <c r="E59" s="30" t="n">
        <v>-0.0593</v>
      </c>
      <c r="F59" s="30" t="n">
        <v>0.7732</v>
      </c>
      <c r="G59" s="30" t="n">
        <v>1</v>
      </c>
      <c r="H59" s="30" t="n">
        <v>15.72662299</v>
      </c>
      <c r="I59" s="31"/>
      <c r="J59" s="31"/>
      <c r="K59" s="30" t="n">
        <v>3.75</v>
      </c>
      <c r="L59" s="30" t="n">
        <v>0.8519</v>
      </c>
      <c r="M59" s="30" t="n">
        <v>0.0334</v>
      </c>
      <c r="N59" s="30" t="n">
        <v>0.0248</v>
      </c>
      <c r="O59" s="30" t="n">
        <v>-0.0648</v>
      </c>
      <c r="P59" s="30" t="n">
        <v>0.5374</v>
      </c>
      <c r="Q59" s="30" t="n">
        <v>1</v>
      </c>
      <c r="R59" s="30" t="n">
        <v>25.50598802</v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0" t="n">
        <v>3.5</v>
      </c>
      <c r="AJ59" s="30" t="n">
        <v>0.75983145</v>
      </c>
      <c r="AK59" s="30" t="n">
        <v>11.94958275</v>
      </c>
      <c r="AL59" s="31"/>
      <c r="AM59" s="30" t="n">
        <v>3.75</v>
      </c>
      <c r="AN59" s="30" t="n">
        <v>0.7557585</v>
      </c>
      <c r="AO59" s="30" t="n">
        <v>2.2030134</v>
      </c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</row>
    <row r="60" customFormat="false" ht="13.8" hidden="false" customHeight="false" outlineLevel="0" collapsed="false">
      <c r="A60" s="30" t="n">
        <v>3.75</v>
      </c>
      <c r="B60" s="30" t="n">
        <v>0.5639</v>
      </c>
      <c r="C60" s="30" t="n">
        <v>0.03371</v>
      </c>
      <c r="D60" s="30" t="n">
        <v>0.02382</v>
      </c>
      <c r="E60" s="30" t="n">
        <v>-0.0598</v>
      </c>
      <c r="F60" s="30" t="n">
        <v>0.7566</v>
      </c>
      <c r="G60" s="30" t="n">
        <v>1</v>
      </c>
      <c r="H60" s="30" t="n">
        <v>16.72797389</v>
      </c>
      <c r="I60" s="31"/>
      <c r="J60" s="31"/>
      <c r="K60" s="30" t="n">
        <v>4</v>
      </c>
      <c r="L60" s="30" t="n">
        <v>0.8452</v>
      </c>
      <c r="M60" s="30" t="n">
        <v>0.03767</v>
      </c>
      <c r="N60" s="30" t="n">
        <v>0.02927</v>
      </c>
      <c r="O60" s="30" t="n">
        <v>-0.0644</v>
      </c>
      <c r="P60" s="30" t="n">
        <v>0.5261</v>
      </c>
      <c r="Q60" s="30" t="n">
        <v>1</v>
      </c>
      <c r="R60" s="30" t="n">
        <v>22.43695248</v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0" t="n">
        <v>3.75</v>
      </c>
      <c r="AJ60" s="30" t="n">
        <v>0.762773025</v>
      </c>
      <c r="AK60" s="30" t="n">
        <v>12.75964725</v>
      </c>
      <c r="AL60" s="31"/>
      <c r="AM60" s="30" t="n">
        <v>4</v>
      </c>
      <c r="AN60" s="30" t="n">
        <v>0.852377925</v>
      </c>
      <c r="AO60" s="30" t="n">
        <v>2.1856872</v>
      </c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</row>
    <row r="61" customFormat="false" ht="13.8" hidden="false" customHeight="false" outlineLevel="0" collapsed="false">
      <c r="A61" s="30" t="n">
        <v>4</v>
      </c>
      <c r="B61" s="30" t="n">
        <v>0.599</v>
      </c>
      <c r="C61" s="30" t="n">
        <v>0.03375</v>
      </c>
      <c r="D61" s="30" t="n">
        <v>0.02396</v>
      </c>
      <c r="E61" s="30" t="n">
        <v>-0.06</v>
      </c>
      <c r="F61" s="30" t="n">
        <v>0.7398</v>
      </c>
      <c r="G61" s="30" t="n">
        <v>1</v>
      </c>
      <c r="H61" s="30" t="n">
        <v>17.74814815</v>
      </c>
      <c r="I61" s="31"/>
      <c r="J61" s="31"/>
      <c r="K61" s="30" t="n">
        <v>4.25</v>
      </c>
      <c r="L61" s="30" t="n">
        <v>0.8693</v>
      </c>
      <c r="M61" s="30" t="n">
        <v>0.03762</v>
      </c>
      <c r="N61" s="30" t="n">
        <v>0.02914</v>
      </c>
      <c r="O61" s="30" t="n">
        <v>-0.0632</v>
      </c>
      <c r="P61" s="30" t="n">
        <v>0.5235</v>
      </c>
      <c r="Q61" s="30" t="n">
        <v>1</v>
      </c>
      <c r="R61" s="30" t="n">
        <v>23.10738969</v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0" t="n">
        <v>4</v>
      </c>
      <c r="AJ61" s="30" t="n">
        <v>0.763678125</v>
      </c>
      <c r="AK61" s="30" t="n">
        <v>13.5538725</v>
      </c>
      <c r="AL61" s="31"/>
      <c r="AM61" s="30" t="n">
        <v>4.25</v>
      </c>
      <c r="AN61" s="30" t="n">
        <v>0.85124655</v>
      </c>
      <c r="AO61" s="30" t="n">
        <v>2.2480098</v>
      </c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</row>
    <row r="62" customFormat="false" ht="13.8" hidden="false" customHeight="false" outlineLevel="0" collapsed="false">
      <c r="A62" s="30" t="n">
        <v>4.25</v>
      </c>
      <c r="B62" s="30" t="n">
        <v>0.6342</v>
      </c>
      <c r="C62" s="30" t="n">
        <v>0.03367</v>
      </c>
      <c r="D62" s="30" t="n">
        <v>0.024</v>
      </c>
      <c r="E62" s="30" t="n">
        <v>-0.0599</v>
      </c>
      <c r="F62" s="30" t="n">
        <v>0.7228</v>
      </c>
      <c r="G62" s="30" t="n">
        <v>1</v>
      </c>
      <c r="H62" s="30" t="n">
        <v>18.83575884</v>
      </c>
      <c r="I62" s="31"/>
      <c r="J62" s="31"/>
      <c r="K62" s="30" t="n">
        <v>4.5</v>
      </c>
      <c r="L62" s="30" t="n">
        <v>0.8967</v>
      </c>
      <c r="M62" s="30" t="n">
        <v>0.03724</v>
      </c>
      <c r="N62" s="30" t="n">
        <v>0.02866</v>
      </c>
      <c r="O62" s="30" t="n">
        <v>-0.0621</v>
      </c>
      <c r="P62" s="30" t="n">
        <v>0.5218</v>
      </c>
      <c r="Q62" s="30" t="n">
        <v>1</v>
      </c>
      <c r="R62" s="30" t="n">
        <v>24.07894737</v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0" t="n">
        <v>4.25</v>
      </c>
      <c r="AJ62" s="30" t="n">
        <v>0.761867925</v>
      </c>
      <c r="AK62" s="30" t="n">
        <v>14.3503605</v>
      </c>
      <c r="AL62" s="31"/>
      <c r="AM62" s="30" t="n">
        <v>4.5</v>
      </c>
      <c r="AN62" s="30" t="n">
        <v>0.8426481</v>
      </c>
      <c r="AO62" s="30" t="n">
        <v>2.3188662</v>
      </c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</row>
    <row r="63" customFormat="false" ht="13.8" hidden="false" customHeight="false" outlineLevel="0" collapsed="false">
      <c r="A63" s="30" t="n">
        <v>4.5</v>
      </c>
      <c r="B63" s="30" t="n">
        <v>0.67</v>
      </c>
      <c r="C63" s="30" t="n">
        <v>0.03344</v>
      </c>
      <c r="D63" s="30" t="n">
        <v>0.02387</v>
      </c>
      <c r="E63" s="30" t="n">
        <v>-0.0596</v>
      </c>
      <c r="F63" s="30" t="n">
        <v>0.7056</v>
      </c>
      <c r="G63" s="30" t="n">
        <v>1</v>
      </c>
      <c r="H63" s="30" t="n">
        <v>20.03588517</v>
      </c>
      <c r="I63" s="31"/>
      <c r="J63" s="31"/>
      <c r="K63" s="30" t="n">
        <v>5</v>
      </c>
      <c r="L63" s="30" t="n">
        <v>0.7614</v>
      </c>
      <c r="M63" s="30" t="n">
        <v>0.05484</v>
      </c>
      <c r="N63" s="30" t="n">
        <v>0.04661</v>
      </c>
      <c r="O63" s="30" t="n">
        <v>-0.0538</v>
      </c>
      <c r="P63" s="30" t="n">
        <v>0.4945</v>
      </c>
      <c r="Q63" s="30" t="n">
        <v>1</v>
      </c>
      <c r="R63" s="30" t="n">
        <v>13.88402626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0" t="n">
        <v>4.5</v>
      </c>
      <c r="AJ63" s="30" t="n">
        <v>0.7566636</v>
      </c>
      <c r="AK63" s="30" t="n">
        <v>15.160425</v>
      </c>
      <c r="AL63" s="31"/>
      <c r="AM63" s="30" t="n">
        <v>5</v>
      </c>
      <c r="AN63" s="30" t="n">
        <v>1.2408921</v>
      </c>
      <c r="AO63" s="30" t="n">
        <v>1.9689804</v>
      </c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</row>
    <row r="64" customFormat="false" ht="13.8" hidden="false" customHeight="false" outlineLevel="0" collapsed="false">
      <c r="A64" s="30" t="n">
        <v>4.75</v>
      </c>
      <c r="B64" s="30" t="n">
        <v>0.7067</v>
      </c>
      <c r="C64" s="30" t="n">
        <v>0.03304</v>
      </c>
      <c r="D64" s="30" t="n">
        <v>0.02359</v>
      </c>
      <c r="E64" s="30" t="n">
        <v>-0.0591</v>
      </c>
      <c r="F64" s="30" t="n">
        <v>0.6881</v>
      </c>
      <c r="G64" s="30" t="n">
        <v>1</v>
      </c>
      <c r="H64" s="30" t="n">
        <v>21.38922518</v>
      </c>
      <c r="I64" s="31"/>
      <c r="J64" s="31"/>
      <c r="K64" s="30" t="n">
        <v>5.25</v>
      </c>
      <c r="L64" s="30" t="n">
        <v>0.7811</v>
      </c>
      <c r="M64" s="30" t="n">
        <v>0.05542</v>
      </c>
      <c r="N64" s="30" t="n">
        <v>0.04715</v>
      </c>
      <c r="O64" s="30" t="n">
        <v>-0.0526</v>
      </c>
      <c r="P64" s="30" t="n">
        <v>0.4919</v>
      </c>
      <c r="Q64" s="30" t="n">
        <v>1</v>
      </c>
      <c r="R64" s="30" t="n">
        <v>14.09418982</v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0" t="n">
        <v>4.75</v>
      </c>
      <c r="AJ64" s="30" t="n">
        <v>0.7476126</v>
      </c>
      <c r="AK64" s="30" t="n">
        <v>15.99085425</v>
      </c>
      <c r="AL64" s="31"/>
      <c r="AM64" s="30" t="n">
        <v>5.25</v>
      </c>
      <c r="AN64" s="30" t="n">
        <v>1.25401605</v>
      </c>
      <c r="AO64" s="30" t="n">
        <v>2.0199246</v>
      </c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  <c r="NZ64" s="31"/>
      <c r="OA64" s="31"/>
      <c r="OB64" s="31"/>
      <c r="OC64" s="31"/>
      <c r="OD64" s="31"/>
      <c r="OE64" s="31"/>
      <c r="OF64" s="31"/>
      <c r="OG64" s="31"/>
      <c r="OH64" s="31"/>
      <c r="OI64" s="31"/>
      <c r="OJ64" s="31"/>
      <c r="OK64" s="31"/>
      <c r="OL64" s="31"/>
    </row>
    <row r="65" customFormat="false" ht="13.8" hidden="false" customHeight="false" outlineLevel="0" collapsed="false">
      <c r="A65" s="30" t="n">
        <v>5</v>
      </c>
      <c r="B65" s="30" t="n">
        <v>0.7429</v>
      </c>
      <c r="C65" s="30" t="n">
        <v>0.03256</v>
      </c>
      <c r="D65" s="30" t="n">
        <v>0.02322</v>
      </c>
      <c r="E65" s="30" t="n">
        <v>-0.0583</v>
      </c>
      <c r="F65" s="30" t="n">
        <v>0.6701</v>
      </c>
      <c r="G65" s="30" t="n">
        <v>1</v>
      </c>
      <c r="H65" s="30" t="n">
        <v>22.81633907</v>
      </c>
      <c r="I65" s="31"/>
      <c r="J65" s="31"/>
      <c r="K65" s="30" t="n">
        <v>5.5</v>
      </c>
      <c r="L65" s="30" t="n">
        <v>0.8179</v>
      </c>
      <c r="M65" s="30" t="n">
        <v>0.05488</v>
      </c>
      <c r="N65" s="30" t="n">
        <v>0.04655</v>
      </c>
      <c r="O65" s="30" t="n">
        <v>-0.0524</v>
      </c>
      <c r="P65" s="30" t="n">
        <v>0.4904</v>
      </c>
      <c r="Q65" s="30" t="n">
        <v>1</v>
      </c>
      <c r="R65" s="30" t="n">
        <v>14.90342566</v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0" t="n">
        <v>5</v>
      </c>
      <c r="AJ65" s="30" t="n">
        <v>0.7367514</v>
      </c>
      <c r="AK65" s="30" t="n">
        <v>16.80996975</v>
      </c>
      <c r="AL65" s="31"/>
      <c r="AM65" s="30" t="n">
        <v>5.5</v>
      </c>
      <c r="AN65" s="30" t="n">
        <v>1.2417972</v>
      </c>
      <c r="AO65" s="30" t="n">
        <v>2.1150894</v>
      </c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</row>
    <row r="66" customFormat="false" ht="13.8" hidden="false" customHeight="false" outlineLevel="0" collapsed="false">
      <c r="A66" s="30" t="n">
        <v>5.25</v>
      </c>
      <c r="B66" s="30" t="n">
        <v>0.7613</v>
      </c>
      <c r="C66" s="30" t="n">
        <v>0.03315</v>
      </c>
      <c r="D66" s="30" t="n">
        <v>0.02391</v>
      </c>
      <c r="E66" s="30" t="n">
        <v>-0.0562</v>
      </c>
      <c r="F66" s="30" t="n">
        <v>0.6481</v>
      </c>
      <c r="G66" s="30" t="n">
        <v>1</v>
      </c>
      <c r="H66" s="30" t="n">
        <v>22.9653092</v>
      </c>
      <c r="I66" s="31"/>
      <c r="J66" s="31"/>
      <c r="K66" s="30" t="n">
        <v>5.75</v>
      </c>
      <c r="L66" s="30" t="n">
        <v>0.8603</v>
      </c>
      <c r="M66" s="30" t="n">
        <v>0.05371</v>
      </c>
      <c r="N66" s="30" t="n">
        <v>0.04533</v>
      </c>
      <c r="O66" s="30" t="n">
        <v>-0.0523</v>
      </c>
      <c r="P66" s="30" t="n">
        <v>0.4894</v>
      </c>
      <c r="Q66" s="30" t="n">
        <v>1</v>
      </c>
      <c r="R66" s="30" t="n">
        <v>16.0175014</v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0" t="n">
        <v>5.25</v>
      </c>
      <c r="AJ66" s="30" t="n">
        <v>0.750101625</v>
      </c>
      <c r="AK66" s="30" t="n">
        <v>17.22631575</v>
      </c>
      <c r="AL66" s="31"/>
      <c r="AM66" s="30" t="n">
        <v>5.75</v>
      </c>
      <c r="AN66" s="30" t="n">
        <v>1.215323025</v>
      </c>
      <c r="AO66" s="30" t="n">
        <v>2.2247358</v>
      </c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</row>
    <row r="67" customFormat="false" ht="13.8" hidden="false" customHeight="false" outlineLevel="0" collapsed="false">
      <c r="A67" s="30" t="n">
        <v>5.5</v>
      </c>
      <c r="B67" s="30" t="n">
        <v>0.7935</v>
      </c>
      <c r="C67" s="30" t="n">
        <v>0.03277</v>
      </c>
      <c r="D67" s="30" t="n">
        <v>0.02364</v>
      </c>
      <c r="E67" s="30" t="n">
        <v>-0.0549</v>
      </c>
      <c r="F67" s="30" t="n">
        <v>0.6273</v>
      </c>
      <c r="G67" s="30" t="n">
        <v>1</v>
      </c>
      <c r="H67" s="30" t="n">
        <v>24.21422032</v>
      </c>
      <c r="I67" s="31"/>
      <c r="J67" s="31"/>
      <c r="K67" s="30" t="n">
        <v>6</v>
      </c>
      <c r="L67" s="30" t="n">
        <v>0.7224</v>
      </c>
      <c r="M67" s="30" t="n">
        <v>0.0666</v>
      </c>
      <c r="N67" s="30" t="n">
        <v>0.0583</v>
      </c>
      <c r="O67" s="30" t="n">
        <v>-0.0442</v>
      </c>
      <c r="P67" s="30" t="n">
        <v>0.4766</v>
      </c>
      <c r="Q67" s="30" t="n">
        <v>1</v>
      </c>
      <c r="R67" s="30" t="n">
        <v>10.84684685</v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0" t="n">
        <v>5.5</v>
      </c>
      <c r="AJ67" s="30" t="n">
        <v>0.741503175</v>
      </c>
      <c r="AK67" s="30" t="n">
        <v>17.95492125</v>
      </c>
      <c r="AL67" s="31"/>
      <c r="AM67" s="30" t="n">
        <v>6</v>
      </c>
      <c r="AN67" s="30" t="n">
        <v>1.5069915</v>
      </c>
      <c r="AO67" s="30" t="n">
        <v>1.8681264</v>
      </c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  <c r="NZ67" s="31"/>
      <c r="OA67" s="31"/>
      <c r="OB67" s="31"/>
      <c r="OC67" s="31"/>
      <c r="OD67" s="31"/>
      <c r="OE67" s="31"/>
      <c r="OF67" s="31"/>
      <c r="OG67" s="31"/>
      <c r="OH67" s="31"/>
      <c r="OI67" s="31"/>
      <c r="OJ67" s="31"/>
      <c r="OK67" s="31"/>
      <c r="OL67" s="31"/>
      <c r="OM67" s="31"/>
      <c r="ON67" s="31"/>
      <c r="OO67" s="31"/>
      <c r="OP67" s="31"/>
      <c r="OQ67" s="31"/>
      <c r="OR67" s="31"/>
      <c r="OS67" s="31"/>
      <c r="OT67" s="31"/>
      <c r="OU67" s="31"/>
      <c r="OV67" s="31"/>
      <c r="OW67" s="31"/>
      <c r="OX67" s="31"/>
      <c r="OY67" s="31"/>
      <c r="OZ67" s="31"/>
      <c r="PA67" s="31"/>
    </row>
    <row r="68" customFormat="false" ht="13.8" hidden="false" customHeight="false" outlineLevel="0" collapsed="false">
      <c r="A68" s="30" t="n">
        <v>5.75</v>
      </c>
      <c r="B68" s="30" t="n">
        <v>0.8345</v>
      </c>
      <c r="C68" s="30" t="n">
        <v>0.03161</v>
      </c>
      <c r="D68" s="30" t="n">
        <v>0.02252</v>
      </c>
      <c r="E68" s="30" t="n">
        <v>-0.0537</v>
      </c>
      <c r="F68" s="30" t="n">
        <v>0.6057</v>
      </c>
      <c r="G68" s="30" t="n">
        <v>1</v>
      </c>
      <c r="H68" s="30" t="n">
        <v>26.39987346</v>
      </c>
      <c r="I68" s="31"/>
      <c r="J68" s="31"/>
      <c r="K68" s="30" t="n">
        <v>6.25</v>
      </c>
      <c r="L68" s="30" t="n">
        <v>0.7536</v>
      </c>
      <c r="M68" s="30" t="n">
        <v>0.06657</v>
      </c>
      <c r="N68" s="30" t="n">
        <v>0.05821</v>
      </c>
      <c r="O68" s="30" t="n">
        <v>-0.0435</v>
      </c>
      <c r="P68" s="30" t="n">
        <v>0.4746</v>
      </c>
      <c r="Q68" s="30" t="n">
        <v>1</v>
      </c>
      <c r="R68" s="30" t="n">
        <v>11.3204146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0" t="n">
        <v>5.75</v>
      </c>
      <c r="AJ68" s="30" t="n">
        <v>0.715255275</v>
      </c>
      <c r="AK68" s="30" t="n">
        <v>18.88264875</v>
      </c>
      <c r="AL68" s="31"/>
      <c r="AM68" s="30" t="n">
        <v>6.25</v>
      </c>
      <c r="AN68" s="30" t="n">
        <v>1.506312675</v>
      </c>
      <c r="AO68" s="30" t="n">
        <v>1.9488096</v>
      </c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  <c r="NZ68" s="31"/>
      <c r="OA68" s="31"/>
      <c r="OB68" s="31"/>
      <c r="OC68" s="31"/>
      <c r="OD68" s="31"/>
      <c r="OE68" s="31"/>
      <c r="OF68" s="31"/>
      <c r="OG68" s="31"/>
      <c r="OH68" s="31"/>
      <c r="OI68" s="31"/>
      <c r="OJ68" s="31"/>
      <c r="OK68" s="31"/>
      <c r="OL68" s="31"/>
      <c r="OM68" s="31"/>
      <c r="ON68" s="31"/>
      <c r="OO68" s="31"/>
      <c r="OP68" s="31"/>
      <c r="OQ68" s="31"/>
      <c r="OR68" s="31"/>
      <c r="OS68" s="31"/>
      <c r="OT68" s="31"/>
      <c r="OU68" s="31"/>
      <c r="OV68" s="31"/>
      <c r="OW68" s="31"/>
      <c r="OX68" s="31"/>
      <c r="OY68" s="31"/>
      <c r="OZ68" s="31"/>
      <c r="PA68" s="31"/>
      <c r="PB68" s="31"/>
      <c r="PC68" s="31"/>
      <c r="PD68" s="31"/>
      <c r="PE68" s="31"/>
      <c r="PF68" s="31"/>
    </row>
    <row r="69" customFormat="false" ht="13.8" hidden="false" customHeight="false" outlineLevel="0" collapsed="false">
      <c r="A69" s="30" t="n">
        <v>6</v>
      </c>
      <c r="B69" s="30" t="n">
        <v>0.8567</v>
      </c>
      <c r="C69" s="30" t="n">
        <v>0.03159</v>
      </c>
      <c r="D69" s="30" t="n">
        <v>0.02258</v>
      </c>
      <c r="E69" s="30" t="n">
        <v>-0.0512</v>
      </c>
      <c r="F69" s="30" t="n">
        <v>0.5785</v>
      </c>
      <c r="G69" s="30" t="n">
        <v>1</v>
      </c>
      <c r="H69" s="30" t="n">
        <v>27.11934156</v>
      </c>
      <c r="I69" s="31"/>
      <c r="J69" s="31"/>
      <c r="K69" s="30" t="n">
        <v>6.5</v>
      </c>
      <c r="L69" s="30" t="n">
        <v>0.7127</v>
      </c>
      <c r="M69" s="30" t="n">
        <v>0.0728</v>
      </c>
      <c r="N69" s="30" t="n">
        <v>0.06448</v>
      </c>
      <c r="O69" s="30" t="n">
        <v>-0.0415</v>
      </c>
      <c r="P69" s="30" t="n">
        <v>0.4705</v>
      </c>
      <c r="Q69" s="30" t="n">
        <v>1</v>
      </c>
      <c r="R69" s="30" t="n">
        <v>9.789835165</v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0" t="n">
        <v>6</v>
      </c>
      <c r="AJ69" s="30" t="n">
        <v>0.714802725</v>
      </c>
      <c r="AK69" s="30" t="n">
        <v>19.38497925</v>
      </c>
      <c r="AL69" s="31"/>
      <c r="AM69" s="30" t="n">
        <v>6.5</v>
      </c>
      <c r="AN69" s="30" t="n">
        <v>1.647282</v>
      </c>
      <c r="AO69" s="30" t="n">
        <v>1.8430422</v>
      </c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</row>
    <row r="70" customFormat="false" ht="13.8" hidden="false" customHeight="false" outlineLevel="0" collapsed="false">
      <c r="A70" s="30" t="n">
        <v>6.25</v>
      </c>
      <c r="B70" s="30" t="n">
        <v>0.8858</v>
      </c>
      <c r="C70" s="30" t="n">
        <v>0.03097</v>
      </c>
      <c r="D70" s="30" t="n">
        <v>0.02197</v>
      </c>
      <c r="E70" s="30" t="n">
        <v>-0.049</v>
      </c>
      <c r="F70" s="30" t="n">
        <v>0.5498</v>
      </c>
      <c r="G70" s="30" t="n">
        <v>1</v>
      </c>
      <c r="H70" s="30" t="n">
        <v>28.60187278</v>
      </c>
      <c r="I70" s="31"/>
      <c r="J70" s="31"/>
      <c r="K70" s="30" t="n">
        <v>6.75</v>
      </c>
      <c r="L70" s="30" t="n">
        <v>0.6882</v>
      </c>
      <c r="M70" s="30" t="n">
        <v>0.07767</v>
      </c>
      <c r="N70" s="30" t="n">
        <v>0.06938</v>
      </c>
      <c r="O70" s="30" t="n">
        <v>-0.0403</v>
      </c>
      <c r="P70" s="30" t="n">
        <v>0.4681</v>
      </c>
      <c r="Q70" s="30" t="n">
        <v>1</v>
      </c>
      <c r="R70" s="30" t="n">
        <v>8.860563924</v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0" t="n">
        <v>6.25</v>
      </c>
      <c r="AJ70" s="30" t="n">
        <v>0.700773675</v>
      </c>
      <c r="AK70" s="30" t="n">
        <v>20.0434395</v>
      </c>
      <c r="AL70" s="31"/>
      <c r="AM70" s="30" t="n">
        <v>6.75</v>
      </c>
      <c r="AN70" s="30" t="n">
        <v>1.757477925</v>
      </c>
      <c r="AO70" s="30" t="n">
        <v>1.7796852</v>
      </c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  <c r="NZ70" s="31"/>
      <c r="OA70" s="31"/>
      <c r="OB70" s="31"/>
      <c r="OC70" s="31"/>
      <c r="OD70" s="31"/>
      <c r="OE70" s="31"/>
      <c r="OF70" s="31"/>
      <c r="OG70" s="31"/>
      <c r="OH70" s="31"/>
      <c r="OI70" s="31"/>
      <c r="OJ70" s="31"/>
      <c r="OK70" s="31"/>
      <c r="OL70" s="31"/>
      <c r="OM70" s="31"/>
      <c r="ON70" s="31"/>
      <c r="OO70" s="31"/>
      <c r="OP70" s="31"/>
      <c r="OQ70" s="31"/>
      <c r="OR70" s="31"/>
      <c r="OS70" s="31"/>
      <c r="OT70" s="31"/>
      <c r="OU70" s="31"/>
      <c r="OV70" s="31"/>
      <c r="OW70" s="31"/>
      <c r="OX70" s="31"/>
      <c r="OY70" s="31"/>
      <c r="OZ70" s="31"/>
      <c r="PA70" s="31"/>
      <c r="PB70" s="31"/>
      <c r="PC70" s="31"/>
      <c r="PD70" s="31"/>
      <c r="PE70" s="31"/>
      <c r="PF70" s="31"/>
      <c r="PG70" s="31"/>
      <c r="PH70" s="31"/>
      <c r="PI70" s="31"/>
      <c r="PJ70" s="31"/>
      <c r="PK70" s="31"/>
      <c r="PL70" s="31"/>
      <c r="PM70" s="31"/>
      <c r="PN70" s="31"/>
      <c r="PO70" s="31"/>
      <c r="PP70" s="31"/>
    </row>
    <row r="71" customFormat="false" ht="13.8" hidden="false" customHeight="false" outlineLevel="0" collapsed="false">
      <c r="A71" s="30" t="n">
        <v>6.5</v>
      </c>
      <c r="B71" s="30" t="n">
        <v>0.9139</v>
      </c>
      <c r="C71" s="30" t="n">
        <v>0.03048</v>
      </c>
      <c r="D71" s="30" t="n">
        <v>0.02143</v>
      </c>
      <c r="E71" s="30" t="n">
        <v>-0.0468</v>
      </c>
      <c r="F71" s="30" t="n">
        <v>0.5195</v>
      </c>
      <c r="G71" s="30" t="n">
        <v>1</v>
      </c>
      <c r="H71" s="30" t="n">
        <v>29.9835958</v>
      </c>
      <c r="I71" s="31"/>
      <c r="J71" s="31"/>
      <c r="K71" s="30" t="n">
        <v>7</v>
      </c>
      <c r="L71" s="30" t="n">
        <v>0.6817</v>
      </c>
      <c r="M71" s="30" t="n">
        <v>0.08148</v>
      </c>
      <c r="N71" s="30" t="n">
        <v>0.07321</v>
      </c>
      <c r="O71" s="30" t="n">
        <v>-0.0397</v>
      </c>
      <c r="P71" s="30" t="n">
        <v>0.4692</v>
      </c>
      <c r="Q71" s="30" t="n">
        <v>1</v>
      </c>
      <c r="R71" s="30" t="n">
        <v>8.366470299</v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0" t="n">
        <v>6.5</v>
      </c>
      <c r="AJ71" s="30" t="n">
        <v>0.6896862</v>
      </c>
      <c r="AK71" s="30" t="n">
        <v>20.67927225</v>
      </c>
      <c r="AL71" s="31"/>
      <c r="AM71" s="30" t="n">
        <v>7</v>
      </c>
      <c r="AN71" s="30" t="n">
        <v>1.8436887</v>
      </c>
      <c r="AO71" s="30" t="n">
        <v>1.7628762</v>
      </c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  <c r="NZ71" s="31"/>
      <c r="OA71" s="31"/>
      <c r="OB71" s="31"/>
      <c r="OC71" s="31"/>
      <c r="OD71" s="31"/>
      <c r="OE71" s="31"/>
      <c r="OF71" s="31"/>
      <c r="OG71" s="31"/>
      <c r="OH71" s="31"/>
      <c r="OI71" s="31"/>
      <c r="OJ71" s="31"/>
      <c r="OK71" s="31"/>
      <c r="OL71" s="31"/>
      <c r="OM71" s="31"/>
      <c r="ON71" s="31"/>
      <c r="OO71" s="31"/>
      <c r="OP71" s="31"/>
      <c r="OQ71" s="31"/>
      <c r="OR71" s="31"/>
      <c r="OS71" s="31"/>
      <c r="OT71" s="31"/>
      <c r="OU71" s="31"/>
      <c r="OV71" s="31"/>
      <c r="OW71" s="31"/>
      <c r="OX71" s="31"/>
      <c r="OY71" s="31"/>
      <c r="OZ71" s="31"/>
      <c r="PA71" s="31"/>
      <c r="PB71" s="31"/>
      <c r="PC71" s="31"/>
      <c r="PD71" s="31"/>
      <c r="PE71" s="31"/>
      <c r="PF71" s="31"/>
      <c r="PG71" s="31"/>
      <c r="PH71" s="31"/>
      <c r="PI71" s="31"/>
      <c r="PJ71" s="31"/>
      <c r="PK71" s="31"/>
      <c r="PL71" s="31"/>
      <c r="PM71" s="31"/>
      <c r="PN71" s="31"/>
      <c r="PO71" s="31"/>
      <c r="PP71" s="31"/>
      <c r="PQ71" s="31"/>
      <c r="PR71" s="31"/>
      <c r="PS71" s="31"/>
      <c r="PT71" s="31"/>
      <c r="PU71" s="31"/>
    </row>
    <row r="72" customFormat="false" ht="13.8" hidden="false" customHeight="false" outlineLevel="0" collapsed="false">
      <c r="A72" s="30" t="n">
        <v>6.75</v>
      </c>
      <c r="B72" s="30" t="n">
        <v>0.9384</v>
      </c>
      <c r="C72" s="30" t="n">
        <v>0.03029</v>
      </c>
      <c r="D72" s="30" t="n">
        <v>0.02118</v>
      </c>
      <c r="E72" s="30" t="n">
        <v>-0.0444</v>
      </c>
      <c r="F72" s="30" t="n">
        <v>0.4869</v>
      </c>
      <c r="G72" s="30" t="n">
        <v>1</v>
      </c>
      <c r="H72" s="30" t="n">
        <v>30.98052162</v>
      </c>
      <c r="I72" s="31"/>
      <c r="J72" s="31"/>
      <c r="K72" s="30" t="n">
        <v>7.25</v>
      </c>
      <c r="L72" s="30" t="n">
        <v>0.6798</v>
      </c>
      <c r="M72" s="30" t="n">
        <v>0.08493</v>
      </c>
      <c r="N72" s="30" t="n">
        <v>0.07667</v>
      </c>
      <c r="O72" s="30" t="n">
        <v>-0.0393</v>
      </c>
      <c r="P72" s="30" t="n">
        <v>0.4701</v>
      </c>
      <c r="Q72" s="30" t="n">
        <v>1</v>
      </c>
      <c r="R72" s="30" t="n">
        <v>8.004238785</v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0" t="n">
        <v>6.75</v>
      </c>
      <c r="AJ72" s="30" t="n">
        <v>0.685386975</v>
      </c>
      <c r="AK72" s="30" t="n">
        <v>21.233646</v>
      </c>
      <c r="AL72" s="31"/>
      <c r="AM72" s="30" t="n">
        <v>7.25</v>
      </c>
      <c r="AN72" s="30" t="n">
        <v>1.921753575</v>
      </c>
      <c r="AO72" s="30" t="n">
        <v>1.7579628</v>
      </c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</row>
    <row r="73" customFormat="false" ht="13.8" hidden="false" customHeight="false" outlineLevel="0" collapsed="false">
      <c r="A73" s="30" t="n">
        <v>7</v>
      </c>
      <c r="B73" s="30" t="n">
        <v>0.9598</v>
      </c>
      <c r="C73" s="30" t="n">
        <v>0.03027</v>
      </c>
      <c r="D73" s="30" t="n">
        <v>0.02111</v>
      </c>
      <c r="E73" s="30" t="n">
        <v>-0.0418</v>
      </c>
      <c r="F73" s="30" t="n">
        <v>0.4512</v>
      </c>
      <c r="G73" s="30" t="n">
        <v>1</v>
      </c>
      <c r="H73" s="30" t="n">
        <v>31.70796168</v>
      </c>
      <c r="I73" s="31"/>
      <c r="J73" s="31"/>
      <c r="K73" s="30" t="n">
        <v>7.5</v>
      </c>
      <c r="L73" s="30" t="n">
        <v>0.6946</v>
      </c>
      <c r="M73" s="30" t="n">
        <v>0.08778</v>
      </c>
      <c r="N73" s="30" t="n">
        <v>0.07953</v>
      </c>
      <c r="O73" s="30" t="n">
        <v>-0.0396</v>
      </c>
      <c r="P73" s="30" t="n">
        <v>0.4745</v>
      </c>
      <c r="Q73" s="30" t="n">
        <v>1</v>
      </c>
      <c r="R73" s="30" t="n">
        <v>7.912964229</v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0" t="n">
        <v>7</v>
      </c>
      <c r="AJ73" s="30" t="n">
        <v>0.684934425</v>
      </c>
      <c r="AK73" s="30" t="n">
        <v>21.7178745</v>
      </c>
      <c r="AL73" s="31"/>
      <c r="AM73" s="30" t="n">
        <v>7.5</v>
      </c>
      <c r="AN73" s="30" t="n">
        <v>1.98624195</v>
      </c>
      <c r="AO73" s="30" t="n">
        <v>1.7962356</v>
      </c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</row>
    <row r="74" customFormat="false" ht="13.8" hidden="false" customHeight="false" outlineLevel="0" collapsed="false">
      <c r="A74" s="30" t="n">
        <v>7.25</v>
      </c>
      <c r="B74" s="30" t="n">
        <v>0.9816</v>
      </c>
      <c r="C74" s="30" t="n">
        <v>0.03017</v>
      </c>
      <c r="D74" s="30" t="n">
        <v>0.02079</v>
      </c>
      <c r="E74" s="30" t="n">
        <v>-0.0391</v>
      </c>
      <c r="F74" s="30" t="n">
        <v>0.4122</v>
      </c>
      <c r="G74" s="30" t="n">
        <v>1</v>
      </c>
      <c r="H74" s="30" t="n">
        <v>32.53563142</v>
      </c>
      <c r="I74" s="31"/>
      <c r="J74" s="31"/>
      <c r="K74" s="30" t="n">
        <v>7.75</v>
      </c>
      <c r="L74" s="30" t="n">
        <v>0.7135</v>
      </c>
      <c r="M74" s="30" t="n">
        <v>0.08996</v>
      </c>
      <c r="N74" s="30" t="n">
        <v>0.08171</v>
      </c>
      <c r="O74" s="30" t="n">
        <v>-0.0393</v>
      </c>
      <c r="P74" s="30" t="n">
        <v>0.4731</v>
      </c>
      <c r="Q74" s="30" t="n">
        <v>1</v>
      </c>
      <c r="R74" s="30" t="n">
        <v>7.931302801</v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0" t="n">
        <v>7.25</v>
      </c>
      <c r="AJ74" s="30" t="n">
        <v>0.682671675</v>
      </c>
      <c r="AK74" s="30" t="n">
        <v>22.211154</v>
      </c>
      <c r="AL74" s="31"/>
      <c r="AM74" s="30" t="n">
        <v>7.75</v>
      </c>
      <c r="AN74" s="30" t="n">
        <v>2.0355699</v>
      </c>
      <c r="AO74" s="30" t="n">
        <v>1.845111</v>
      </c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</row>
    <row r="75" customFormat="false" ht="13.8" hidden="false" customHeight="false" outlineLevel="0" collapsed="false">
      <c r="A75" s="30" t="n">
        <v>7.5</v>
      </c>
      <c r="B75" s="30" t="n">
        <v>0.996</v>
      </c>
      <c r="C75" s="30" t="n">
        <v>0.03062</v>
      </c>
      <c r="D75" s="30" t="n">
        <v>0.0211</v>
      </c>
      <c r="E75" s="30" t="n">
        <v>-0.036</v>
      </c>
      <c r="F75" s="30" t="n">
        <v>0.3698</v>
      </c>
      <c r="G75" s="30" t="n">
        <v>1</v>
      </c>
      <c r="H75" s="30" t="n">
        <v>32.52775963</v>
      </c>
      <c r="I75" s="31"/>
      <c r="J75" s="31"/>
      <c r="K75" s="30" t="n">
        <v>8</v>
      </c>
      <c r="L75" s="30" t="n">
        <v>0.625</v>
      </c>
      <c r="M75" s="30" t="n">
        <v>0.0996</v>
      </c>
      <c r="N75" s="30" t="n">
        <v>0.09151</v>
      </c>
      <c r="O75" s="30" t="n">
        <v>-0.0395</v>
      </c>
      <c r="P75" s="30" t="n">
        <v>0.4964</v>
      </c>
      <c r="Q75" s="30" t="n">
        <v>1</v>
      </c>
      <c r="R75" s="30" t="n">
        <v>6.275100402</v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0" t="n">
        <v>7.5</v>
      </c>
      <c r="AJ75" s="30" t="n">
        <v>0.69285405</v>
      </c>
      <c r="AK75" s="30" t="n">
        <v>22.53699</v>
      </c>
      <c r="AL75" s="31"/>
      <c r="AM75" s="30" t="n">
        <v>8</v>
      </c>
      <c r="AN75" s="30" t="n">
        <v>2.253699</v>
      </c>
      <c r="AO75" s="30" t="n">
        <v>1.61625</v>
      </c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</row>
    <row r="76" customFormat="false" ht="13.8" hidden="false" customHeight="false" outlineLevel="0" collapsed="false">
      <c r="A76" s="30" t="n">
        <v>7.75</v>
      </c>
      <c r="B76" s="30" t="n">
        <v>1.0111</v>
      </c>
      <c r="C76" s="30" t="n">
        <v>0.03129</v>
      </c>
      <c r="D76" s="30" t="n">
        <v>0.02146</v>
      </c>
      <c r="E76" s="30" t="n">
        <v>-0.033</v>
      </c>
      <c r="F76" s="30" t="n">
        <v>0.3273</v>
      </c>
      <c r="G76" s="30" t="n">
        <v>1</v>
      </c>
      <c r="H76" s="30" t="n">
        <v>32.31383829</v>
      </c>
      <c r="I76" s="31"/>
      <c r="J76" s="31"/>
      <c r="K76" s="30" t="n">
        <v>8.25</v>
      </c>
      <c r="L76" s="30" t="n">
        <v>0.6464</v>
      </c>
      <c r="M76" s="30" t="n">
        <v>0.10135</v>
      </c>
      <c r="N76" s="30" t="n">
        <v>0.09323</v>
      </c>
      <c r="O76" s="30" t="n">
        <v>-0.0393</v>
      </c>
      <c r="P76" s="30" t="n">
        <v>0.4921</v>
      </c>
      <c r="Q76" s="30" t="n">
        <v>1</v>
      </c>
      <c r="R76" s="30" t="n">
        <v>6.377898372</v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0" t="n">
        <v>7.75</v>
      </c>
      <c r="AJ76" s="30" t="n">
        <v>0.708014475</v>
      </c>
      <c r="AK76" s="30" t="n">
        <v>22.87866525</v>
      </c>
      <c r="AL76" s="31"/>
      <c r="AM76" s="30" t="n">
        <v>8.25</v>
      </c>
      <c r="AN76" s="30" t="n">
        <v>2.293297125</v>
      </c>
      <c r="AO76" s="30" t="n">
        <v>1.6715904</v>
      </c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</row>
    <row r="77" customFormat="false" ht="13.8" hidden="false" customHeight="false" outlineLevel="0" collapsed="false">
      <c r="A77" s="30" t="n">
        <v>8</v>
      </c>
      <c r="B77" s="30" t="n">
        <v>1.0252</v>
      </c>
      <c r="C77" s="30" t="n">
        <v>0.03245</v>
      </c>
      <c r="D77" s="30" t="n">
        <v>0.02238</v>
      </c>
      <c r="E77" s="30" t="n">
        <v>-0.0304</v>
      </c>
      <c r="F77" s="30" t="n">
        <v>0.2889</v>
      </c>
      <c r="G77" s="30" t="n">
        <v>1</v>
      </c>
      <c r="H77" s="30" t="n">
        <v>31.59322034</v>
      </c>
      <c r="I77" s="31"/>
      <c r="J77" s="31"/>
      <c r="K77" s="30" t="n">
        <v>8.5</v>
      </c>
      <c r="L77" s="30" t="n">
        <v>0.6843</v>
      </c>
      <c r="M77" s="30" t="n">
        <v>0.10363</v>
      </c>
      <c r="N77" s="30" t="n">
        <v>0.09551</v>
      </c>
      <c r="O77" s="30" t="n">
        <v>-0.0399</v>
      </c>
      <c r="P77" s="30" t="n">
        <v>0.4896</v>
      </c>
      <c r="Q77" s="30" t="n">
        <v>1</v>
      </c>
      <c r="R77" s="30" t="n">
        <v>6.603300203</v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0" t="n">
        <v>8</v>
      </c>
      <c r="AJ77" s="30" t="n">
        <v>0.734262375</v>
      </c>
      <c r="AK77" s="30" t="n">
        <v>23.197713</v>
      </c>
      <c r="AL77" s="31"/>
      <c r="AM77" s="30" t="n">
        <v>8.5</v>
      </c>
      <c r="AN77" s="30" t="n">
        <v>2.344887825</v>
      </c>
      <c r="AO77" s="30" t="n">
        <v>1.7695998</v>
      </c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  <c r="NZ77" s="31"/>
      <c r="OA77" s="31"/>
      <c r="OB77" s="31"/>
      <c r="OC77" s="31"/>
      <c r="OD77" s="31"/>
      <c r="OE77" s="31"/>
      <c r="OF77" s="31"/>
      <c r="OG77" s="31"/>
      <c r="OH77" s="31"/>
      <c r="OI77" s="31"/>
      <c r="OJ77" s="31"/>
      <c r="OK77" s="31"/>
      <c r="OL77" s="31"/>
      <c r="OM77" s="31"/>
      <c r="ON77" s="31"/>
      <c r="OO77" s="31"/>
      <c r="OP77" s="31"/>
      <c r="OQ77" s="31"/>
      <c r="OR77" s="31"/>
      <c r="OS77" s="31"/>
      <c r="OT77" s="31"/>
      <c r="OU77" s="31"/>
      <c r="OV77" s="31"/>
      <c r="OW77" s="31"/>
      <c r="OX77" s="31"/>
      <c r="OY77" s="31"/>
      <c r="OZ77" s="31"/>
      <c r="PA77" s="31"/>
      <c r="PB77" s="31"/>
      <c r="PC77" s="31"/>
      <c r="PD77" s="31"/>
      <c r="PE77" s="31"/>
      <c r="PF77" s="31"/>
      <c r="PG77" s="31"/>
      <c r="PH77" s="31"/>
      <c r="PI77" s="31"/>
      <c r="PJ77" s="31"/>
      <c r="PK77" s="31"/>
      <c r="PL77" s="31"/>
      <c r="PM77" s="31"/>
      <c r="PN77" s="31"/>
      <c r="PO77" s="31"/>
      <c r="PP77" s="31"/>
      <c r="PQ77" s="31"/>
      <c r="PR77" s="31"/>
      <c r="PS77" s="31"/>
      <c r="PT77" s="31"/>
      <c r="PU77" s="31"/>
      <c r="PV77" s="31"/>
      <c r="PW77" s="31"/>
      <c r="PX77" s="31"/>
      <c r="PY77" s="31"/>
      <c r="PZ77" s="31"/>
      <c r="QA77" s="31"/>
      <c r="QB77" s="31"/>
      <c r="QC77" s="31"/>
      <c r="QD77" s="31"/>
      <c r="QE77" s="31"/>
      <c r="QF77" s="31"/>
      <c r="QG77" s="31"/>
      <c r="QH77" s="31"/>
      <c r="QI77" s="31"/>
      <c r="QJ77" s="31"/>
      <c r="QK77" s="31"/>
      <c r="QL77" s="31"/>
      <c r="QM77" s="31"/>
      <c r="QN77" s="31"/>
      <c r="QO77" s="31"/>
      <c r="QP77" s="31"/>
      <c r="QQ77" s="31"/>
      <c r="QR77" s="31"/>
      <c r="QS77" s="31"/>
      <c r="QT77" s="31"/>
      <c r="QU77" s="31"/>
      <c r="QV77" s="31"/>
      <c r="QW77" s="31"/>
      <c r="QX77" s="31"/>
      <c r="QY77" s="31"/>
    </row>
    <row r="78" customFormat="false" ht="13.8" hidden="false" customHeight="false" outlineLevel="0" collapsed="false">
      <c r="A78" s="30" t="n">
        <v>8.25</v>
      </c>
      <c r="B78" s="30" t="n">
        <v>1.0412</v>
      </c>
      <c r="C78" s="30" t="n">
        <v>0.03394</v>
      </c>
      <c r="D78" s="30" t="n">
        <v>0.02364</v>
      </c>
      <c r="E78" s="30" t="n">
        <v>-0.0282</v>
      </c>
      <c r="F78" s="30" t="n">
        <v>0.2576</v>
      </c>
      <c r="G78" s="30" t="n">
        <v>1</v>
      </c>
      <c r="H78" s="30" t="n">
        <v>30.67766647</v>
      </c>
      <c r="I78" s="31"/>
      <c r="J78" s="31"/>
      <c r="K78" s="30" t="n">
        <v>8.75</v>
      </c>
      <c r="L78" s="30" t="n">
        <v>0.652</v>
      </c>
      <c r="M78" s="30" t="n">
        <v>0.1057</v>
      </c>
      <c r="N78" s="30" t="n">
        <v>0.0976</v>
      </c>
      <c r="O78" s="30" t="n">
        <v>-0.038</v>
      </c>
      <c r="P78" s="30" t="n">
        <v>0.4803</v>
      </c>
      <c r="Q78" s="30" t="n">
        <v>1</v>
      </c>
      <c r="R78" s="30" t="n">
        <v>6.168401135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0" t="n">
        <v>8.25</v>
      </c>
      <c r="AJ78" s="30" t="n">
        <v>0.76797735</v>
      </c>
      <c r="AK78" s="30" t="n">
        <v>23.559753</v>
      </c>
      <c r="AL78" s="31"/>
      <c r="AM78" s="30" t="n">
        <v>8.75</v>
      </c>
      <c r="AN78" s="30" t="n">
        <v>2.39172675</v>
      </c>
      <c r="AO78" s="30" t="n">
        <v>1.686072</v>
      </c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</row>
    <row r="79" customFormat="false" ht="13.8" hidden="false" customHeight="false" outlineLevel="0" collapsed="false">
      <c r="A79" s="30" t="n">
        <v>8.5</v>
      </c>
      <c r="B79" s="30" t="n">
        <v>1.0592</v>
      </c>
      <c r="C79" s="30" t="n">
        <v>0.03571</v>
      </c>
      <c r="D79" s="30" t="n">
        <v>0.02527</v>
      </c>
      <c r="E79" s="30" t="n">
        <v>-0.0266</v>
      </c>
      <c r="F79" s="30" t="n">
        <v>0.2334</v>
      </c>
      <c r="G79" s="30" t="n">
        <v>1</v>
      </c>
      <c r="H79" s="30" t="n">
        <v>29.66115934</v>
      </c>
      <c r="I79" s="31"/>
      <c r="J79" s="31"/>
      <c r="K79" s="30" t="n">
        <v>9</v>
      </c>
      <c r="L79" s="30" t="n">
        <v>0.6739</v>
      </c>
      <c r="M79" s="30" t="n">
        <v>0.10756</v>
      </c>
      <c r="N79" s="30" t="n">
        <v>0.09946</v>
      </c>
      <c r="O79" s="30" t="n">
        <v>-0.0379</v>
      </c>
      <c r="P79" s="30" t="n">
        <v>0.4762</v>
      </c>
      <c r="Q79" s="30" t="n">
        <v>1</v>
      </c>
      <c r="R79" s="30" t="n">
        <v>6.265340275</v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0" t="n">
        <v>8.5</v>
      </c>
      <c r="AJ79" s="30" t="n">
        <v>0.808028025</v>
      </c>
      <c r="AK79" s="30" t="n">
        <v>23.967048</v>
      </c>
      <c r="AL79" s="31"/>
      <c r="AM79" s="30" t="n">
        <v>9</v>
      </c>
      <c r="AN79" s="30" t="n">
        <v>2.4338139</v>
      </c>
      <c r="AO79" s="30" t="n">
        <v>1.7427054</v>
      </c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</row>
    <row r="80" customFormat="false" ht="13.8" hidden="false" customHeight="false" outlineLevel="0" collapsed="false">
      <c r="A80" s="30" t="n">
        <v>8.75</v>
      </c>
      <c r="B80" s="30" t="n">
        <v>1.0779</v>
      </c>
      <c r="C80" s="30" t="n">
        <v>0.03769</v>
      </c>
      <c r="D80" s="30" t="n">
        <v>0.02726</v>
      </c>
      <c r="E80" s="30" t="n">
        <v>-0.0252</v>
      </c>
      <c r="F80" s="30" t="n">
        <v>0.2149</v>
      </c>
      <c r="G80" s="30" t="n">
        <v>1</v>
      </c>
      <c r="H80" s="30" t="n">
        <v>28.5990979</v>
      </c>
      <c r="I80" s="31"/>
      <c r="J80" s="31"/>
      <c r="K80" s="30" t="n">
        <v>9.25</v>
      </c>
      <c r="L80" s="30" t="n">
        <v>0.7113</v>
      </c>
      <c r="M80" s="30" t="n">
        <v>0.11006</v>
      </c>
      <c r="N80" s="30" t="n">
        <v>0.10197</v>
      </c>
      <c r="O80" s="30" t="n">
        <v>-0.0385</v>
      </c>
      <c r="P80" s="30" t="n">
        <v>0.4738</v>
      </c>
      <c r="Q80" s="30" t="n">
        <v>1</v>
      </c>
      <c r="R80" s="30" t="n">
        <v>6.462838452</v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0" t="n">
        <v>8.75</v>
      </c>
      <c r="AJ80" s="30" t="n">
        <v>0.852830475</v>
      </c>
      <c r="AK80" s="30" t="n">
        <v>24.39018225</v>
      </c>
      <c r="AL80" s="31"/>
      <c r="AM80" s="30" t="n">
        <v>9.25</v>
      </c>
      <c r="AN80" s="30" t="n">
        <v>2.49038265</v>
      </c>
      <c r="AO80" s="30" t="n">
        <v>1.8394218</v>
      </c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</row>
    <row r="81" customFormat="false" ht="13.8" hidden="false" customHeight="false" outlineLevel="0" collapsed="false">
      <c r="A81" s="30" t="n">
        <v>9</v>
      </c>
      <c r="B81" s="30" t="n">
        <v>1.0969</v>
      </c>
      <c r="C81" s="30" t="n">
        <v>0.03979</v>
      </c>
      <c r="D81" s="30" t="n">
        <v>0.0294</v>
      </c>
      <c r="E81" s="30" t="n">
        <v>-0.0239</v>
      </c>
      <c r="F81" s="30" t="n">
        <v>0.2003</v>
      </c>
      <c r="G81" s="30" t="n">
        <v>1</v>
      </c>
      <c r="H81" s="30" t="n">
        <v>27.56722795</v>
      </c>
      <c r="I81" s="31"/>
      <c r="J81" s="31"/>
      <c r="K81" s="30" t="n">
        <v>9.5</v>
      </c>
      <c r="L81" s="30" t="n">
        <v>0.6791</v>
      </c>
      <c r="M81" s="30" t="n">
        <v>0.11203</v>
      </c>
      <c r="N81" s="30" t="n">
        <v>0.10397</v>
      </c>
      <c r="O81" s="30" t="n">
        <v>-0.0368</v>
      </c>
      <c r="P81" s="30" t="n">
        <v>0.4638</v>
      </c>
      <c r="Q81" s="30" t="n">
        <v>1</v>
      </c>
      <c r="R81" s="30" t="n">
        <v>6.061769169</v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0" t="n">
        <v>9</v>
      </c>
      <c r="AJ81" s="30" t="n">
        <v>0.900348225</v>
      </c>
      <c r="AK81" s="30" t="n">
        <v>24.82010475</v>
      </c>
      <c r="AL81" s="31"/>
      <c r="AM81" s="30" t="n">
        <v>9.5</v>
      </c>
      <c r="AN81" s="30" t="n">
        <v>2.534958825</v>
      </c>
      <c r="AO81" s="30" t="n">
        <v>1.7561526</v>
      </c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  <c r="NZ81" s="31"/>
      <c r="OA81" s="31"/>
      <c r="OB81" s="31"/>
      <c r="OC81" s="31"/>
      <c r="OD81" s="31"/>
      <c r="OE81" s="31"/>
      <c r="OF81" s="31"/>
      <c r="OG81" s="31"/>
      <c r="OH81" s="31"/>
      <c r="OI81" s="31"/>
      <c r="OJ81" s="31"/>
      <c r="OK81" s="31"/>
      <c r="OL81" s="31"/>
      <c r="OM81" s="31"/>
      <c r="ON81" s="31"/>
      <c r="OO81" s="31"/>
      <c r="OP81" s="31"/>
      <c r="OQ81" s="31"/>
      <c r="OR81" s="31"/>
      <c r="OS81" s="31"/>
      <c r="OT81" s="31"/>
      <c r="OU81" s="31"/>
      <c r="OV81" s="31"/>
      <c r="OW81" s="31"/>
      <c r="OX81" s="31"/>
      <c r="OY81" s="31"/>
      <c r="OZ81" s="31"/>
      <c r="PA81" s="31"/>
      <c r="PB81" s="31"/>
      <c r="PC81" s="31"/>
      <c r="PD81" s="31"/>
      <c r="PE81" s="31"/>
      <c r="PF81" s="31"/>
      <c r="PG81" s="31"/>
      <c r="PH81" s="31"/>
      <c r="PI81" s="31"/>
      <c r="PJ81" s="31"/>
      <c r="PK81" s="31"/>
      <c r="PL81" s="31"/>
      <c r="PM81" s="31"/>
      <c r="PN81" s="31"/>
      <c r="PO81" s="31"/>
      <c r="PP81" s="31"/>
      <c r="PQ81" s="31"/>
      <c r="PR81" s="31"/>
      <c r="PS81" s="31"/>
      <c r="PT81" s="31"/>
      <c r="PU81" s="31"/>
      <c r="PV81" s="31"/>
      <c r="PW81" s="31"/>
      <c r="PX81" s="31"/>
      <c r="PY81" s="31"/>
      <c r="PZ81" s="31"/>
      <c r="QA81" s="31"/>
      <c r="QB81" s="31"/>
      <c r="QC81" s="31"/>
      <c r="QD81" s="31"/>
      <c r="QE81" s="31"/>
      <c r="QF81" s="31"/>
      <c r="QG81" s="31"/>
      <c r="QH81" s="31"/>
      <c r="QI81" s="31"/>
      <c r="QJ81" s="31"/>
      <c r="QK81" s="31"/>
      <c r="QL81" s="31"/>
      <c r="QM81" s="31"/>
      <c r="QN81" s="31"/>
      <c r="QO81" s="31"/>
      <c r="QP81" s="31"/>
      <c r="QQ81" s="31"/>
      <c r="QR81" s="31"/>
      <c r="QS81" s="31"/>
      <c r="QT81" s="31"/>
      <c r="QU81" s="31"/>
      <c r="QV81" s="31"/>
      <c r="QW81" s="31"/>
      <c r="QX81" s="31"/>
      <c r="QY81" s="31"/>
      <c r="QZ81" s="31"/>
      <c r="RA81" s="31"/>
      <c r="RB81" s="31"/>
      <c r="RC81" s="31"/>
      <c r="RD81" s="31"/>
      <c r="RE81" s="31"/>
      <c r="RF81" s="31"/>
      <c r="RG81" s="31"/>
      <c r="RH81" s="31"/>
      <c r="RI81" s="31"/>
      <c r="RJ81" s="31"/>
      <c r="RK81" s="31"/>
      <c r="RL81" s="31"/>
      <c r="RM81" s="31"/>
      <c r="RN81" s="31"/>
      <c r="RO81" s="31"/>
      <c r="RP81" s="31"/>
      <c r="RQ81" s="31"/>
      <c r="RR81" s="31"/>
      <c r="RS81" s="31"/>
    </row>
    <row r="82" customFormat="false" ht="13.8" hidden="false" customHeight="false" outlineLevel="0" collapsed="false">
      <c r="A82" s="30" t="n">
        <v>9.25</v>
      </c>
      <c r="B82" s="30" t="n">
        <v>1.1165</v>
      </c>
      <c r="C82" s="30" t="n">
        <v>0.04201</v>
      </c>
      <c r="D82" s="30" t="n">
        <v>0.03167</v>
      </c>
      <c r="E82" s="30" t="n">
        <v>-0.0229</v>
      </c>
      <c r="F82" s="30" t="n">
        <v>0.1886</v>
      </c>
      <c r="G82" s="30" t="n">
        <v>1</v>
      </c>
      <c r="H82" s="30" t="n">
        <v>26.57700547</v>
      </c>
      <c r="I82" s="31"/>
      <c r="J82" s="31"/>
      <c r="K82" s="30" t="n">
        <v>9.75</v>
      </c>
      <c r="L82" s="30" t="n">
        <v>0.7048</v>
      </c>
      <c r="M82" s="30" t="n">
        <v>0.11396</v>
      </c>
      <c r="N82" s="30" t="n">
        <v>0.10591</v>
      </c>
      <c r="O82" s="30" t="n">
        <v>-0.0368</v>
      </c>
      <c r="P82" s="30" t="n">
        <v>0.4598</v>
      </c>
      <c r="Q82" s="30" t="n">
        <v>1</v>
      </c>
      <c r="R82" s="30" t="n">
        <v>6.184626185</v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0" t="n">
        <v>9.25</v>
      </c>
      <c r="AJ82" s="30" t="n">
        <v>0.950581275</v>
      </c>
      <c r="AK82" s="30" t="n">
        <v>25.26360375</v>
      </c>
      <c r="AL82" s="31"/>
      <c r="AM82" s="30" t="n">
        <v>9.75</v>
      </c>
      <c r="AN82" s="30" t="n">
        <v>2.5786299</v>
      </c>
      <c r="AO82" s="30" t="n">
        <v>1.8226128</v>
      </c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</row>
    <row r="83" customFormat="false" ht="13.8" hidden="false" customHeight="false" outlineLevel="0" collapsed="false">
      <c r="A83" s="30" t="n">
        <v>9.5</v>
      </c>
      <c r="B83" s="30" t="n">
        <v>1.1354</v>
      </c>
      <c r="C83" s="30" t="n">
        <v>0.04445</v>
      </c>
      <c r="D83" s="30" t="n">
        <v>0.03424</v>
      </c>
      <c r="E83" s="30" t="n">
        <v>-0.0217</v>
      </c>
      <c r="F83" s="30" t="n">
        <v>0.1797</v>
      </c>
      <c r="G83" s="30" t="n">
        <v>1</v>
      </c>
      <c r="H83" s="30" t="n">
        <v>25.54330709</v>
      </c>
      <c r="I83" s="31"/>
      <c r="J83" s="31"/>
      <c r="K83" s="30" t="n">
        <v>10</v>
      </c>
      <c r="L83" s="30" t="n">
        <v>0.7416</v>
      </c>
      <c r="M83" s="30" t="n">
        <v>0.11686</v>
      </c>
      <c r="N83" s="30" t="n">
        <v>0.10885</v>
      </c>
      <c r="O83" s="30" t="n">
        <v>-0.0375</v>
      </c>
      <c r="P83" s="30" t="n">
        <v>0.458</v>
      </c>
      <c r="Q83" s="30" t="n">
        <v>1</v>
      </c>
      <c r="R83" s="30" t="n">
        <v>6.346055109</v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0" t="n">
        <v>9.5</v>
      </c>
      <c r="AJ83" s="30" t="n">
        <v>1.005792375</v>
      </c>
      <c r="AK83" s="30" t="n">
        <v>25.6912635</v>
      </c>
      <c r="AL83" s="31"/>
      <c r="AM83" s="30" t="n">
        <v>10</v>
      </c>
      <c r="AN83" s="30" t="n">
        <v>2.64424965</v>
      </c>
      <c r="AO83" s="30" t="n">
        <v>1.9177776</v>
      </c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  <c r="NZ83" s="31"/>
      <c r="OA83" s="31"/>
      <c r="OB83" s="31"/>
      <c r="OC83" s="31"/>
      <c r="OD83" s="31"/>
      <c r="OE83" s="31"/>
      <c r="OF83" s="31"/>
      <c r="OG83" s="31"/>
      <c r="OH83" s="31"/>
      <c r="OI83" s="31"/>
      <c r="OJ83" s="31"/>
      <c r="OK83" s="31"/>
      <c r="OL83" s="31"/>
      <c r="OM83" s="31"/>
      <c r="ON83" s="31"/>
      <c r="OO83" s="31"/>
      <c r="OP83" s="31"/>
      <c r="OQ83" s="31"/>
      <c r="OR83" s="31"/>
      <c r="OS83" s="31"/>
      <c r="OT83" s="31"/>
      <c r="OU83" s="31"/>
      <c r="OV83" s="31"/>
      <c r="OW83" s="31"/>
      <c r="OX83" s="31"/>
      <c r="OY83" s="31"/>
      <c r="OZ83" s="31"/>
      <c r="PA83" s="31"/>
      <c r="PB83" s="31"/>
      <c r="PC83" s="31"/>
      <c r="PD83" s="31"/>
      <c r="PE83" s="31"/>
      <c r="PF83" s="31"/>
      <c r="PG83" s="31"/>
      <c r="PH83" s="31"/>
      <c r="PI83" s="31"/>
      <c r="PJ83" s="31"/>
      <c r="PK83" s="31"/>
      <c r="PL83" s="31"/>
      <c r="PM83" s="31"/>
      <c r="PN83" s="31"/>
      <c r="PO83" s="31"/>
      <c r="PP83" s="31"/>
      <c r="PQ83" s="31"/>
      <c r="PR83" s="31"/>
      <c r="PS83" s="31"/>
      <c r="PT83" s="31"/>
      <c r="PU83" s="31"/>
      <c r="PV83" s="31"/>
      <c r="PW83" s="31"/>
      <c r="PX83" s="31"/>
      <c r="PY83" s="31"/>
      <c r="PZ83" s="31"/>
      <c r="QA83" s="31"/>
      <c r="QB83" s="31"/>
      <c r="QC83" s="31"/>
      <c r="QD83" s="31"/>
      <c r="QE83" s="31"/>
      <c r="QF83" s="31"/>
      <c r="QG83" s="31"/>
      <c r="QH83" s="31"/>
      <c r="QI83" s="31"/>
      <c r="QJ83" s="31"/>
      <c r="QK83" s="31"/>
      <c r="QL83" s="31"/>
      <c r="QM83" s="31"/>
      <c r="QN83" s="31"/>
      <c r="QO83" s="31"/>
      <c r="QP83" s="31"/>
      <c r="QQ83" s="31"/>
      <c r="QR83" s="31"/>
      <c r="QS83" s="31"/>
      <c r="QT83" s="31"/>
      <c r="QU83" s="31"/>
      <c r="QV83" s="31"/>
      <c r="QW83" s="31"/>
      <c r="QX83" s="31"/>
      <c r="QY83" s="31"/>
      <c r="QZ83" s="31"/>
      <c r="RA83" s="31"/>
      <c r="RB83" s="31"/>
      <c r="RC83" s="31"/>
      <c r="RD83" s="31"/>
      <c r="RE83" s="31"/>
      <c r="RF83" s="31"/>
      <c r="RG83" s="31"/>
      <c r="RH83" s="31"/>
      <c r="RI83" s="31"/>
      <c r="RJ83" s="31"/>
      <c r="RK83" s="31"/>
      <c r="RL83" s="31"/>
      <c r="RM83" s="31"/>
      <c r="RN83" s="31"/>
      <c r="RO83" s="31"/>
      <c r="RP83" s="31"/>
      <c r="RQ83" s="31"/>
      <c r="RR83" s="31"/>
      <c r="RS83" s="31"/>
      <c r="RT83" s="31"/>
      <c r="RU83" s="31"/>
      <c r="RV83" s="31"/>
      <c r="RW83" s="31"/>
      <c r="RX83" s="31"/>
      <c r="RY83" s="31"/>
      <c r="RZ83" s="31"/>
      <c r="SA83" s="31"/>
      <c r="SB83" s="31"/>
      <c r="SC83" s="31"/>
    </row>
    <row r="84" customFormat="false" ht="13.8" hidden="false" customHeight="false" outlineLevel="0" collapsed="false">
      <c r="A84" s="30" t="n">
        <v>9.75</v>
      </c>
      <c r="B84" s="30" t="n">
        <v>1.1471</v>
      </c>
      <c r="C84" s="30" t="n">
        <v>0.04737</v>
      </c>
      <c r="D84" s="30" t="n">
        <v>0.03747</v>
      </c>
      <c r="E84" s="30" t="n">
        <v>-0.02</v>
      </c>
      <c r="F84" s="30" t="n">
        <v>0.1731</v>
      </c>
      <c r="G84" s="30" t="n">
        <v>1</v>
      </c>
      <c r="H84" s="30" t="n">
        <v>24.21574836</v>
      </c>
      <c r="I84" s="31"/>
      <c r="J84" s="31"/>
      <c r="K84" s="30" t="n">
        <v>10.25</v>
      </c>
      <c r="L84" s="30" t="n">
        <v>0.7039</v>
      </c>
      <c r="M84" s="30" t="n">
        <v>0.11879</v>
      </c>
      <c r="N84" s="30" t="n">
        <v>0.11081</v>
      </c>
      <c r="O84" s="30" t="n">
        <v>-0.0361</v>
      </c>
      <c r="P84" s="30" t="n">
        <v>0.4479</v>
      </c>
      <c r="Q84" s="30" t="n">
        <v>1</v>
      </c>
      <c r="R84" s="30" t="n">
        <v>5.925582962</v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0" t="n">
        <v>9.75</v>
      </c>
      <c r="AJ84" s="30" t="n">
        <v>1.071864675</v>
      </c>
      <c r="AK84" s="30" t="n">
        <v>25.95600525</v>
      </c>
      <c r="AL84" s="31"/>
      <c r="AM84" s="30" t="n">
        <v>10.25</v>
      </c>
      <c r="AN84" s="30" t="n">
        <v>2.687920725</v>
      </c>
      <c r="AO84" s="30" t="n">
        <v>1.8202854</v>
      </c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  <c r="NZ84" s="31"/>
      <c r="OA84" s="31"/>
      <c r="OB84" s="31"/>
      <c r="OC84" s="31"/>
      <c r="OD84" s="31"/>
      <c r="OE84" s="31"/>
      <c r="OF84" s="31"/>
      <c r="OG84" s="31"/>
      <c r="OH84" s="31"/>
      <c r="OI84" s="31"/>
      <c r="OJ84" s="31"/>
      <c r="OK84" s="31"/>
      <c r="OL84" s="31"/>
      <c r="OM84" s="31"/>
      <c r="ON84" s="31"/>
      <c r="OO84" s="31"/>
      <c r="OP84" s="31"/>
      <c r="OQ84" s="31"/>
      <c r="OR84" s="31"/>
      <c r="OS84" s="31"/>
      <c r="OT84" s="31"/>
      <c r="OU84" s="31"/>
      <c r="OV84" s="31"/>
      <c r="OW84" s="31"/>
      <c r="OX84" s="31"/>
      <c r="OY84" s="31"/>
      <c r="OZ84" s="31"/>
      <c r="PA84" s="31"/>
      <c r="PB84" s="31"/>
      <c r="PC84" s="31"/>
      <c r="PD84" s="31"/>
      <c r="PE84" s="31"/>
      <c r="PF84" s="31"/>
      <c r="PG84" s="31"/>
      <c r="PH84" s="31"/>
      <c r="PI84" s="31"/>
      <c r="PJ84" s="31"/>
      <c r="PK84" s="31"/>
      <c r="PL84" s="31"/>
      <c r="PM84" s="31"/>
      <c r="PN84" s="31"/>
      <c r="PO84" s="31"/>
      <c r="PP84" s="31"/>
      <c r="PQ84" s="31"/>
      <c r="PR84" s="31"/>
      <c r="PS84" s="31"/>
      <c r="PT84" s="31"/>
      <c r="PU84" s="31"/>
      <c r="PV84" s="31"/>
      <c r="PW84" s="31"/>
      <c r="PX84" s="31"/>
      <c r="PY84" s="31"/>
      <c r="PZ84" s="31"/>
      <c r="QA84" s="31"/>
      <c r="QB84" s="31"/>
      <c r="QC84" s="31"/>
      <c r="QD84" s="31"/>
      <c r="QE84" s="31"/>
      <c r="QF84" s="31"/>
      <c r="QG84" s="31"/>
      <c r="QH84" s="31"/>
      <c r="QI84" s="31"/>
      <c r="QJ84" s="31"/>
      <c r="QK84" s="31"/>
      <c r="QL84" s="31"/>
      <c r="QM84" s="31"/>
      <c r="QN84" s="31"/>
      <c r="QO84" s="31"/>
      <c r="QP84" s="31"/>
      <c r="QQ84" s="31"/>
      <c r="QR84" s="31"/>
      <c r="QS84" s="31"/>
      <c r="QT84" s="31"/>
      <c r="QU84" s="31"/>
      <c r="QV84" s="31"/>
      <c r="QW84" s="31"/>
      <c r="QX84" s="31"/>
      <c r="QY84" s="31"/>
      <c r="QZ84" s="31"/>
      <c r="RA84" s="31"/>
      <c r="RB84" s="31"/>
      <c r="RC84" s="31"/>
      <c r="RD84" s="31"/>
      <c r="RE84" s="31"/>
      <c r="RF84" s="31"/>
      <c r="RG84" s="31"/>
      <c r="RH84" s="31"/>
      <c r="RI84" s="31"/>
      <c r="RJ84" s="31"/>
      <c r="RK84" s="31"/>
      <c r="RL84" s="31"/>
      <c r="RM84" s="31"/>
      <c r="RN84" s="31"/>
      <c r="RO84" s="31"/>
      <c r="RP84" s="31"/>
      <c r="RQ84" s="31"/>
      <c r="RR84" s="31"/>
      <c r="RS84" s="31"/>
      <c r="RT84" s="31"/>
      <c r="RU84" s="31"/>
      <c r="RV84" s="31"/>
      <c r="RW84" s="31"/>
      <c r="RX84" s="31"/>
      <c r="RY84" s="31"/>
      <c r="RZ84" s="31"/>
      <c r="SA84" s="31"/>
      <c r="SB84" s="31"/>
      <c r="SC84" s="31"/>
      <c r="SD84" s="31"/>
      <c r="SE84" s="31"/>
      <c r="SF84" s="31"/>
      <c r="SG84" s="31"/>
      <c r="SH84" s="31"/>
    </row>
    <row r="85" customFormat="false" ht="13.8" hidden="false" customHeight="false" outlineLevel="0" collapsed="false">
      <c r="A85" s="30" t="n">
        <v>10</v>
      </c>
      <c r="B85" s="30" t="n">
        <v>1.1591</v>
      </c>
      <c r="C85" s="30" t="n">
        <v>0.04997</v>
      </c>
      <c r="D85" s="30" t="n">
        <v>0.04031</v>
      </c>
      <c r="E85" s="30" t="n">
        <v>-0.0183</v>
      </c>
      <c r="F85" s="30" t="n">
        <v>0.1663</v>
      </c>
      <c r="G85" s="30" t="n">
        <v>1</v>
      </c>
      <c r="H85" s="30" t="n">
        <v>23.19591755</v>
      </c>
      <c r="I85" s="31"/>
      <c r="J85" s="31"/>
      <c r="K85" s="30" t="n">
        <v>10.5</v>
      </c>
      <c r="L85" s="30" t="n">
        <v>0.7314</v>
      </c>
      <c r="M85" s="30" t="n">
        <v>0.12081</v>
      </c>
      <c r="N85" s="30" t="n">
        <v>0.11286</v>
      </c>
      <c r="O85" s="30" t="n">
        <v>-0.0361</v>
      </c>
      <c r="P85" s="30" t="n">
        <v>0.444</v>
      </c>
      <c r="Q85" s="30" t="n">
        <v>1</v>
      </c>
      <c r="R85" s="30" t="n">
        <v>6.054134592</v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0" t="n">
        <v>10</v>
      </c>
      <c r="AJ85" s="30" t="n">
        <v>1.130696175</v>
      </c>
      <c r="AK85" s="30" t="n">
        <v>26.22753525</v>
      </c>
      <c r="AL85" s="31"/>
      <c r="AM85" s="30" t="n">
        <v>10.5</v>
      </c>
      <c r="AN85" s="30" t="n">
        <v>2.733628275</v>
      </c>
      <c r="AO85" s="30" t="n">
        <v>1.8914004</v>
      </c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</row>
    <row r="86" customFormat="false" ht="13.8" hidden="false" customHeight="false" outlineLevel="0" collapsed="false">
      <c r="A86" s="30" t="n">
        <v>10.25</v>
      </c>
      <c r="B86" s="30" t="n">
        <v>1.1743</v>
      </c>
      <c r="C86" s="30" t="n">
        <v>0.05308</v>
      </c>
      <c r="D86" s="30" t="n">
        <v>0.04351</v>
      </c>
      <c r="E86" s="30" t="n">
        <v>-0.0172</v>
      </c>
      <c r="F86" s="30" t="n">
        <v>0.1611</v>
      </c>
      <c r="G86" s="30" t="n">
        <v>1</v>
      </c>
      <c r="H86" s="30" t="n">
        <v>22.12321025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0" t="n">
        <v>10.25</v>
      </c>
      <c r="AJ86" s="30" t="n">
        <v>1.2010677</v>
      </c>
      <c r="AK86" s="30" t="n">
        <v>26.57147325</v>
      </c>
      <c r="AL86" s="31"/>
      <c r="AM86" s="31"/>
      <c r="AN86" s="30" t="n">
        <v>0</v>
      </c>
      <c r="AO86" s="30" t="n">
        <v>0</v>
      </c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</row>
    <row r="87" customFormat="false" ht="13.8" hidden="false" customHeight="false" outlineLevel="0" collapsed="false">
      <c r="A87" s="30" t="n">
        <v>10.5</v>
      </c>
      <c r="B87" s="30" t="n">
        <v>1.1677</v>
      </c>
      <c r="C87" s="30" t="n">
        <v>0.05686</v>
      </c>
      <c r="D87" s="30" t="n">
        <v>0.04785</v>
      </c>
      <c r="E87" s="30" t="n">
        <v>-0.0142</v>
      </c>
      <c r="F87" s="30" t="n">
        <v>0.1591</v>
      </c>
      <c r="G87" s="30" t="n">
        <v>1</v>
      </c>
      <c r="H87" s="30" t="n">
        <v>20.53640521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0" t="n">
        <v>10.5</v>
      </c>
      <c r="AJ87" s="30" t="n">
        <v>1.28659965</v>
      </c>
      <c r="AK87" s="30" t="n">
        <v>26.42213175</v>
      </c>
      <c r="AL87" s="31"/>
      <c r="AM87" s="31"/>
      <c r="AN87" s="30" t="n">
        <v>0</v>
      </c>
      <c r="AO87" s="30" t="n">
        <v>0</v>
      </c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</row>
    <row r="88" s="31" customFormat="true" ht="13.8" hidden="false" customHeight="false" outlineLevel="0" collapsed="false">
      <c r="A88" s="30" t="n">
        <v>10.75</v>
      </c>
      <c r="B88" s="30" t="n">
        <v>1.1563</v>
      </c>
      <c r="C88" s="30" t="n">
        <v>0.06085</v>
      </c>
      <c r="D88" s="30" t="n">
        <v>0.05228</v>
      </c>
      <c r="E88" s="30" t="n">
        <v>-0.0113</v>
      </c>
      <c r="F88" s="30" t="n">
        <v>0.1573</v>
      </c>
      <c r="G88" s="30" t="n">
        <v>1</v>
      </c>
      <c r="H88" s="30" t="n">
        <v>19.00246508</v>
      </c>
      <c r="AI88" s="30" t="n">
        <v>10.75</v>
      </c>
      <c r="AJ88" s="30" t="n">
        <v>1.376883375</v>
      </c>
      <c r="AK88" s="30" t="n">
        <v>26.16417825</v>
      </c>
      <c r="AN88" s="30" t="n">
        <v>0</v>
      </c>
      <c r="AO88" s="30" t="n">
        <v>0</v>
      </c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31" customFormat="true" ht="13.8" hidden="false" customHeight="false" outlineLevel="0" collapsed="false">
      <c r="A89" s="30" t="n">
        <v>11</v>
      </c>
      <c r="B89" s="30" t="n">
        <v>1.1391</v>
      </c>
      <c r="C89" s="30" t="n">
        <v>0.0651</v>
      </c>
      <c r="D89" s="30" t="n">
        <v>0.05688</v>
      </c>
      <c r="E89" s="30" t="n">
        <v>-0.0084</v>
      </c>
      <c r="F89" s="30" t="n">
        <v>0.1562</v>
      </c>
      <c r="G89" s="30" t="n">
        <v>1</v>
      </c>
      <c r="H89" s="30" t="n">
        <v>17.49769585</v>
      </c>
      <c r="AI89" s="30" t="n">
        <v>11</v>
      </c>
      <c r="AJ89" s="30" t="n">
        <v>1.47305025</v>
      </c>
      <c r="AK89" s="30" t="n">
        <v>25.77498525</v>
      </c>
      <c r="AN89" s="30" t="n">
        <v>0</v>
      </c>
      <c r="AO89" s="30" t="n">
        <v>0</v>
      </c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31" customFormat="true" ht="13.8" hidden="false" customHeight="false" outlineLevel="0" collapsed="false">
      <c r="A90" s="30" t="n">
        <v>11.25</v>
      </c>
      <c r="B90" s="30" t="n">
        <v>1.1121</v>
      </c>
      <c r="C90" s="30" t="n">
        <v>0.06964</v>
      </c>
      <c r="D90" s="30" t="n">
        <v>0.06171</v>
      </c>
      <c r="E90" s="30" t="n">
        <v>-0.0054</v>
      </c>
      <c r="F90" s="30" t="n">
        <v>0.1562</v>
      </c>
      <c r="G90" s="30" t="n">
        <v>1</v>
      </c>
      <c r="H90" s="30" t="n">
        <v>15.96927053</v>
      </c>
      <c r="AI90" s="30" t="n">
        <v>11.25</v>
      </c>
      <c r="AJ90" s="30" t="n">
        <v>1.5757791</v>
      </c>
      <c r="AK90" s="30" t="n">
        <v>25.16404275</v>
      </c>
      <c r="AN90" s="30" t="n">
        <v>0</v>
      </c>
      <c r="AO90" s="30" t="n">
        <v>0</v>
      </c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31" customFormat="true" ht="13.8" hidden="false" customHeight="false" outlineLevel="0" collapsed="false">
      <c r="A91" s="30" t="n">
        <v>11.5</v>
      </c>
      <c r="B91" s="30" t="n">
        <v>1.076</v>
      </c>
      <c r="C91" s="30" t="n">
        <v>0.07509</v>
      </c>
      <c r="D91" s="30" t="n">
        <v>0.06736</v>
      </c>
      <c r="E91" s="30" t="n">
        <v>-0.0035</v>
      </c>
      <c r="F91" s="30" t="n">
        <v>0.1575</v>
      </c>
      <c r="G91" s="30" t="n">
        <v>1</v>
      </c>
      <c r="H91" s="30" t="n">
        <v>14.3294713</v>
      </c>
      <c r="AI91" s="30" t="n">
        <v>11.5</v>
      </c>
      <c r="AJ91" s="30" t="n">
        <v>1.699098975</v>
      </c>
      <c r="AK91" s="30" t="n">
        <v>24.34719</v>
      </c>
      <c r="AN91" s="30" t="n">
        <v>0</v>
      </c>
      <c r="AO91" s="30" t="n">
        <v>0</v>
      </c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31" customFormat="true" ht="13.8" hidden="false" customHeight="false" outlineLevel="0" collapsed="false">
      <c r="A92" s="30" t="n">
        <v>11.75</v>
      </c>
      <c r="B92" s="30" t="n">
        <v>1.0357</v>
      </c>
      <c r="C92" s="30" t="n">
        <v>0.08206</v>
      </c>
      <c r="D92" s="30" t="n">
        <v>0.07449</v>
      </c>
      <c r="E92" s="30" t="n">
        <v>-0.0039</v>
      </c>
      <c r="F92" s="30" t="n">
        <v>0.1595</v>
      </c>
      <c r="G92" s="30" t="n">
        <v>1</v>
      </c>
      <c r="H92" s="30" t="n">
        <v>12.62125274</v>
      </c>
      <c r="AI92" s="30" t="n">
        <v>11.75</v>
      </c>
      <c r="AJ92" s="30" t="n">
        <v>1.85681265</v>
      </c>
      <c r="AK92" s="30" t="n">
        <v>23.43530175</v>
      </c>
      <c r="AN92" s="30" t="n">
        <v>0</v>
      </c>
      <c r="AO92" s="30" t="n">
        <v>0</v>
      </c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31" customFormat="true" ht="13.8" hidden="false" customHeight="false" outlineLevel="0" collapsed="false">
      <c r="A93" s="30" t="n">
        <v>12</v>
      </c>
      <c r="B93" s="30" t="n">
        <v>1.0001</v>
      </c>
      <c r="C93" s="30" t="n">
        <v>0.09021</v>
      </c>
      <c r="D93" s="30" t="n">
        <v>0.08272</v>
      </c>
      <c r="E93" s="30" t="n">
        <v>-0.0064</v>
      </c>
      <c r="F93" s="30" t="n">
        <v>0.1613</v>
      </c>
      <c r="G93" s="30" t="n">
        <v>1</v>
      </c>
      <c r="H93" s="30" t="n">
        <v>11.08635406</v>
      </c>
      <c r="AI93" s="30" t="n">
        <v>12</v>
      </c>
      <c r="AJ93" s="30" t="n">
        <v>2.041226775</v>
      </c>
      <c r="AK93" s="30" t="n">
        <v>22.62976275</v>
      </c>
      <c r="AN93" s="30" t="n">
        <v>0</v>
      </c>
      <c r="AO93" s="30" t="n">
        <v>0</v>
      </c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31" customFormat="true" ht="13.8" hidden="false" customHeight="false" outlineLevel="0" collapsed="false">
      <c r="A94" s="30" t="n">
        <v>12.25</v>
      </c>
      <c r="B94" s="30" t="n">
        <v>0.8261</v>
      </c>
      <c r="C94" s="30" t="n">
        <v>0.12916</v>
      </c>
      <c r="D94" s="30" t="n">
        <v>0.12142</v>
      </c>
      <c r="E94" s="30" t="n">
        <v>-0.0343</v>
      </c>
      <c r="F94" s="30" t="n">
        <v>0.1942</v>
      </c>
      <c r="G94" s="30" t="n">
        <v>1</v>
      </c>
      <c r="H94" s="30" t="n">
        <v>6.395943016</v>
      </c>
      <c r="AI94" s="30" t="n">
        <v>12.25</v>
      </c>
      <c r="AJ94" s="30" t="n">
        <v>2.9225679</v>
      </c>
      <c r="AK94" s="30" t="n">
        <v>18.69257775</v>
      </c>
      <c r="AN94" s="30" t="n">
        <v>0</v>
      </c>
      <c r="AO94" s="30" t="n">
        <v>0</v>
      </c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31" customFormat="true" ht="13.8" hidden="false" customHeight="false" outlineLevel="0" collapsed="false">
      <c r="A95" s="30" t="n">
        <v>12.5</v>
      </c>
      <c r="B95" s="30" t="n">
        <v>0.8419</v>
      </c>
      <c r="C95" s="30" t="n">
        <v>0.13272</v>
      </c>
      <c r="D95" s="30" t="n">
        <v>0.12503</v>
      </c>
      <c r="E95" s="30" t="n">
        <v>-0.0334</v>
      </c>
      <c r="F95" s="30" t="n">
        <v>0.1921</v>
      </c>
      <c r="G95" s="30" t="n">
        <v>1</v>
      </c>
      <c r="H95" s="30" t="n">
        <v>6.343429777</v>
      </c>
      <c r="AI95" s="30" t="n">
        <v>12.5</v>
      </c>
      <c r="AJ95" s="30" t="n">
        <v>3.0031218</v>
      </c>
      <c r="AK95" s="30" t="n">
        <v>19.05009225</v>
      </c>
      <c r="AO95" s="30" t="n">
        <v>0</v>
      </c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mergeCells count="100">
    <mergeCell ref="AR2:BN2"/>
    <mergeCell ref="BQ2:BQ3"/>
    <mergeCell ref="AR3:BS3"/>
    <mergeCell ref="AR4:BW4"/>
    <mergeCell ref="AR5:CB5"/>
    <mergeCell ref="AR6:CG6"/>
    <mergeCell ref="AR7:CL7"/>
    <mergeCell ref="AR8:CQ8"/>
    <mergeCell ref="AR9:CV9"/>
    <mergeCell ref="A10:H10"/>
    <mergeCell ref="K10:R10"/>
    <mergeCell ref="AB10:AC10"/>
    <mergeCell ref="AD10:AD22"/>
    <mergeCell ref="AE10:AF10"/>
    <mergeCell ref="AR10:DA10"/>
    <mergeCell ref="AR11:DF11"/>
    <mergeCell ref="AR12:DK12"/>
    <mergeCell ref="AR13:DP13"/>
    <mergeCell ref="AR14:DU14"/>
    <mergeCell ref="AR15:DZ15"/>
    <mergeCell ref="AR16:EE16"/>
    <mergeCell ref="AR17:EJ17"/>
    <mergeCell ref="AR18:EO18"/>
    <mergeCell ref="AR19:ET19"/>
    <mergeCell ref="AR20:EY20"/>
    <mergeCell ref="AR21:FD21"/>
    <mergeCell ref="AR22:FI22"/>
    <mergeCell ref="AR23:FN23"/>
    <mergeCell ref="AR24:FS24"/>
    <mergeCell ref="AR25:FX25"/>
    <mergeCell ref="AR26:GC26"/>
    <mergeCell ref="AR27:GH27"/>
    <mergeCell ref="AR28:GM28"/>
    <mergeCell ref="AR29:GR29"/>
    <mergeCell ref="AR30:GW30"/>
    <mergeCell ref="AR31:HB31"/>
    <mergeCell ref="AR32:HG32"/>
    <mergeCell ref="AR33:HL33"/>
    <mergeCell ref="AR34:HQ34"/>
    <mergeCell ref="AR35:HV35"/>
    <mergeCell ref="AR36:IA36"/>
    <mergeCell ref="AR37:IF37"/>
    <mergeCell ref="AR38:IK38"/>
    <mergeCell ref="AR39:IP39"/>
    <mergeCell ref="AR40:IU40"/>
    <mergeCell ref="AR41:IZ41"/>
    <mergeCell ref="AR42:JE42"/>
    <mergeCell ref="AR43:JJ43"/>
    <mergeCell ref="AR44:JO44"/>
    <mergeCell ref="AR45:JT45"/>
    <mergeCell ref="AR46:JY46"/>
    <mergeCell ref="AR47:KD47"/>
    <mergeCell ref="AR48:KI48"/>
    <mergeCell ref="AR49:KN49"/>
    <mergeCell ref="AR50:KS50"/>
    <mergeCell ref="AR51:KX51"/>
    <mergeCell ref="AR52:LC52"/>
    <mergeCell ref="AR53:LH53"/>
    <mergeCell ref="AR54:LM54"/>
    <mergeCell ref="AR55:LR55"/>
    <mergeCell ref="AR56:LW56"/>
    <mergeCell ref="AR57:MB57"/>
    <mergeCell ref="AR58:MG58"/>
    <mergeCell ref="AR59:ML59"/>
    <mergeCell ref="AR60:MQ60"/>
    <mergeCell ref="AR61:MV61"/>
    <mergeCell ref="AR62:NA62"/>
    <mergeCell ref="AR63:NF63"/>
    <mergeCell ref="AR64:NK64"/>
    <mergeCell ref="AR65:NP65"/>
    <mergeCell ref="AR66:NU66"/>
    <mergeCell ref="AR67:NZ67"/>
    <mergeCell ref="AR68:OE68"/>
    <mergeCell ref="AR69:OJ69"/>
    <mergeCell ref="AR70:OO70"/>
    <mergeCell ref="AR71:OT71"/>
    <mergeCell ref="AR72:OY72"/>
    <mergeCell ref="AR73:PD73"/>
    <mergeCell ref="AR74:PI74"/>
    <mergeCell ref="AR75:PN75"/>
    <mergeCell ref="AR76:PS76"/>
    <mergeCell ref="AR77:PX77"/>
    <mergeCell ref="AR78:QC78"/>
    <mergeCell ref="AR79:QH79"/>
    <mergeCell ref="AR80:QM80"/>
    <mergeCell ref="AR81:QR81"/>
    <mergeCell ref="AR82:QW82"/>
    <mergeCell ref="AR83:RB83"/>
    <mergeCell ref="AR84:RG84"/>
    <mergeCell ref="AR85:RL85"/>
    <mergeCell ref="AR86:RQ86"/>
    <mergeCell ref="AR87:RV87"/>
    <mergeCell ref="AR88:SA88"/>
    <mergeCell ref="AR89:SF89"/>
    <mergeCell ref="AR90:SK90"/>
    <mergeCell ref="AR91:SP91"/>
    <mergeCell ref="AR92:SU92"/>
    <mergeCell ref="AR93:SZ93"/>
    <mergeCell ref="AR94:TE94"/>
    <mergeCell ref="AR95:TJ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zh-CN</dc:language>
  <cp:lastModifiedBy/>
  <dcterms:modified xsi:type="dcterms:W3CDTF">2018-10-24T11:52:59Z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