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D3FA68BB-D12A-4D1A-B229-697A20BAE65A}" xr6:coauthVersionLast="45" xr6:coauthVersionMax="45" xr10:uidLastSave="{00000000-0000-0000-0000-000000000000}"/>
  <bookViews>
    <workbookView xWindow="-98" yWindow="-98" windowWidth="19396" windowHeight="10546" activeTab="1"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2" i="15" s="1"/>
  <c r="R12" i="15" s="1"/>
  <c r="S12" i="15" s="1"/>
  <c r="P10" i="15"/>
  <c r="Q8" i="15"/>
  <c r="P8" i="15"/>
  <c r="Q7" i="15"/>
  <c r="P7" i="15"/>
  <c r="P5" i="15"/>
  <c r="P13" i="14"/>
  <c r="P11" i="14"/>
  <c r="P10" i="14"/>
  <c r="Q8" i="14"/>
  <c r="P8" i="14"/>
  <c r="Q7" i="14"/>
  <c r="P7" i="14"/>
  <c r="P5" i="14"/>
  <c r="P13" i="12"/>
  <c r="P11" i="12"/>
  <c r="P10" i="12"/>
  <c r="Q8" i="12"/>
  <c r="P8" i="12"/>
  <c r="Q7" i="12"/>
  <c r="P7" i="12"/>
  <c r="P5" i="12"/>
  <c r="P13" i="2"/>
  <c r="P11" i="2"/>
  <c r="P12" i="2" s="1"/>
  <c r="R12" i="2" s="1"/>
  <c r="S12" i="2" s="1"/>
  <c r="P10" i="2"/>
  <c r="Q8" i="2"/>
  <c r="P8" i="2"/>
  <c r="Q7" i="2"/>
  <c r="P7" i="2"/>
  <c r="P5" i="2"/>
  <c r="P13" i="11"/>
  <c r="P11" i="11"/>
  <c r="P10" i="11"/>
  <c r="Q8" i="11"/>
  <c r="P8" i="11"/>
  <c r="Q7" i="11"/>
  <c r="P7" i="11"/>
  <c r="P5" i="1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P3" i="15" s="1"/>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P3" i="14" s="1"/>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P3" i="12" s="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N3" i="10"/>
  <c r="N2" i="10"/>
  <c r="N7" i="1"/>
  <c r="N6" i="1"/>
  <c r="P2" i="12" l="1"/>
  <c r="P4" i="12" s="1"/>
  <c r="R4" i="12" s="1"/>
  <c r="S4" i="12" s="1"/>
  <c r="P12" i="12"/>
  <c r="R12" i="12" s="1"/>
  <c r="S12" i="12" s="1"/>
  <c r="P2" i="15"/>
  <c r="P4" i="15" s="1"/>
  <c r="R4" i="15" s="1"/>
  <c r="S4" i="15" s="1"/>
  <c r="P2" i="14"/>
  <c r="P4" i="14" s="1"/>
  <c r="R4" i="14" s="1"/>
  <c r="S4" i="14" s="1"/>
  <c r="P12" i="14"/>
  <c r="R12" i="14" s="1"/>
  <c r="S12" i="14" s="1"/>
  <c r="P3" i="2"/>
  <c r="P2" i="2"/>
  <c r="P3" i="11"/>
  <c r="P2" i="11"/>
  <c r="P2" i="10"/>
  <c r="P3" i="10"/>
  <c r="P4" i="10" s="1"/>
  <c r="R4" i="10" s="1"/>
  <c r="S4" i="10" s="1"/>
  <c r="P12" i="11"/>
  <c r="R12" i="11" s="1"/>
  <c r="S12" i="11" s="1"/>
  <c r="P12" i="10"/>
  <c r="R12" i="10" s="1"/>
  <c r="S12" i="10" s="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P4" i="2" l="1"/>
  <c r="R4" i="2" s="1"/>
  <c r="S4" i="2" s="1"/>
  <c r="P4" i="11"/>
  <c r="R4" i="11" s="1"/>
  <c r="S4" i="11" s="1"/>
  <c r="N3" i="1"/>
  <c r="N2" i="1"/>
  <c r="N4" i="1" l="1"/>
</calcChain>
</file>

<file path=xl/sharedStrings.xml><?xml version="1.0" encoding="utf-8"?>
<sst xmlns="http://schemas.openxmlformats.org/spreadsheetml/2006/main" count="572" uniqueCount="140">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</sst>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tabSelected="1" workbookViewId="0">
      <selection activeCell="A2" sqref="A2:A8"/>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4</v>
      </c>
      <c r="B2" t="s">
        <v>18</v>
      </c>
      <c r="C2">
        <v>14</v>
      </c>
      <c r="D2">
        <v>1</v>
      </c>
      <c r="E2" t="s">
        <v>19</v>
      </c>
      <c r="F2" t="s">
        <v>12</v>
      </c>
      <c r="G2">
        <v>2</v>
      </c>
      <c r="H2">
        <v>1</v>
      </c>
      <c r="I2">
        <v>4</v>
      </c>
      <c r="J2" t="b">
        <v>0</v>
      </c>
      <c r="K2" t="s">
        <v>128</v>
      </c>
      <c r="L2" t="s">
        <v>129</v>
      </c>
      <c r="N2" t="str">
        <f>INDEX(val_gold!$Q$2:$Q$10,MATCH($F2,val_gold!$P$2:$P$10,0))</f>
        <v>s</v>
      </c>
      <c r="O2" t="s">
        <v>117</v>
      </c>
      <c r="P2">
        <f>COUNTIFS($N$2:$N$105,$O2)</f>
        <v>6</v>
      </c>
    </row>
    <row r="3" spans="1:19" x14ac:dyDescent="0.45">
      <c r="A3">
        <v>26</v>
      </c>
      <c r="B3" t="s">
        <v>16</v>
      </c>
      <c r="C3">
        <v>14</v>
      </c>
      <c r="D3">
        <v>5</v>
      </c>
      <c r="E3" t="s">
        <v>52</v>
      </c>
      <c r="F3" t="s">
        <v>9</v>
      </c>
      <c r="G3">
        <v>1</v>
      </c>
      <c r="H3">
        <v>1</v>
      </c>
      <c r="I3">
        <v>26</v>
      </c>
      <c r="J3" t="b">
        <v>1</v>
      </c>
      <c r="K3" t="s">
        <v>128</v>
      </c>
      <c r="L3" t="s">
        <v>129</v>
      </c>
      <c r="N3" t="str">
        <f>INDEX(val_gold!$Q$2:$Q$10,MATCH($F3,val_gold!$P$2:$P$10,0))</f>
        <v>s</v>
      </c>
      <c r="O3" t="s">
        <v>118</v>
      </c>
      <c r="P3">
        <f>COUNTIFS($N$2:$N$105,$O3)</f>
        <v>1</v>
      </c>
      <c r="R3" t="s">
        <v>134</v>
      </c>
      <c r="S3" t="s">
        <v>135</v>
      </c>
    </row>
    <row r="4" spans="1:19" x14ac:dyDescent="0.45">
      <c r="A4">
        <v>69</v>
      </c>
      <c r="B4" t="s">
        <v>16</v>
      </c>
      <c r="C4">
        <v>14</v>
      </c>
      <c r="D4">
        <v>2</v>
      </c>
      <c r="E4" t="s">
        <v>17</v>
      </c>
      <c r="F4" t="s">
        <v>9</v>
      </c>
      <c r="G4">
        <v>1</v>
      </c>
      <c r="H4">
        <v>1</v>
      </c>
      <c r="I4">
        <v>69</v>
      </c>
      <c r="J4" t="b">
        <v>0</v>
      </c>
      <c r="K4" t="s">
        <v>128</v>
      </c>
      <c r="L4" t="s">
        <v>129</v>
      </c>
      <c r="N4" t="str">
        <f>INDEX(val_gold!$Q$2:$Q$10,MATCH($F4,val_gold!$P$2:$P$10,0))</f>
        <v>s</v>
      </c>
      <c r="O4" t="s">
        <v>124</v>
      </c>
      <c r="P4">
        <f>P3/SUM(P2:P3)</f>
        <v>0.14285714285714285</v>
      </c>
      <c r="R4">
        <f>P4-P5</f>
        <v>-0.10714285714285715</v>
      </c>
      <c r="S4">
        <f>R4*SUM(P2:P3)</f>
        <v>-0.75</v>
      </c>
    </row>
    <row r="5" spans="1:19" x14ac:dyDescent="0.45">
      <c r="A5">
        <v>75</v>
      </c>
      <c r="B5" t="s">
        <v>89</v>
      </c>
      <c r="C5">
        <v>44</v>
      </c>
      <c r="D5">
        <v>2</v>
      </c>
      <c r="E5" t="s">
        <v>90</v>
      </c>
      <c r="F5" t="s">
        <v>9</v>
      </c>
      <c r="G5">
        <v>1</v>
      </c>
      <c r="H5">
        <v>1</v>
      </c>
      <c r="I5">
        <v>75</v>
      </c>
      <c r="J5" t="b">
        <v>1</v>
      </c>
      <c r="K5" t="s">
        <v>128</v>
      </c>
      <c r="L5" t="s">
        <v>129</v>
      </c>
      <c r="N5" t="str">
        <f>INDEX(val_gold!$Q$2:$Q$10,MATCH($F5,val_gold!$P$2:$P$10,0))</f>
        <v>s</v>
      </c>
      <c r="O5" t="s">
        <v>139</v>
      </c>
      <c r="P5">
        <f>val_gold!N4</f>
        <v>0.25</v>
      </c>
    </row>
    <row r="6" spans="1:19" x14ac:dyDescent="0.45">
      <c r="A6">
        <v>79</v>
      </c>
      <c r="B6" t="s">
        <v>89</v>
      </c>
      <c r="C6">
        <v>44</v>
      </c>
      <c r="D6">
        <v>12</v>
      </c>
      <c r="E6" t="s">
        <v>101</v>
      </c>
      <c r="F6" t="s">
        <v>9</v>
      </c>
      <c r="G6">
        <v>2</v>
      </c>
      <c r="H6">
        <v>1</v>
      </c>
      <c r="I6">
        <v>79</v>
      </c>
      <c r="J6" t="b">
        <v>0</v>
      </c>
      <c r="K6" t="s">
        <v>128</v>
      </c>
      <c r="L6" t="s">
        <v>129</v>
      </c>
      <c r="N6" t="str">
        <f>INDEX(val_gold!$Q$2:$Q$10,MATCH($F6,val_gold!$P$2:$P$10,0))</f>
        <v>s</v>
      </c>
    </row>
    <row r="7" spans="1:19" x14ac:dyDescent="0.45">
      <c r="A7">
        <v>89</v>
      </c>
      <c r="B7" t="s">
        <v>58</v>
      </c>
      <c r="C7">
        <v>24</v>
      </c>
      <c r="D7">
        <v>12</v>
      </c>
      <c r="E7" t="s">
        <v>110</v>
      </c>
      <c r="F7" t="s">
        <v>30</v>
      </c>
      <c r="G7">
        <v>4</v>
      </c>
      <c r="H7">
        <v>1</v>
      </c>
      <c r="I7">
        <v>89</v>
      </c>
      <c r="J7" t="b">
        <v>0</v>
      </c>
      <c r="K7" t="s">
        <v>128</v>
      </c>
      <c r="L7" t="s">
        <v>129</v>
      </c>
      <c r="N7" t="str">
        <f>INDEX(val_gold!$Q$2:$Q$10,MATCH($F7,val_gold!$P$2:$P$10,0))</f>
        <v>p</v>
      </c>
      <c r="O7" t="s">
        <v>131</v>
      </c>
      <c r="P7">
        <f>AVERAGE($G3:$G106)</f>
        <v>2</v>
      </c>
      <c r="Q7">
        <f>val_gold!N6</f>
        <v>1.9807692307692308</v>
      </c>
    </row>
    <row r="8" spans="1:19" x14ac:dyDescent="0.45">
      <c r="A8">
        <v>94</v>
      </c>
      <c r="B8" t="s">
        <v>66</v>
      </c>
      <c r="C8">
        <v>29</v>
      </c>
      <c r="D8">
        <v>4</v>
      </c>
      <c r="E8" t="s">
        <v>112</v>
      </c>
      <c r="F8" t="s">
        <v>33</v>
      </c>
      <c r="G8">
        <v>3</v>
      </c>
      <c r="H8">
        <v>1</v>
      </c>
      <c r="I8">
        <v>94</v>
      </c>
      <c r="J8" t="b">
        <v>0</v>
      </c>
      <c r="K8" t="s">
        <v>128</v>
      </c>
      <c r="L8" t="s">
        <v>129</v>
      </c>
      <c r="N8" t="str">
        <f>INDEX(val_gold!$Q$2:$Q$10,MATCH($F8,val_gold!$P$2:$P$10,0))</f>
        <v>s</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2</v>
      </c>
    </row>
    <row r="11" spans="1:19" x14ac:dyDescent="0.45">
      <c r="N11" t="e">
        <f>INDEX(val_gold!$Q$2:$Q$10,MATCH($F11,val_gold!$P$2:$P$10,0))</f>
        <v>#N/A</v>
      </c>
      <c r="O11" t="b">
        <v>0</v>
      </c>
      <c r="P11">
        <f>COUNTIFS($J$2:$J$105,$O11)</f>
        <v>5</v>
      </c>
      <c r="R11" t="s">
        <v>134</v>
      </c>
      <c r="S11" t="s">
        <v>135</v>
      </c>
    </row>
    <row r="12" spans="1:19" x14ac:dyDescent="0.45">
      <c r="N12" t="e">
        <f>INDEX(val_gold!$Q$2:$Q$10,MATCH($F12,val_gold!$P$2:$P$10,0))</f>
        <v>#N/A</v>
      </c>
      <c r="O12" t="s">
        <v>137</v>
      </c>
      <c r="P12">
        <f>P11/SUM(P10:P11)</f>
        <v>0.7142857142857143</v>
      </c>
      <c r="R12" s="1">
        <f>P12-P13</f>
        <v>7.967032967032972E-2</v>
      </c>
      <c r="S12" s="2">
        <f>R12*SUM(P10:P11)</f>
        <v>0.55769230769230804</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workbookViewId="0">
      <selection activeCell="A7" sqref="A7:L1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123</v>
      </c>
      <c r="L2" t="s">
        <v>129</v>
      </c>
      <c r="N2" t="str">
        <f>INDEX(val_gold!$Q$2:$Q$10,MATCH($F2,val_gold!$P$2:$P$10,0))</f>
        <v>s</v>
      </c>
      <c r="O2" t="s">
        <v>117</v>
      </c>
      <c r="P2">
        <f>COUNTIFS($N$2:$N$105,$O2)</f>
        <v>4</v>
      </c>
    </row>
    <row r="3" spans="1:19" x14ac:dyDescent="0.45">
      <c r="A3">
        <v>69</v>
      </c>
      <c r="B3" t="s">
        <v>16</v>
      </c>
      <c r="C3">
        <v>14</v>
      </c>
      <c r="D3">
        <v>2</v>
      </c>
      <c r="E3" t="s">
        <v>17</v>
      </c>
      <c r="F3" t="s">
        <v>9</v>
      </c>
      <c r="G3">
        <v>1</v>
      </c>
      <c r="H3">
        <v>1</v>
      </c>
      <c r="I3">
        <v>69</v>
      </c>
      <c r="J3" t="b">
        <v>0</v>
      </c>
      <c r="K3" t="s">
        <v>123</v>
      </c>
      <c r="L3" t="s">
        <v>129</v>
      </c>
      <c r="N3" t="str">
        <f>INDEX(val_gold!$Q$2:$Q$10,MATCH($F3,val_gold!$P$2:$P$10,0))</f>
        <v>s</v>
      </c>
      <c r="O3" t="s">
        <v>118</v>
      </c>
      <c r="P3">
        <f>COUNTIFS($N$2:$N$105,$O3)</f>
        <v>1</v>
      </c>
      <c r="R3" t="s">
        <v>134</v>
      </c>
      <c r="S3" t="s">
        <v>135</v>
      </c>
    </row>
    <row r="4" spans="1:19" x14ac:dyDescent="0.45">
      <c r="A4">
        <v>79</v>
      </c>
      <c r="B4" t="s">
        <v>89</v>
      </c>
      <c r="C4">
        <v>44</v>
      </c>
      <c r="D4">
        <v>12</v>
      </c>
      <c r="E4" t="s">
        <v>101</v>
      </c>
      <c r="F4" t="s">
        <v>9</v>
      </c>
      <c r="G4">
        <v>2</v>
      </c>
      <c r="H4">
        <v>1</v>
      </c>
      <c r="I4">
        <v>79</v>
      </c>
      <c r="J4" t="b">
        <v>0</v>
      </c>
      <c r="K4" t="s">
        <v>123</v>
      </c>
      <c r="L4" t="s">
        <v>129</v>
      </c>
      <c r="N4" t="str">
        <f>INDEX(val_gold!$Q$2:$Q$10,MATCH($F4,val_gold!$P$2:$P$10,0))</f>
        <v>s</v>
      </c>
      <c r="O4" t="s">
        <v>124</v>
      </c>
      <c r="P4">
        <f>P3/SUM(P2:P3)</f>
        <v>0.2</v>
      </c>
      <c r="R4">
        <f>P4-P5</f>
        <v>-4.9999999999999989E-2</v>
      </c>
      <c r="S4">
        <f>R4*SUM(P2:P3)</f>
        <v>-0.24999999999999994</v>
      </c>
    </row>
    <row r="5" spans="1:19" x14ac:dyDescent="0.45">
      <c r="A5">
        <v>89</v>
      </c>
      <c r="B5" t="s">
        <v>58</v>
      </c>
      <c r="C5">
        <v>24</v>
      </c>
      <c r="D5">
        <v>12</v>
      </c>
      <c r="E5" t="s">
        <v>110</v>
      </c>
      <c r="F5" t="s">
        <v>30</v>
      </c>
      <c r="G5">
        <v>4</v>
      </c>
      <c r="H5">
        <v>1</v>
      </c>
      <c r="I5">
        <v>89</v>
      </c>
      <c r="J5" t="b">
        <v>0</v>
      </c>
      <c r="K5" t="s">
        <v>123</v>
      </c>
      <c r="L5" t="s">
        <v>129</v>
      </c>
      <c r="N5" t="str">
        <f>INDEX(val_gold!$Q$2:$Q$10,MATCH($F5,val_gold!$P$2:$P$10,0))</f>
        <v>p</v>
      </c>
      <c r="O5" t="s">
        <v>139</v>
      </c>
      <c r="P5">
        <f>val_gold!N4</f>
        <v>0.25</v>
      </c>
    </row>
    <row r="6" spans="1:19" x14ac:dyDescent="0.45">
      <c r="A6">
        <v>94</v>
      </c>
      <c r="B6" t="s">
        <v>66</v>
      </c>
      <c r="C6">
        <v>29</v>
      </c>
      <c r="D6">
        <v>4</v>
      </c>
      <c r="E6" t="s">
        <v>112</v>
      </c>
      <c r="F6" t="s">
        <v>33</v>
      </c>
      <c r="G6">
        <v>3</v>
      </c>
      <c r="H6">
        <v>1</v>
      </c>
      <c r="I6">
        <v>94</v>
      </c>
      <c r="J6" t="b">
        <v>0</v>
      </c>
      <c r="K6" t="s">
        <v>123</v>
      </c>
      <c r="L6" t="s">
        <v>129</v>
      </c>
      <c r="N6" t="str">
        <f>INDEX(val_gold!$Q$2:$Q$10,MATCH($F6,val_gold!$P$2:$P$10,0))</f>
        <v>s</v>
      </c>
    </row>
    <row r="7" spans="1:19" x14ac:dyDescent="0.45">
      <c r="N7" t="e">
        <f>INDEX(val_gold!$Q$2:$Q$10,MATCH($F7,val_gold!$P$2:$P$10,0))</f>
        <v>#N/A</v>
      </c>
      <c r="O7" t="s">
        <v>131</v>
      </c>
      <c r="P7">
        <f>AVERAGE($G3:$G106)</f>
        <v>2.5</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0</v>
      </c>
    </row>
    <row r="11" spans="1:19" x14ac:dyDescent="0.45">
      <c r="N11" t="e">
        <f>INDEX(val_gold!$Q$2:$Q$10,MATCH($F11,val_gold!$P$2:$P$10,0))</f>
        <v>#N/A</v>
      </c>
      <c r="O11" t="b">
        <v>0</v>
      </c>
      <c r="P11">
        <f>COUNTIFS($J$2:$J$105,$O11)</f>
        <v>5</v>
      </c>
      <c r="R11" t="s">
        <v>134</v>
      </c>
      <c r="S11" t="s">
        <v>135</v>
      </c>
    </row>
    <row r="12" spans="1:19" x14ac:dyDescent="0.45">
      <c r="N12" t="e">
        <f>INDEX(val_gold!$Q$2:$Q$10,MATCH($F12,val_gold!$P$2:$P$10,0))</f>
        <v>#N/A</v>
      </c>
      <c r="O12" t="s">
        <v>137</v>
      </c>
      <c r="P12">
        <f>P11/SUM(P10:P11)</f>
        <v>1</v>
      </c>
      <c r="R12" s="1">
        <f>P12-P13</f>
        <v>0.36538461538461542</v>
      </c>
      <c r="S12" s="2">
        <f>R12*SUM(P10:P11)</f>
        <v>1.8269230769230771</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S105"/>
  <sheetViews>
    <sheetView workbookViewId="0">
      <selection activeCell="A2" sqref="A2:L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2:19" x14ac:dyDescent="0.45">
      <c r="B1" t="s">
        <v>0</v>
      </c>
      <c r="C1" t="s">
        <v>1</v>
      </c>
      <c r="D1" t="s">
        <v>2</v>
      </c>
      <c r="E1" t="s">
        <v>3</v>
      </c>
      <c r="F1" t="s">
        <v>4</v>
      </c>
      <c r="G1" t="s">
        <v>132</v>
      </c>
      <c r="H1" t="s">
        <v>133</v>
      </c>
      <c r="I1" t="s">
        <v>5</v>
      </c>
      <c r="J1" t="s">
        <v>6</v>
      </c>
      <c r="K1" t="s">
        <v>120</v>
      </c>
      <c r="L1" t="s">
        <v>121</v>
      </c>
      <c r="N1" t="s">
        <v>119</v>
      </c>
    </row>
    <row r="2" spans="2:19" x14ac:dyDescent="0.45">
      <c r="N2" t="e">
        <f>INDEX(val_gold!$Q$2:$Q$10,MATCH($F2,val_gold!$P$2:$P$10,0))</f>
        <v>#N/A</v>
      </c>
      <c r="O2" t="s">
        <v>117</v>
      </c>
      <c r="P2">
        <f>COUNTIFS($N$2:$N$105,$O2)</f>
        <v>0</v>
      </c>
    </row>
    <row r="3" spans="2:19" x14ac:dyDescent="0.45">
      <c r="N3" t="e">
        <f>INDEX(val_gold!$Q$2:$Q$10,MATCH($F3,val_gold!$P$2:$P$10,0))</f>
        <v>#N/A</v>
      </c>
      <c r="O3" t="s">
        <v>118</v>
      </c>
      <c r="P3">
        <f>COUNTIFS($N$2:$N$105,$O3)</f>
        <v>0</v>
      </c>
      <c r="R3" t="s">
        <v>134</v>
      </c>
      <c r="S3" t="s">
        <v>135</v>
      </c>
    </row>
    <row r="4" spans="2:19" x14ac:dyDescent="0.45">
      <c r="N4" t="e">
        <f>INDEX(val_gold!$Q$2:$Q$10,MATCH($F4,val_gold!$P$2:$P$10,0))</f>
        <v>#N/A</v>
      </c>
      <c r="O4" t="s">
        <v>124</v>
      </c>
      <c r="P4" t="e">
        <f>P3/SUM(P2:P3)</f>
        <v>#DIV/0!</v>
      </c>
      <c r="R4" t="e">
        <f>P4-P5</f>
        <v>#DIV/0!</v>
      </c>
      <c r="S4" t="e">
        <f>R4*SUM(P2:P3)</f>
        <v>#DIV/0!</v>
      </c>
    </row>
    <row r="5" spans="2:19" x14ac:dyDescent="0.45">
      <c r="N5" t="e">
        <f>INDEX(val_gold!$Q$2:$Q$10,MATCH($F5,val_gold!$P$2:$P$10,0))</f>
        <v>#N/A</v>
      </c>
      <c r="O5" t="s">
        <v>139</v>
      </c>
      <c r="P5">
        <f>val_gold!N4</f>
        <v>0.25</v>
      </c>
    </row>
    <row r="6" spans="2:19" x14ac:dyDescent="0.45">
      <c r="N6" t="e">
        <f>INDEX(val_gold!$Q$2:$Q$10,MATCH($F6,val_gold!$P$2:$P$10,0))</f>
        <v>#N/A</v>
      </c>
    </row>
    <row r="7" spans="2:19" x14ac:dyDescent="0.45">
      <c r="N7" t="e">
        <f>INDEX(val_gold!$Q$2:$Q$10,MATCH($F7,val_gold!$P$2:$P$10,0))</f>
        <v>#N/A</v>
      </c>
      <c r="O7" t="s">
        <v>131</v>
      </c>
      <c r="P7" t="e">
        <f>AVERAGE($G3:$G106)</f>
        <v>#DIV/0!</v>
      </c>
      <c r="Q7">
        <f>val_gold!N6</f>
        <v>1.9807692307692308</v>
      </c>
    </row>
    <row r="8" spans="2:19" x14ac:dyDescent="0.45">
      <c r="N8" t="e">
        <f>INDEX(val_gold!$Q$2:$Q$10,MATCH($F8,val_gold!$P$2:$P$10,0))</f>
        <v>#N/A</v>
      </c>
      <c r="O8" t="s">
        <v>130</v>
      </c>
      <c r="P8" t="e">
        <f>AVERAGE($H4:$H107)</f>
        <v>#DIV/0!</v>
      </c>
      <c r="Q8">
        <f>val_gold!N7</f>
        <v>1</v>
      </c>
    </row>
    <row r="9" spans="2:19" x14ac:dyDescent="0.45">
      <c r="N9" t="e">
        <f>INDEX(val_gold!$Q$2:$Q$10,MATCH($F9,val_gold!$P$2:$P$10,0))</f>
        <v>#N/A</v>
      </c>
    </row>
    <row r="10" spans="2:19" x14ac:dyDescent="0.45">
      <c r="N10" t="e">
        <f>INDEX(val_gold!$Q$2:$Q$10,MATCH($F10,val_gold!$P$2:$P$10,0))</f>
        <v>#N/A</v>
      </c>
      <c r="O10" t="b">
        <v>1</v>
      </c>
      <c r="P10">
        <f>COUNTIFS($J$2:$J$105,$O10)</f>
        <v>0</v>
      </c>
    </row>
    <row r="11" spans="2:19" x14ac:dyDescent="0.45">
      <c r="N11" t="e">
        <f>INDEX(val_gold!$Q$2:$Q$10,MATCH($F11,val_gold!$P$2:$P$10,0))</f>
        <v>#N/A</v>
      </c>
      <c r="O11" t="b">
        <v>0</v>
      </c>
      <c r="P11">
        <f>COUNTIFS($J$2:$J$105,$O11)</f>
        <v>0</v>
      </c>
      <c r="R11" t="s">
        <v>134</v>
      </c>
      <c r="S11" t="s">
        <v>135</v>
      </c>
    </row>
    <row r="12" spans="2:19" x14ac:dyDescent="0.45">
      <c r="N12" t="e">
        <f>INDEX(val_gold!$Q$2:$Q$10,MATCH($F12,val_gold!$P$2:$P$10,0))</f>
        <v>#N/A</v>
      </c>
      <c r="O12" t="s">
        <v>137</v>
      </c>
      <c r="P12" t="e">
        <f>P11/SUM(P10:P11)</f>
        <v>#DIV/0!</v>
      </c>
      <c r="R12" s="1" t="e">
        <f>P12-P13</f>
        <v>#DIV/0!</v>
      </c>
      <c r="S12" s="2" t="e">
        <f>R12*SUM(P10:P11)</f>
        <v>#DIV/0!</v>
      </c>
    </row>
    <row r="13" spans="2:19" x14ac:dyDescent="0.45">
      <c r="N13" t="e">
        <f>INDEX(val_gold!$Q$2:$Q$10,MATCH($F13,val_gold!$P$2:$P$10,0))</f>
        <v>#N/A</v>
      </c>
      <c r="O13" t="s">
        <v>138</v>
      </c>
      <c r="P13" s="1">
        <f>val_gold!N12</f>
        <v>0.63461538461538458</v>
      </c>
    </row>
    <row r="14" spans="2:19" x14ac:dyDescent="0.45">
      <c r="N14" t="e">
        <f>INDEX(val_gold!$Q$2:$Q$10,MATCH($F14,val_gold!$P$2:$P$10,0))</f>
        <v>#N/A</v>
      </c>
    </row>
    <row r="15" spans="2:19" x14ac:dyDescent="0.45">
      <c r="N15" t="e">
        <f>INDEX(val_gold!$Q$2:$Q$10,MATCH($F15,val_gold!$P$2:$P$10,0))</f>
        <v>#N/A</v>
      </c>
    </row>
    <row r="16" spans="2: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workbookViewId="0">
      <selection activeCell="A3" sqref="A3:L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101</v>
      </c>
      <c r="B2" t="s">
        <v>28</v>
      </c>
      <c r="C2">
        <v>19</v>
      </c>
      <c r="D2">
        <v>14</v>
      </c>
      <c r="E2" t="s">
        <v>49</v>
      </c>
      <c r="F2" t="s">
        <v>79</v>
      </c>
      <c r="G2">
        <v>4</v>
      </c>
      <c r="H2">
        <v>1</v>
      </c>
      <c r="I2">
        <v>101</v>
      </c>
      <c r="J2" t="b">
        <v>1</v>
      </c>
      <c r="K2" t="s">
        <v>125</v>
      </c>
      <c r="L2" t="s">
        <v>122</v>
      </c>
      <c r="N2" t="str">
        <f>INDEX(val_gold!$Q$2:$Q$10,MATCH($F2,val_gold!$P$2:$P$10,0))</f>
        <v>p</v>
      </c>
      <c r="O2" t="s">
        <v>117</v>
      </c>
      <c r="P2">
        <f>COUNTIFS($N$2:$N$105,$O2)</f>
        <v>0</v>
      </c>
    </row>
    <row r="3" spans="1:19" x14ac:dyDescent="0.45">
      <c r="N3" t="e">
        <f>INDEX(val_gold!$Q$2:$Q$10,MATCH($F3,val_gold!$P$2:$P$10,0))</f>
        <v>#N/A</v>
      </c>
      <c r="O3" t="s">
        <v>118</v>
      </c>
      <c r="P3">
        <f>COUNTIFS($N$2:$N$105,$O3)</f>
        <v>1</v>
      </c>
      <c r="R3" t="s">
        <v>134</v>
      </c>
      <c r="S3" t="s">
        <v>135</v>
      </c>
    </row>
    <row r="4" spans="1:19" x14ac:dyDescent="0.45">
      <c r="N4" t="e">
        <f>INDEX(val_gold!$Q$2:$Q$10,MATCH($F4,val_gold!$P$2:$P$10,0))</f>
        <v>#N/A</v>
      </c>
      <c r="O4" t="s">
        <v>124</v>
      </c>
      <c r="P4">
        <f>P3/SUM(P2:P3)</f>
        <v>1</v>
      </c>
      <c r="R4">
        <f>P4-P5</f>
        <v>0.75</v>
      </c>
      <c r="S4">
        <f>R4*SUM(P2:P3)</f>
        <v>0.75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t="e">
        <f>AVERAGE($G3:$G106)</f>
        <v>#DIV/0!</v>
      </c>
      <c r="Q7">
        <f>val_gold!N6</f>
        <v>1.9807692307692308</v>
      </c>
    </row>
    <row r="8" spans="1:19" x14ac:dyDescent="0.45">
      <c r="N8" t="e">
        <f>INDEX(val_gold!$Q$2:$Q$10,MATCH($F8,val_gold!$P$2:$P$10,0))</f>
        <v>#N/A</v>
      </c>
      <c r="O8" t="s">
        <v>130</v>
      </c>
      <c r="P8" t="e">
        <f>AVERAGE($H4:$H107)</f>
        <v>#DIV/0!</v>
      </c>
      <c r="Q8">
        <f>val_gold!N7</f>
        <v>1</v>
      </c>
    </row>
    <row r="9" spans="1:19" x14ac:dyDescent="0.45">
      <c r="N9" t="e">
        <f>INDEX(val_gold!$Q$2:$Q$10,MATCH($F9,val_gold!$P$2:$P$10,0))</f>
        <v>#N/A</v>
      </c>
    </row>
    <row r="10" spans="1:19" x14ac:dyDescent="0.45">
      <c r="N10" t="e">
        <f>INDEX(val_gold!$Q$2:$Q$10,MATCH($F10,val_gold!$P$2:$P$10,0))</f>
        <v>#N/A</v>
      </c>
      <c r="O10" t="b">
        <v>1</v>
      </c>
      <c r="P10">
        <f>COUNTIFS($J$2:$J$105,$O10)</f>
        <v>1</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-0.63461538461538458</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B1:S105"/>
  <sheetViews>
    <sheetView workbookViewId="0">
      <selection activeCell="A2" sqref="A2:L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2:19" x14ac:dyDescent="0.45">
      <c r="B1" t="s">
        <v>0</v>
      </c>
      <c r="C1" t="s">
        <v>1</v>
      </c>
      <c r="D1" t="s">
        <v>2</v>
      </c>
      <c r="E1" t="s">
        <v>3</v>
      </c>
      <c r="F1" t="s">
        <v>4</v>
      </c>
      <c r="G1" t="s">
        <v>132</v>
      </c>
      <c r="H1" t="s">
        <v>133</v>
      </c>
      <c r="I1" t="s">
        <v>5</v>
      </c>
      <c r="J1" t="s">
        <v>6</v>
      </c>
      <c r="K1" t="s">
        <v>120</v>
      </c>
      <c r="L1" t="s">
        <v>121</v>
      </c>
      <c r="N1" t="s">
        <v>119</v>
      </c>
    </row>
    <row r="2" spans="2:19" x14ac:dyDescent="0.45">
      <c r="N2" t="e">
        <f>INDEX(val_gold!$Q$2:$Q$10,MATCH($F2,val_gold!$P$2:$P$10,0))</f>
        <v>#N/A</v>
      </c>
      <c r="O2" t="s">
        <v>117</v>
      </c>
      <c r="P2">
        <f>COUNTIFS($N$2:$N$105,$O2)</f>
        <v>0</v>
      </c>
    </row>
    <row r="3" spans="2:19" x14ac:dyDescent="0.45">
      <c r="N3" t="e">
        <f>INDEX(val_gold!$Q$2:$Q$10,MATCH($F3,val_gold!$P$2:$P$10,0))</f>
        <v>#N/A</v>
      </c>
      <c r="O3" t="s">
        <v>118</v>
      </c>
      <c r="P3">
        <f>COUNTIFS($N$2:$N$105,$O3)</f>
        <v>0</v>
      </c>
      <c r="R3" t="s">
        <v>134</v>
      </c>
      <c r="S3" t="s">
        <v>135</v>
      </c>
    </row>
    <row r="4" spans="2:19" x14ac:dyDescent="0.45">
      <c r="N4" t="e">
        <f>INDEX(val_gold!$Q$2:$Q$10,MATCH($F4,val_gold!$P$2:$P$10,0))</f>
        <v>#N/A</v>
      </c>
      <c r="O4" t="s">
        <v>124</v>
      </c>
      <c r="P4" t="e">
        <f>P3/SUM(P2:P3)</f>
        <v>#DIV/0!</v>
      </c>
      <c r="R4" t="e">
        <f>P4-P5</f>
        <v>#DIV/0!</v>
      </c>
      <c r="S4" t="e">
        <f>R4*SUM(P2:P3)</f>
        <v>#DIV/0!</v>
      </c>
    </row>
    <row r="5" spans="2:19" x14ac:dyDescent="0.45">
      <c r="N5" t="e">
        <f>INDEX(val_gold!$Q$2:$Q$10,MATCH($F5,val_gold!$P$2:$P$10,0))</f>
        <v>#N/A</v>
      </c>
      <c r="O5" t="s">
        <v>139</v>
      </c>
      <c r="P5">
        <f>val_gold!N4</f>
        <v>0.25</v>
      </c>
    </row>
    <row r="6" spans="2:19" x14ac:dyDescent="0.45">
      <c r="N6" t="e">
        <f>INDEX(val_gold!$Q$2:$Q$10,MATCH($F6,val_gold!$P$2:$P$10,0))</f>
        <v>#N/A</v>
      </c>
    </row>
    <row r="7" spans="2:19" x14ac:dyDescent="0.45">
      <c r="N7" t="e">
        <f>INDEX(val_gold!$Q$2:$Q$10,MATCH($F7,val_gold!$P$2:$P$10,0))</f>
        <v>#N/A</v>
      </c>
      <c r="O7" t="s">
        <v>131</v>
      </c>
      <c r="P7" t="e">
        <f>AVERAGE($G3:$G106)</f>
        <v>#DIV/0!</v>
      </c>
      <c r="Q7">
        <f>val_gold!N6</f>
        <v>1.9807692307692308</v>
      </c>
    </row>
    <row r="8" spans="2:19" x14ac:dyDescent="0.45">
      <c r="N8" t="e">
        <f>INDEX(val_gold!$Q$2:$Q$10,MATCH($F8,val_gold!$P$2:$P$10,0))</f>
        <v>#N/A</v>
      </c>
      <c r="O8" t="s">
        <v>130</v>
      </c>
      <c r="P8" t="e">
        <f>AVERAGE($H4:$H107)</f>
        <v>#DIV/0!</v>
      </c>
      <c r="Q8">
        <f>val_gold!N7</f>
        <v>1</v>
      </c>
    </row>
    <row r="9" spans="2:19" x14ac:dyDescent="0.45">
      <c r="N9" t="e">
        <f>INDEX(val_gold!$Q$2:$Q$10,MATCH($F9,val_gold!$P$2:$P$10,0))</f>
        <v>#N/A</v>
      </c>
    </row>
    <row r="10" spans="2:19" x14ac:dyDescent="0.45">
      <c r="N10" t="e">
        <f>INDEX(val_gold!$Q$2:$Q$10,MATCH($F10,val_gold!$P$2:$P$10,0))</f>
        <v>#N/A</v>
      </c>
      <c r="O10" t="b">
        <v>1</v>
      </c>
      <c r="P10">
        <f>COUNTIFS($J$2:$J$105,$O10)</f>
        <v>0</v>
      </c>
    </row>
    <row r="11" spans="2:19" x14ac:dyDescent="0.45">
      <c r="N11" t="e">
        <f>INDEX(val_gold!$Q$2:$Q$10,MATCH($F11,val_gold!$P$2:$P$10,0))</f>
        <v>#N/A</v>
      </c>
      <c r="O11" t="b">
        <v>0</v>
      </c>
      <c r="P11">
        <f>COUNTIFS($J$2:$J$105,$O11)</f>
        <v>0</v>
      </c>
      <c r="R11" t="s">
        <v>134</v>
      </c>
      <c r="S11" t="s">
        <v>135</v>
      </c>
    </row>
    <row r="12" spans="2:19" x14ac:dyDescent="0.45">
      <c r="N12" t="e">
        <f>INDEX(val_gold!$Q$2:$Q$10,MATCH($F12,val_gold!$P$2:$P$10,0))</f>
        <v>#N/A</v>
      </c>
      <c r="O12" t="s">
        <v>137</v>
      </c>
      <c r="P12" t="e">
        <f>P11/SUM(P10:P11)</f>
        <v>#DIV/0!</v>
      </c>
      <c r="R12" s="1" t="e">
        <f>P12-P13</f>
        <v>#DIV/0!</v>
      </c>
      <c r="S12" s="2" t="e">
        <f>R12*SUM(P10:P11)</f>
        <v>#DIV/0!</v>
      </c>
    </row>
    <row r="13" spans="2:19" x14ac:dyDescent="0.45">
      <c r="N13" t="e">
        <f>INDEX(val_gold!$Q$2:$Q$10,MATCH($F13,val_gold!$P$2:$P$10,0))</f>
        <v>#N/A</v>
      </c>
      <c r="O13" t="s">
        <v>138</v>
      </c>
      <c r="P13" s="1">
        <f>val_gold!N12</f>
        <v>0.63461538461538458</v>
      </c>
    </row>
    <row r="14" spans="2:19" x14ac:dyDescent="0.45">
      <c r="N14" t="e">
        <f>INDEX(val_gold!$Q$2:$Q$10,MATCH($F14,val_gold!$P$2:$P$10,0))</f>
        <v>#N/A</v>
      </c>
    </row>
    <row r="15" spans="2:19" x14ac:dyDescent="0.45">
      <c r="N15" t="e">
        <f>INDEX(val_gold!$Q$2:$Q$10,MATCH($F15,val_gold!$P$2:$P$10,0))</f>
        <v>#N/A</v>
      </c>
    </row>
    <row r="16" spans="2: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workbookViewId="0">
      <selection activeCell="A2" sqref="A2:L4"/>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11</v>
      </c>
      <c r="B2" t="s">
        <v>13</v>
      </c>
      <c r="C2">
        <v>17</v>
      </c>
      <c r="D2">
        <v>10</v>
      </c>
      <c r="E2" t="s">
        <v>37</v>
      </c>
      <c r="F2" t="s">
        <v>15</v>
      </c>
      <c r="G2">
        <v>2</v>
      </c>
      <c r="H2">
        <v>1</v>
      </c>
      <c r="I2">
        <v>11</v>
      </c>
      <c r="J2" t="b">
        <v>1</v>
      </c>
      <c r="K2" t="s">
        <v>128</v>
      </c>
      <c r="L2" t="s">
        <v>136</v>
      </c>
      <c r="N2" t="str">
        <f>INDEX(val_gold!$Q$2:$Q$10,MATCH($F2,val_gold!$P$2:$P$10,0))</f>
        <v>p</v>
      </c>
      <c r="O2" t="s">
        <v>117</v>
      </c>
      <c r="P2">
        <f>COUNTIFS($N$2:$N$105,$O2)</f>
        <v>0</v>
      </c>
    </row>
    <row r="3" spans="1:19" x14ac:dyDescent="0.45">
      <c r="A3">
        <v>36</v>
      </c>
      <c r="B3" t="s">
        <v>68</v>
      </c>
      <c r="C3">
        <v>31</v>
      </c>
      <c r="D3">
        <v>26</v>
      </c>
      <c r="E3" t="s">
        <v>69</v>
      </c>
      <c r="F3" t="s">
        <v>30</v>
      </c>
      <c r="G3">
        <v>1</v>
      </c>
      <c r="H3">
        <v>1</v>
      </c>
      <c r="I3">
        <v>36</v>
      </c>
      <c r="J3" t="b">
        <v>1</v>
      </c>
      <c r="K3" t="s">
        <v>128</v>
      </c>
      <c r="L3" t="s">
        <v>136</v>
      </c>
      <c r="N3" t="str">
        <f>INDEX(val_gold!$Q$2:$Q$10,MATCH($F3,val_gold!$P$2:$P$10,0))</f>
        <v>p</v>
      </c>
      <c r="O3" t="s">
        <v>118</v>
      </c>
      <c r="P3">
        <f>COUNTIFS($N$2:$N$105,$O3)</f>
        <v>3</v>
      </c>
      <c r="R3" t="s">
        <v>134</v>
      </c>
      <c r="S3" t="s">
        <v>135</v>
      </c>
    </row>
    <row r="4" spans="1:19" x14ac:dyDescent="0.45">
      <c r="A4">
        <v>45</v>
      </c>
      <c r="B4" t="s">
        <v>13</v>
      </c>
      <c r="C4">
        <v>17</v>
      </c>
      <c r="D4">
        <v>10</v>
      </c>
      <c r="E4" t="s">
        <v>37</v>
      </c>
      <c r="F4" t="s">
        <v>15</v>
      </c>
      <c r="G4">
        <v>2</v>
      </c>
      <c r="H4">
        <v>1</v>
      </c>
      <c r="I4">
        <v>45</v>
      </c>
      <c r="J4" t="b">
        <v>1</v>
      </c>
      <c r="K4" t="s">
        <v>128</v>
      </c>
      <c r="L4" t="s">
        <v>136</v>
      </c>
      <c r="N4" t="str">
        <f>INDEX(val_gold!$Q$2:$Q$10,MATCH($F4,val_gold!$P$2:$P$10,0))</f>
        <v>p</v>
      </c>
      <c r="O4" t="s">
        <v>124</v>
      </c>
      <c r="P4">
        <f>P3/SUM(P2:P3)</f>
        <v>1</v>
      </c>
      <c r="R4">
        <f>P4-P5</f>
        <v>0.75</v>
      </c>
      <c r="S4">
        <f>R4*SUM(P2:P3)</f>
        <v>2.25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1.5</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3</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-1.9038461538461537</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2020-08-13T18:38:15Z</dcterms:modified>
</cp:coreProperties>
</file>