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sjtu.edu.cn\桌面\UMJI\umji-2021FA\VP241\lab5\"/>
    </mc:Choice>
  </mc:AlternateContent>
  <xr:revisionPtr revIDLastSave="0" documentId="13_ncr:1_{E65DEF4E-899C-41EF-B637-78F080B85EAF}" xr6:coauthVersionLast="47" xr6:coauthVersionMax="47" xr10:uidLastSave="{00000000-0000-0000-0000-000000000000}"/>
  <bookViews>
    <workbookView xWindow="9348" yWindow="2724" windowWidth="12972" windowHeight="9972" xr2:uid="{6ACD7B6F-0ED7-4F67-A024-96E810225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D75" i="1"/>
  <c r="C75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7" i="1"/>
  <c r="C51" i="1"/>
  <c r="C47" i="1"/>
  <c r="I47" i="1" s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I27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7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<sst xmlns="http://schemas.openxmlformats.org/spreadsheetml/2006/main" count="22" uniqueCount="22">
  <si>
    <t>RLC Resonant Circuit</t>
    <phoneticPr fontId="1" type="noConversion"/>
  </si>
  <si>
    <t>U_R</t>
    <phoneticPr fontId="1" type="noConversion"/>
  </si>
  <si>
    <t>uU_R</t>
    <phoneticPr fontId="1" type="noConversion"/>
  </si>
  <si>
    <t>f</t>
    <phoneticPr fontId="1" type="noConversion"/>
  </si>
  <si>
    <t>uf</t>
    <phoneticPr fontId="1" type="noConversion"/>
  </si>
  <si>
    <t>I/I_m</t>
    <phoneticPr fontId="1" type="noConversion"/>
  </si>
  <si>
    <t>uI/I_m</t>
    <phoneticPr fontId="1" type="noConversion"/>
  </si>
  <si>
    <t>f/f_0</t>
    <phoneticPr fontId="1" type="noConversion"/>
  </si>
  <si>
    <t>uf/f_0</t>
    <phoneticPr fontId="1" type="noConversion"/>
  </si>
  <si>
    <t>phase shift_theoretical</t>
    <phoneticPr fontId="1" type="noConversion"/>
  </si>
  <si>
    <t>unPhase_shift_theo</t>
    <phoneticPr fontId="1" type="noConversion"/>
  </si>
  <si>
    <t>phase_shift_experiment</t>
    <phoneticPr fontId="1" type="noConversion"/>
  </si>
  <si>
    <t>unPhi_experiment</t>
    <phoneticPr fontId="1" type="noConversion"/>
  </si>
  <si>
    <t>/</t>
    <phoneticPr fontId="1" type="noConversion"/>
  </si>
  <si>
    <t>Phase_shift_theo</t>
    <phoneticPr fontId="1" type="noConversion"/>
  </si>
  <si>
    <t>Phase_shift_experiemntal</t>
    <phoneticPr fontId="1" type="noConversion"/>
  </si>
  <si>
    <t>resonant frequency</t>
    <phoneticPr fontId="1" type="noConversion"/>
  </si>
  <si>
    <t>f_0,theo</t>
    <phoneticPr fontId="1" type="noConversion"/>
  </si>
  <si>
    <t>unf_0,theo</t>
    <phoneticPr fontId="1" type="noConversion"/>
  </si>
  <si>
    <t>quality factor</t>
    <phoneticPr fontId="1" type="noConversion"/>
  </si>
  <si>
    <t>Q_theo</t>
    <phoneticPr fontId="1" type="noConversion"/>
  </si>
  <si>
    <t>Q_experimental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</si>
</sst>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 "/>
    <numFmt numFmtId="178" formatCode="0.0000_ "/>
    <numFmt numFmtId="179" formatCode="0.0000000_ "/>
    <numFmt numFmtId="180" formatCode="0.00000_ "/>
    <numFmt numFmtId="181" formatCode="0.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167640</xdr:colOff>
      <xdr:row>15</xdr:row>
      <xdr:rowOff>64770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98EE200-6CFA-445D-9DC7-8ED53CDB318D}"/>
            </a:ext>
          </a:extLst>
        </xdr:cNvPr>
        <xdr:cNvSpPr txBox="1"/>
      </xdr:nvSpPr>
      <xdr:spPr>
        <a:xfrm>
          <a:off x="6629400" y="26936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320040</xdr:colOff>
      <xdr:row>24</xdr:row>
      <xdr:rowOff>171450</xdr:rowOff>
    </xdr:from>
    <xdr:ext cx="4382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E532095-8D35-449C-BCAB-AFEED5AEC3EE}"/>
                </a:ext>
              </a:extLst>
            </xdr:cNvPr>
            <xdr:cNvSpPr txBox="1"/>
          </xdr:nvSpPr>
          <xdr:spPr>
            <a:xfrm>
              <a:off x="1539240" y="4377690"/>
              <a:ext cx="4382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𝜕𝜑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𝜕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E532095-8D35-449C-BCAB-AFEED5AEC3EE}"/>
                </a:ext>
              </a:extLst>
            </xdr:cNvPr>
            <xdr:cNvSpPr txBox="1"/>
          </xdr:nvSpPr>
          <xdr:spPr>
            <a:xfrm>
              <a:off x="1539240" y="4377690"/>
              <a:ext cx="4382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𝜕𝜑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𝑓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24</xdr:row>
      <xdr:rowOff>171450</xdr:rowOff>
    </xdr:from>
    <xdr:ext cx="4469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5E1E54E-428B-41AB-B55A-C88ADAEB3114}"/>
                </a:ext>
              </a:extLst>
            </xdr:cNvPr>
            <xdr:cNvSpPr txBox="1"/>
          </xdr:nvSpPr>
          <xdr:spPr>
            <a:xfrm>
              <a:off x="3406140" y="4377690"/>
              <a:ext cx="446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𝜕𝜑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𝜕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5E1E54E-428B-41AB-B55A-C88ADAEB3114}"/>
                </a:ext>
              </a:extLst>
            </xdr:cNvPr>
            <xdr:cNvSpPr txBox="1"/>
          </xdr:nvSpPr>
          <xdr:spPr>
            <a:xfrm>
              <a:off x="3406140" y="4377690"/>
              <a:ext cx="446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𝜕𝜑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388620</xdr:colOff>
      <xdr:row>25</xdr:row>
      <xdr:rowOff>11430</xdr:rowOff>
    </xdr:from>
    <xdr:ext cx="450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6F1290C4-8441-4994-A1FE-BC5F6BF00C8F}"/>
                </a:ext>
              </a:extLst>
            </xdr:cNvPr>
            <xdr:cNvSpPr txBox="1"/>
          </xdr:nvSpPr>
          <xdr:spPr>
            <a:xfrm>
              <a:off x="5135880" y="4392930"/>
              <a:ext cx="450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𝜕𝜑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𝜕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6F1290C4-8441-4994-A1FE-BC5F6BF00C8F}"/>
                </a:ext>
              </a:extLst>
            </xdr:cNvPr>
            <xdr:cNvSpPr txBox="1"/>
          </xdr:nvSpPr>
          <xdr:spPr>
            <a:xfrm>
              <a:off x="5135880" y="4392930"/>
              <a:ext cx="450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𝜕𝜑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𝑅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8C52-C67D-4117-9EC4-9CF145FA5F58}">
  <dimension ref="A1:J75"/>
  <sheetViews>
    <sheetView tabSelected="1" topLeftCell="D1" workbookViewId="0">
      <selection activeCell="G75" sqref="G75"/>
    </sheetView>
  </sheetViews>
  <sheetFormatPr defaultRowHeight="13.8"/>
  <cols>
    <col min="3" max="3" width="17.44140625" customWidth="1"/>
    <col min="4" max="4" width="29" customWidth="1"/>
    <col min="5" max="5" width="16.21875" customWidth="1"/>
    <col min="6" max="6" width="19.88671875" customWidth="1"/>
    <col min="7" max="7" width="15.88671875" customWidth="1"/>
    <col min="8" max="8" width="9.109375" bestFit="1" customWidth="1"/>
    <col min="9" max="9" width="22.33203125" customWidth="1"/>
    <col min="10" max="10" width="31.88671875" customWidth="1"/>
  </cols>
  <sheetData>
    <row r="1" spans="1:10">
      <c r="A1" s="1"/>
      <c r="B1" s="1"/>
      <c r="C1" s="10" t="s">
        <v>0</v>
      </c>
      <c r="D1" s="10"/>
      <c r="E1" s="10"/>
      <c r="F1" s="10"/>
    </row>
    <row r="2" spans="1:10"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2">
        <v>1</v>
      </c>
      <c r="B3" s="1"/>
      <c r="C3" s="3">
        <v>0.52</v>
      </c>
      <c r="D3" s="1">
        <v>1E-3</v>
      </c>
      <c r="E3" s="3">
        <v>1500</v>
      </c>
      <c r="F3" s="1">
        <v>1E-3</v>
      </c>
      <c r="G3" s="6">
        <f>C3/3.84</f>
        <v>0.13541666666666669</v>
      </c>
      <c r="H3" s="6">
        <f>SQRT((D3/3.84)^2 + (-0.01*C3/(3.84*3.84))^2)</f>
        <v>4.3838014155850178E-4</v>
      </c>
      <c r="I3" s="7">
        <f>E3/5000</f>
        <v>0.3</v>
      </c>
      <c r="J3" s="7">
        <f>SQRT((F3/5000)^2 + (-0.001*E3/(5000*5000))^2)</f>
        <v>2.0880613017821099E-7</v>
      </c>
    </row>
    <row r="4" spans="1:10">
      <c r="A4" s="2">
        <v>2</v>
      </c>
      <c r="B4" s="1"/>
      <c r="C4" s="3">
        <v>0.72</v>
      </c>
      <c r="D4" s="1">
        <v>1E-3</v>
      </c>
      <c r="E4" s="3">
        <v>2000</v>
      </c>
      <c r="F4" s="1">
        <v>1E-3</v>
      </c>
      <c r="G4" s="6">
        <f t="shared" ref="G4:G23" si="0">C4/3.84</f>
        <v>0.1875</v>
      </c>
      <c r="H4" s="6">
        <f t="shared" ref="H4:H23" si="1">SQRT((D4/3.84)^2 + (-0.01*C4/(3.84*3.84))^2)</f>
        <v>5.5338541666666665E-4</v>
      </c>
      <c r="I4" s="7">
        <f t="shared" ref="I4:I23" si="2">E4/5000</f>
        <v>0.4</v>
      </c>
      <c r="J4" s="7">
        <f t="shared" ref="J4:J23" si="3">SQRT((F4/5000)^2 + (-0.001*E4/(5000*5000))^2)</f>
        <v>2.1540659228538016E-7</v>
      </c>
    </row>
    <row r="5" spans="1:10">
      <c r="A5" s="2">
        <v>3</v>
      </c>
      <c r="B5" s="1"/>
      <c r="C5" s="3">
        <v>0.96</v>
      </c>
      <c r="D5" s="1">
        <v>1E-3</v>
      </c>
      <c r="E5" s="3">
        <v>2500</v>
      </c>
      <c r="F5" s="1">
        <v>1E-3</v>
      </c>
      <c r="G5" s="6">
        <f t="shared" si="0"/>
        <v>0.25</v>
      </c>
      <c r="H5" s="6">
        <f t="shared" si="1"/>
        <v>7.0119333426230525E-4</v>
      </c>
      <c r="I5" s="7">
        <f t="shared" si="2"/>
        <v>0.5</v>
      </c>
      <c r="J5" s="7">
        <f t="shared" si="3"/>
        <v>2.2360679774997894E-7</v>
      </c>
    </row>
    <row r="6" spans="1:10">
      <c r="A6" s="2">
        <v>4</v>
      </c>
      <c r="B6" s="1"/>
      <c r="C6" s="4">
        <v>1.28</v>
      </c>
      <c r="D6" s="1">
        <v>0.01</v>
      </c>
      <c r="E6" s="3">
        <v>3000</v>
      </c>
      <c r="F6" s="1">
        <v>1E-3</v>
      </c>
      <c r="G6" s="5">
        <f t="shared" si="0"/>
        <v>0.33333333333333337</v>
      </c>
      <c r="H6" s="5">
        <f t="shared" si="1"/>
        <v>2.7450326911183849E-3</v>
      </c>
      <c r="I6" s="7">
        <f t="shared" si="2"/>
        <v>0.6</v>
      </c>
      <c r="J6" s="7">
        <f t="shared" si="3"/>
        <v>2.3323807579381198E-7</v>
      </c>
    </row>
    <row r="7" spans="1:10">
      <c r="A7" s="2">
        <v>5</v>
      </c>
      <c r="B7" s="1"/>
      <c r="C7" s="4">
        <v>1.68</v>
      </c>
      <c r="D7" s="1">
        <v>0.01</v>
      </c>
      <c r="E7" s="3">
        <v>3500</v>
      </c>
      <c r="F7" s="1">
        <v>1E-3</v>
      </c>
      <c r="G7" s="5">
        <f t="shared" si="0"/>
        <v>0.4375</v>
      </c>
      <c r="H7" s="5">
        <f t="shared" si="1"/>
        <v>2.8424884760047172E-3</v>
      </c>
      <c r="I7" s="7">
        <f t="shared" si="2"/>
        <v>0.7</v>
      </c>
      <c r="J7" s="7">
        <f t="shared" si="3"/>
        <v>2.4413111231467402E-7</v>
      </c>
    </row>
    <row r="8" spans="1:10">
      <c r="A8" s="2">
        <v>6</v>
      </c>
      <c r="B8" s="1"/>
      <c r="C8" s="4">
        <v>2.4</v>
      </c>
      <c r="D8" s="1">
        <v>0.01</v>
      </c>
      <c r="E8" s="3">
        <v>4000</v>
      </c>
      <c r="F8" s="1">
        <v>1E-3</v>
      </c>
      <c r="G8" s="5">
        <f t="shared" si="0"/>
        <v>0.625</v>
      </c>
      <c r="H8" s="5">
        <f t="shared" si="1"/>
        <v>3.0709573997580093E-3</v>
      </c>
      <c r="I8" s="7">
        <f t="shared" si="2"/>
        <v>0.8</v>
      </c>
      <c r="J8" s="7">
        <f t="shared" si="3"/>
        <v>2.5612496949731392E-7</v>
      </c>
    </row>
    <row r="9" spans="1:10">
      <c r="A9" s="2">
        <v>7</v>
      </c>
      <c r="B9" s="1"/>
      <c r="C9" s="4">
        <v>2.68</v>
      </c>
      <c r="D9" s="1">
        <v>0.01</v>
      </c>
      <c r="E9" s="3">
        <v>4200</v>
      </c>
      <c r="F9" s="1">
        <v>1E-3</v>
      </c>
      <c r="G9" s="5">
        <f t="shared" si="0"/>
        <v>0.69791666666666674</v>
      </c>
      <c r="H9" s="5">
        <f t="shared" si="1"/>
        <v>3.1756824028913353E-3</v>
      </c>
      <c r="I9" s="7">
        <f t="shared" si="2"/>
        <v>0.84</v>
      </c>
      <c r="J9" s="7">
        <f t="shared" si="3"/>
        <v>2.6119724347703211E-7</v>
      </c>
    </row>
    <row r="10" spans="1:10">
      <c r="A10" s="2">
        <v>8</v>
      </c>
      <c r="B10" s="1"/>
      <c r="C10" s="4">
        <v>3.08</v>
      </c>
      <c r="D10" s="1">
        <v>0.01</v>
      </c>
      <c r="E10" s="3">
        <v>4400</v>
      </c>
      <c r="F10" s="1">
        <v>1E-3</v>
      </c>
      <c r="G10" s="5">
        <f t="shared" si="0"/>
        <v>0.80208333333333337</v>
      </c>
      <c r="H10" s="5">
        <f t="shared" si="1"/>
        <v>3.3383524159941481E-3</v>
      </c>
      <c r="I10" s="7">
        <f t="shared" si="2"/>
        <v>0.88</v>
      </c>
      <c r="J10" s="7">
        <f t="shared" si="3"/>
        <v>2.664132128855474E-7</v>
      </c>
    </row>
    <row r="11" spans="1:10">
      <c r="A11" s="2">
        <v>9</v>
      </c>
      <c r="B11" s="1"/>
      <c r="C11" s="4">
        <v>3.44</v>
      </c>
      <c r="D11" s="1">
        <v>0.01</v>
      </c>
      <c r="E11" s="3">
        <v>4600</v>
      </c>
      <c r="F11" s="1">
        <v>1E-3</v>
      </c>
      <c r="G11" s="5">
        <f t="shared" si="0"/>
        <v>0.89583333333333337</v>
      </c>
      <c r="H11" s="5">
        <f t="shared" si="1"/>
        <v>3.4962984995047792E-3</v>
      </c>
      <c r="I11" s="7">
        <f t="shared" si="2"/>
        <v>0.92</v>
      </c>
      <c r="J11" s="7">
        <f t="shared" si="3"/>
        <v>2.7176460402340851E-7</v>
      </c>
    </row>
    <row r="12" spans="1:10">
      <c r="A12" s="2">
        <v>10</v>
      </c>
      <c r="B12" s="1"/>
      <c r="C12" s="4">
        <v>3.72</v>
      </c>
      <c r="D12" s="1">
        <v>0.01</v>
      </c>
      <c r="E12" s="3">
        <v>4800</v>
      </c>
      <c r="F12" s="1">
        <v>1E-3</v>
      </c>
      <c r="G12" s="5">
        <f t="shared" si="0"/>
        <v>0.96875000000000011</v>
      </c>
      <c r="H12" s="5">
        <f t="shared" si="1"/>
        <v>3.6257599951083118E-3</v>
      </c>
      <c r="I12" s="7">
        <f t="shared" si="2"/>
        <v>0.96</v>
      </c>
      <c r="J12" s="7">
        <f t="shared" si="3"/>
        <v>2.772435752186153E-7</v>
      </c>
    </row>
    <row r="13" spans="1:10">
      <c r="A13" s="2">
        <v>11</v>
      </c>
      <c r="B13" s="1"/>
      <c r="C13" s="4">
        <v>3.84</v>
      </c>
      <c r="D13" s="1">
        <v>0.01</v>
      </c>
      <c r="E13" s="3">
        <v>5000</v>
      </c>
      <c r="F13" s="1">
        <v>1E-3</v>
      </c>
      <c r="G13" s="5">
        <f t="shared" si="0"/>
        <v>1</v>
      </c>
      <c r="H13" s="5">
        <f t="shared" si="1"/>
        <v>3.682847818679935E-3</v>
      </c>
      <c r="I13" s="7">
        <f t="shared" si="2"/>
        <v>1</v>
      </c>
      <c r="J13" s="7">
        <f t="shared" si="3"/>
        <v>2.8284271247461898E-7</v>
      </c>
    </row>
    <row r="14" spans="1:10">
      <c r="A14" s="2">
        <v>12</v>
      </c>
      <c r="B14" s="1"/>
      <c r="C14" s="4">
        <v>3.76</v>
      </c>
      <c r="D14" s="1">
        <v>0.01</v>
      </c>
      <c r="E14" s="3">
        <v>5200</v>
      </c>
      <c r="F14" s="1">
        <v>1E-3</v>
      </c>
      <c r="G14" s="5">
        <f t="shared" si="0"/>
        <v>0.97916666666666663</v>
      </c>
      <c r="H14" s="5">
        <f t="shared" si="1"/>
        <v>3.6446867254922815E-3</v>
      </c>
      <c r="I14" s="7">
        <f t="shared" si="2"/>
        <v>1.04</v>
      </c>
      <c r="J14" s="7">
        <f t="shared" si="3"/>
        <v>2.8855502074994293E-7</v>
      </c>
    </row>
    <row r="15" spans="1:10">
      <c r="A15" s="2">
        <v>13</v>
      </c>
      <c r="B15" s="1"/>
      <c r="C15" s="4">
        <v>3.56</v>
      </c>
      <c r="D15" s="1">
        <v>0.01</v>
      </c>
      <c r="E15" s="3">
        <v>5400</v>
      </c>
      <c r="F15" s="1">
        <v>1E-3</v>
      </c>
      <c r="G15" s="5">
        <f t="shared" si="0"/>
        <v>0.92708333333333337</v>
      </c>
      <c r="H15" s="5">
        <f t="shared" si="1"/>
        <v>3.5511166692973281E-3</v>
      </c>
      <c r="I15" s="7">
        <f t="shared" si="2"/>
        <v>1.08</v>
      </c>
      <c r="J15" s="7">
        <f t="shared" si="3"/>
        <v>2.9437391188758556E-7</v>
      </c>
    </row>
    <row r="16" spans="1:10">
      <c r="A16" s="2">
        <v>14</v>
      </c>
      <c r="B16" s="1"/>
      <c r="C16" s="4">
        <v>3.24</v>
      </c>
      <c r="D16" s="1">
        <v>0.01</v>
      </c>
      <c r="E16" s="3">
        <v>5600</v>
      </c>
      <c r="F16" s="1">
        <v>1E-3</v>
      </c>
      <c r="G16" s="5">
        <f t="shared" si="0"/>
        <v>0.84375000000000011</v>
      </c>
      <c r="H16" s="5">
        <f t="shared" si="1"/>
        <v>3.4072951522555865E-3</v>
      </c>
      <c r="I16" s="7">
        <f t="shared" si="2"/>
        <v>1.1200000000000001</v>
      </c>
      <c r="J16" s="7">
        <f t="shared" si="3"/>
        <v>3.0029319006597537E-7</v>
      </c>
    </row>
    <row r="17" spans="1:10">
      <c r="A17" s="2">
        <v>15</v>
      </c>
      <c r="B17" s="1"/>
      <c r="C17" s="4">
        <v>2.96</v>
      </c>
      <c r="D17" s="1">
        <v>0.01</v>
      </c>
      <c r="E17" s="3">
        <v>5800</v>
      </c>
      <c r="F17" s="1">
        <v>1E-3</v>
      </c>
      <c r="G17" s="5">
        <f t="shared" si="0"/>
        <v>0.77083333333333337</v>
      </c>
      <c r="H17" s="5">
        <f t="shared" si="1"/>
        <v>3.2880468911679166E-3</v>
      </c>
      <c r="I17" s="7">
        <f t="shared" si="2"/>
        <v>1.1599999999999999</v>
      </c>
      <c r="J17" s="7">
        <f t="shared" si="3"/>
        <v>3.0630703550522634E-7</v>
      </c>
    </row>
    <row r="18" spans="1:10">
      <c r="A18" s="2">
        <v>16</v>
      </c>
      <c r="B18" s="1"/>
      <c r="C18" s="4">
        <v>2.64</v>
      </c>
      <c r="D18" s="1">
        <v>0.01</v>
      </c>
      <c r="E18" s="3">
        <v>6000</v>
      </c>
      <c r="F18" s="1">
        <v>1E-3</v>
      </c>
      <c r="G18" s="5">
        <f t="shared" si="0"/>
        <v>0.68750000000000011</v>
      </c>
      <c r="H18" s="5">
        <f t="shared" si="1"/>
        <v>3.1602356508703779E-3</v>
      </c>
      <c r="I18" s="7">
        <f t="shared" si="2"/>
        <v>1.2</v>
      </c>
      <c r="J18" s="7">
        <f t="shared" si="3"/>
        <v>3.1240998703626617E-7</v>
      </c>
    </row>
    <row r="19" spans="1:10">
      <c r="A19" s="2">
        <v>17</v>
      </c>
      <c r="B19" s="1"/>
      <c r="C19" s="4">
        <v>2.12</v>
      </c>
      <c r="D19" s="1">
        <v>0.01</v>
      </c>
      <c r="E19" s="3">
        <v>6500</v>
      </c>
      <c r="F19" s="1">
        <v>1E-3</v>
      </c>
      <c r="G19" s="5">
        <f t="shared" si="0"/>
        <v>0.55208333333333337</v>
      </c>
      <c r="H19" s="5">
        <f t="shared" si="1"/>
        <v>2.9746788464981161E-3</v>
      </c>
      <c r="I19" s="7">
        <f t="shared" si="2"/>
        <v>1.3</v>
      </c>
      <c r="J19" s="7">
        <f t="shared" si="3"/>
        <v>3.280243893371345E-7</v>
      </c>
    </row>
    <row r="20" spans="1:10">
      <c r="A20" s="2">
        <v>18</v>
      </c>
      <c r="B20" s="1"/>
      <c r="C20" s="4">
        <v>1.72</v>
      </c>
      <c r="D20" s="1">
        <v>0.01</v>
      </c>
      <c r="E20" s="3">
        <v>7000</v>
      </c>
      <c r="F20" s="1">
        <v>1E-3</v>
      </c>
      <c r="G20" s="5">
        <f t="shared" si="0"/>
        <v>0.44791666666666669</v>
      </c>
      <c r="H20" s="5">
        <f t="shared" si="1"/>
        <v>2.8534696108848219E-3</v>
      </c>
      <c r="I20" s="7">
        <f t="shared" si="2"/>
        <v>1.4</v>
      </c>
      <c r="J20" s="7">
        <f t="shared" si="3"/>
        <v>3.4409301068170505E-7</v>
      </c>
    </row>
    <row r="21" spans="1:10">
      <c r="A21" s="2">
        <v>19</v>
      </c>
      <c r="B21" s="1"/>
      <c r="C21" s="4">
        <v>1.48</v>
      </c>
      <c r="D21" s="1">
        <v>0.01</v>
      </c>
      <c r="E21" s="3">
        <v>7500</v>
      </c>
      <c r="F21" s="1">
        <v>1E-3</v>
      </c>
      <c r="G21" s="5">
        <f t="shared" si="0"/>
        <v>0.38541666666666669</v>
      </c>
      <c r="H21" s="5">
        <f t="shared" si="1"/>
        <v>2.7908916335936595E-3</v>
      </c>
      <c r="I21" s="7">
        <f t="shared" si="2"/>
        <v>1.5</v>
      </c>
      <c r="J21" s="7">
        <f t="shared" si="3"/>
        <v>3.6055512754639893E-7</v>
      </c>
    </row>
    <row r="22" spans="1:10">
      <c r="A22" s="2">
        <v>20</v>
      </c>
      <c r="B22" s="1"/>
      <c r="C22" s="4">
        <v>1.36</v>
      </c>
      <c r="D22" s="1">
        <v>0.01</v>
      </c>
      <c r="E22" s="3">
        <v>8000</v>
      </c>
      <c r="F22" s="1">
        <v>1E-3</v>
      </c>
      <c r="G22" s="5">
        <f t="shared" si="0"/>
        <v>0.35416666666666669</v>
      </c>
      <c r="H22" s="5">
        <f t="shared" si="1"/>
        <v>2.7626686320473127E-3</v>
      </c>
      <c r="I22" s="7">
        <f t="shared" si="2"/>
        <v>1.6</v>
      </c>
      <c r="J22" s="7">
        <f t="shared" si="3"/>
        <v>3.7735924528226415E-7</v>
      </c>
    </row>
    <row r="23" spans="1:10">
      <c r="A23" s="2">
        <v>21</v>
      </c>
      <c r="C23" s="4">
        <v>1.1599999999999999</v>
      </c>
      <c r="D23" s="1">
        <v>0.01</v>
      </c>
      <c r="E23" s="3">
        <v>8500</v>
      </c>
      <c r="F23" s="1">
        <v>1E-3</v>
      </c>
      <c r="G23" s="5">
        <f t="shared" si="0"/>
        <v>0.30208333333333331</v>
      </c>
      <c r="H23" s="5">
        <f t="shared" si="1"/>
        <v>2.7203937453436741E-3</v>
      </c>
      <c r="I23" s="7">
        <f t="shared" si="2"/>
        <v>1.7</v>
      </c>
      <c r="J23" s="7">
        <f t="shared" si="3"/>
        <v>3.9446165846632036E-7</v>
      </c>
    </row>
    <row r="24" spans="1:10">
      <c r="E24" s="1"/>
    </row>
    <row r="25" spans="1:10">
      <c r="C25" s="10" t="s">
        <v>9</v>
      </c>
      <c r="D25" s="10"/>
      <c r="E25" s="10"/>
      <c r="F25" s="10"/>
      <c r="G25" s="10"/>
      <c r="H25" s="10"/>
      <c r="I25" s="10"/>
      <c r="J25" s="10"/>
    </row>
    <row r="26" spans="1:10">
      <c r="I26" t="s">
        <v>10</v>
      </c>
      <c r="J26" t="s">
        <v>14</v>
      </c>
    </row>
    <row r="27" spans="1:10">
      <c r="C27">
        <f xml:space="preserve"> (100.15* (2*PI()*0.01 + 1/(2*PI()*100.57*0.000000001*E3*E3) ) ) / (100.15^2 + (2*PI()*0.01*E3 - 1/(2*PI()*100.57*0.000000001*E3))^2)</f>
        <v>8.2233143736188137E-5</v>
      </c>
      <c r="E27">
        <f xml:space="preserve"> 100.15 / ( 2*PI()*(100.57*0.000000001)^2*E3 * (100.15^2 + (2*PI()*0.01*E3 - 1/(2*PI()*100.57*0.000000001*E3) )^2)  )</f>
        <v>1125924.1687907754</v>
      </c>
      <c r="G27">
        <f xml:space="preserve"> - (2*PI()*E3*0.01 - 1/(2*PI()*E3*100.57*0.000000001) ) / (100.15^2 + (2*PI()*E3*0.01 - 1/(2*PI()*E3*100.57*0.000000001) )^2 )</f>
        <v>1.02964225368242E-3</v>
      </c>
      <c r="I27" s="9">
        <f>SQRT( (C27*0.001)^2 + (E27*0.0000000001)^2 + (G27*0.01)^2 )</f>
        <v>1.1306226345699406E-4</v>
      </c>
      <c r="J27" s="9">
        <f xml:space="preserve"> ATAN( (2*PI()*0.01*E3 - 1/(2*PI()*100.57*0.000000001*E3) ) / (100.15) )</f>
        <v>-1.4669322931076296</v>
      </c>
    </row>
    <row r="28" spans="1:10">
      <c r="C28">
        <f t="shared" ref="C28:C46" si="4" xml:space="preserve"> (100.15* (2*PI()*0.01 + 1/(2*PI()*100.57*0.000000001*E4*E4) ) ) / (100.15^2 + (2*PI()*0.01*E4 - 1/(2*PI()*100.57*0.000000001*E4))^2)</f>
        <v>1.0134583238297525E-4</v>
      </c>
      <c r="E28">
        <f t="shared" ref="E28:E47" si="5" xml:space="preserve"> 100.15 / ( 2*PI()*(100.57*0.000000001)^2*E4 * (100.15^2 + (2*PI()*0.01*E4 - 1/(2*PI()*100.57*0.000000001*E4) )^2)  )</f>
        <v>1739217.0698346475</v>
      </c>
      <c r="G28">
        <f t="shared" ref="G28:G47" si="6" xml:space="preserve"> - (2*PI()*E4*0.01 - 1/(2*PI()*E4*100.57*0.000000001) ) / (100.15^2 + (2*PI()*E4*0.01 - 1/(2*PI()*E4*100.57*0.000000001) )^2 )</f>
        <v>1.4691408553229204E-3</v>
      </c>
      <c r="I28" s="6">
        <f t="shared" ref="I28:I47" si="7">SQRT( (C28*0.001)^2 + (E28*0.0000000001)^2 + (G28*0.01)^2 )</f>
        <v>1.7454113531284769E-4</v>
      </c>
      <c r="J28" s="6">
        <f t="shared" ref="J28:J47" si="8" xml:space="preserve"> ATAN( (2*PI()*0.01*E4 - 1/(2*PI()*100.57*0.000000001*E4) ) / (100.15) )</f>
        <v>-1.4214510910184988</v>
      </c>
    </row>
    <row r="29" spans="1:10">
      <c r="C29">
        <f t="shared" si="4"/>
        <v>1.3380775191788736E-4</v>
      </c>
      <c r="E29">
        <f t="shared" si="5"/>
        <v>2664938.9204615662</v>
      </c>
      <c r="G29">
        <f t="shared" si="6"/>
        <v>2.0120462772533288E-3</v>
      </c>
      <c r="I29" s="6">
        <f t="shared" si="7"/>
        <v>2.6725240022234403E-4</v>
      </c>
      <c r="J29" s="6">
        <f t="shared" si="8"/>
        <v>-1.3633930650469572</v>
      </c>
    </row>
    <row r="30" spans="1:10">
      <c r="C30">
        <f t="shared" si="4"/>
        <v>1.9128143596230444E-4</v>
      </c>
      <c r="E30">
        <f t="shared" si="5"/>
        <v>4203778.8375365883</v>
      </c>
      <c r="G30">
        <f t="shared" si="6"/>
        <v>2.7129682226180339E-3</v>
      </c>
      <c r="I30" s="6">
        <f t="shared" si="7"/>
        <v>4.2125244378577316E-4</v>
      </c>
      <c r="J30" s="6">
        <f t="shared" si="8"/>
        <v>-1.2835508484640308</v>
      </c>
    </row>
    <row r="31" spans="1:10">
      <c r="C31">
        <f t="shared" si="4"/>
        <v>3.0064108731971866E-4</v>
      </c>
      <c r="E31">
        <f t="shared" si="5"/>
        <v>7039175.866271195</v>
      </c>
      <c r="G31">
        <f t="shared" si="6"/>
        <v>3.6307142099128585E-3</v>
      </c>
      <c r="I31" s="6">
        <f t="shared" si="7"/>
        <v>7.0485336610916324E-4</v>
      </c>
      <c r="J31" s="6">
        <f t="shared" si="8"/>
        <v>-1.1636559833518394</v>
      </c>
    </row>
    <row r="32" spans="1:10">
      <c r="C32">
        <f t="shared" si="4"/>
        <v>5.2499837921963881E-4</v>
      </c>
      <c r="E32">
        <f t="shared" si="5"/>
        <v>12769208.785028225</v>
      </c>
      <c r="G32">
        <f t="shared" si="6"/>
        <v>4.6770358276787011E-3</v>
      </c>
      <c r="I32" s="6">
        <f t="shared" si="7"/>
        <v>1.2777772387991019E-3</v>
      </c>
      <c r="J32" s="6">
        <f t="shared" si="8"/>
        <v>-0.96409715727539647</v>
      </c>
    </row>
    <row r="33" spans="3:10">
      <c r="C33">
        <f t="shared" si="4"/>
        <v>6.7075893471612051E-4</v>
      </c>
      <c r="E33">
        <f t="shared" si="5"/>
        <v>16474194.482912725</v>
      </c>
      <c r="G33">
        <f t="shared" si="6"/>
        <v>4.9568841985557629E-3</v>
      </c>
      <c r="I33" s="5">
        <f t="shared" si="7"/>
        <v>1.6481651490738599E-3</v>
      </c>
      <c r="J33" s="5">
        <f t="shared" si="8"/>
        <v>-0.84516687814910585</v>
      </c>
    </row>
    <row r="34" spans="3:10">
      <c r="C34">
        <f t="shared" si="4"/>
        <v>8.5406330560075169E-4</v>
      </c>
      <c r="E34">
        <f t="shared" si="5"/>
        <v>21126631.529029485</v>
      </c>
      <c r="G34">
        <f t="shared" si="6"/>
        <v>4.9079592721486126E-3</v>
      </c>
      <c r="I34" s="5">
        <f t="shared" si="7"/>
        <v>2.1132333362597856E-3</v>
      </c>
      <c r="J34" s="5">
        <f t="shared" si="8"/>
        <v>-0.69324671692013262</v>
      </c>
    </row>
    <row r="35" spans="3:10">
      <c r="C35">
        <f t="shared" si="4"/>
        <v>1.0557256518457004E-3</v>
      </c>
      <c r="E35">
        <f t="shared" si="5"/>
        <v>26241771.920429144</v>
      </c>
      <c r="G35">
        <f t="shared" si="6"/>
        <v>4.2130005550164214E-3</v>
      </c>
      <c r="I35" s="5">
        <f t="shared" si="7"/>
        <v>2.6245155719032314E-3</v>
      </c>
      <c r="J35" s="5">
        <f t="shared" si="8"/>
        <v>-0.50222222361701008</v>
      </c>
    </row>
    <row r="36" spans="3:10">
      <c r="C36">
        <f t="shared" si="4"/>
        <v>1.2173688935769671E-3</v>
      </c>
      <c r="E36">
        <f t="shared" si="5"/>
        <v>30344429.108771194</v>
      </c>
      <c r="G36">
        <f t="shared" si="6"/>
        <v>2.5971820446210325E-3</v>
      </c>
      <c r="I36" s="5">
        <f t="shared" si="7"/>
        <v>3.0345542995334125E-3</v>
      </c>
      <c r="J36" s="5">
        <f t="shared" si="8"/>
        <v>-0.27355166863824421</v>
      </c>
    </row>
    <row r="37" spans="3:10">
      <c r="C37">
        <f t="shared" si="4"/>
        <v>1.258749952233436E-3</v>
      </c>
      <c r="E37">
        <f t="shared" si="5"/>
        <v>31406816.832641784</v>
      </c>
      <c r="G37">
        <f t="shared" si="6"/>
        <v>2.3382303095743746E-4</v>
      </c>
      <c r="I37" s="5">
        <f t="shared" si="7"/>
        <v>3.1406828059139524E-3</v>
      </c>
      <c r="J37" s="5">
        <f t="shared" si="8"/>
        <v>-2.3425945991285519E-2</v>
      </c>
    </row>
    <row r="38" spans="3:10">
      <c r="C38">
        <f t="shared" si="4"/>
        <v>1.1540583965095838E-3</v>
      </c>
      <c r="E38">
        <f t="shared" si="5"/>
        <v>28776743.394052971</v>
      </c>
      <c r="G38">
        <f t="shared" si="6"/>
        <v>-2.1263054974540248E-3</v>
      </c>
      <c r="I38" s="5">
        <f t="shared" si="7"/>
        <v>2.8777531257961212E-3</v>
      </c>
      <c r="J38" s="5">
        <f t="shared" si="8"/>
        <v>0.21997763281272148</v>
      </c>
    </row>
    <row r="39" spans="3:10">
      <c r="C39">
        <f t="shared" si="4"/>
        <v>9.6387621876591729E-4</v>
      </c>
      <c r="E39">
        <f t="shared" si="5"/>
        <v>23985289.115399729</v>
      </c>
      <c r="G39">
        <f t="shared" si="6"/>
        <v>-3.7996058778277803E-3</v>
      </c>
      <c r="I39" s="5">
        <f t="shared" si="7"/>
        <v>2.3988300417147469E-3</v>
      </c>
      <c r="J39" s="5">
        <f t="shared" si="8"/>
        <v>0.43247363311071535</v>
      </c>
    </row>
    <row r="40" spans="3:10">
      <c r="C40">
        <f t="shared" si="4"/>
        <v>7.6523354297809406E-4</v>
      </c>
      <c r="E40">
        <f t="shared" si="5"/>
        <v>18979199.075485978</v>
      </c>
      <c r="G40">
        <f t="shared" si="6"/>
        <v>-4.6713104207097107E-3</v>
      </c>
      <c r="I40" s="5">
        <f t="shared" si="7"/>
        <v>1.8984948446483382E-3</v>
      </c>
      <c r="J40" s="5">
        <f t="shared" si="8"/>
        <v>0.60506725434722108</v>
      </c>
    </row>
    <row r="41" spans="3:10">
      <c r="C41">
        <f t="shared" si="4"/>
        <v>5.9752286707713282E-4</v>
      </c>
      <c r="E41">
        <f t="shared" si="5"/>
        <v>14754047.168955768</v>
      </c>
      <c r="G41">
        <f t="shared" si="6"/>
        <v>-4.972576949411953E-3</v>
      </c>
      <c r="I41" s="6">
        <f t="shared" si="7"/>
        <v>1.4762425572456162E-3</v>
      </c>
      <c r="J41" s="6">
        <f t="shared" si="8"/>
        <v>0.74070198352596561</v>
      </c>
    </row>
    <row r="42" spans="3:10">
      <c r="C42">
        <f t="shared" si="4"/>
        <v>4.6800691835169355E-4</v>
      </c>
      <c r="E42">
        <f t="shared" si="5"/>
        <v>11493429.381529914</v>
      </c>
      <c r="G42">
        <f t="shared" si="6"/>
        <v>-4.9550985951995414E-3</v>
      </c>
      <c r="I42" s="6">
        <f t="shared" si="7"/>
        <v>1.1504106695964889E-3</v>
      </c>
      <c r="J42" s="6">
        <f t="shared" si="8"/>
        <v>0.84664818182535795</v>
      </c>
    </row>
    <row r="43" spans="3:10">
      <c r="C43">
        <f t="shared" si="4"/>
        <v>2.6973829943216304E-4</v>
      </c>
      <c r="E43">
        <f t="shared" si="5"/>
        <v>6511226.7798813852</v>
      </c>
      <c r="G43">
        <f t="shared" si="6"/>
        <v>-4.4296634229028234E-3</v>
      </c>
      <c r="I43" s="6">
        <f t="shared" si="7"/>
        <v>6.5262777013640454E-4</v>
      </c>
      <c r="J43" s="6">
        <f t="shared" si="8"/>
        <v>1.0251092710955423</v>
      </c>
    </row>
    <row r="44" spans="3:10">
      <c r="C44">
        <f t="shared" si="4"/>
        <v>1.7098801645093402E-4</v>
      </c>
      <c r="E44">
        <f t="shared" si="5"/>
        <v>4040553.2963127238</v>
      </c>
      <c r="G44">
        <f t="shared" si="6"/>
        <v>-3.8362378945201898E-3</v>
      </c>
      <c r="I44" s="6">
        <f t="shared" si="7"/>
        <v>4.0587240699347033E-4</v>
      </c>
      <c r="J44" s="6">
        <f t="shared" si="8"/>
        <v>1.1326289037886084</v>
      </c>
    </row>
    <row r="45" spans="3:10">
      <c r="C45">
        <f t="shared" si="4"/>
        <v>1.1716972876804883E-4</v>
      </c>
      <c r="E45">
        <f t="shared" si="5"/>
        <v>2702462.7474073023</v>
      </c>
      <c r="G45">
        <f t="shared" si="6"/>
        <v>-3.3469756240325655E-3</v>
      </c>
      <c r="I45" s="6">
        <f t="shared" si="7"/>
        <v>2.7231101212175468E-4</v>
      </c>
      <c r="J45" s="6">
        <f t="shared" si="8"/>
        <v>1.2034229841423429</v>
      </c>
    </row>
    <row r="46" spans="3:10">
      <c r="C46">
        <f t="shared" si="4"/>
        <v>8.5171966815579406E-5</v>
      </c>
      <c r="E46">
        <f t="shared" si="5"/>
        <v>1913329.5449058681</v>
      </c>
      <c r="G46">
        <f t="shared" si="6"/>
        <v>-2.9608450310760746E-3</v>
      </c>
      <c r="I46" s="6">
        <f t="shared" si="7"/>
        <v>1.936103485306653E-4</v>
      </c>
      <c r="J46" s="6">
        <f t="shared" si="8"/>
        <v>1.2533710083515515</v>
      </c>
    </row>
    <row r="47" spans="3:10">
      <c r="C47">
        <f xml:space="preserve"> (100.15* (2*PI()*0.01 + 1/(2*PI()*100.57*0.000000001*E23*E23) ) ) / (100.15^2 + (2*PI()*0.01*E23 - 1/(2*PI()*100.57*0.000000001*E23))^2)</f>
        <v>6.475180571831038E-5</v>
      </c>
      <c r="E47">
        <f t="shared" si="5"/>
        <v>1414658.017824495</v>
      </c>
      <c r="G47">
        <f t="shared" si="6"/>
        <v>-2.6544786310576047E-3</v>
      </c>
      <c r="I47" s="9">
        <f t="shared" si="7"/>
        <v>1.4393471765707458E-4</v>
      </c>
      <c r="J47" s="9">
        <f t="shared" si="8"/>
        <v>1.2904977351302578</v>
      </c>
    </row>
    <row r="49" spans="3:10">
      <c r="C49" s="10" t="s">
        <v>11</v>
      </c>
      <c r="D49" s="10"/>
      <c r="E49" s="10"/>
      <c r="F49" s="10"/>
      <c r="G49" s="10"/>
      <c r="H49" s="10"/>
      <c r="I49" s="10"/>
      <c r="J49" s="10"/>
    </row>
    <row r="50" spans="3:10">
      <c r="C50" t="s">
        <v>12</v>
      </c>
      <c r="D50" t="s">
        <v>15</v>
      </c>
    </row>
    <row r="51" spans="3:10">
      <c r="C51" s="6">
        <f>SQRT( (-1*D3/(SQRT(3.84^2-C3^2) ) )^2 + ((C3*0.01)/(3.84*SQRT(3.84^2-C3^2)) )^2  )</f>
        <v>4.4245571640665559E-4</v>
      </c>
      <c r="D51" s="6">
        <f>ACOS( C3 / 3.84  )</f>
        <v>1.4349623360274977</v>
      </c>
    </row>
    <row r="52" spans="3:10">
      <c r="C52" s="6">
        <f t="shared" ref="C52:C71" si="9">SQRT( (-1*D4/(SQRT(3.84^2-C4^2) ) )^2 + ((C4*0.01)/(3.84*SQRT(3.84^2-C4^2)) )^2  )</f>
        <v>5.633771338848032E-4</v>
      </c>
      <c r="D52" s="6">
        <f t="shared" ref="D52:D71" si="10">ACOS( C4 / 3.84  )</f>
        <v>1.3821799406194923</v>
      </c>
    </row>
    <row r="53" spans="3:10">
      <c r="C53" s="6">
        <f t="shared" si="9"/>
        <v>7.2418936161854899E-4</v>
      </c>
      <c r="D53" s="6">
        <f t="shared" si="10"/>
        <v>1.318116071652818</v>
      </c>
    </row>
    <row r="54" spans="3:10">
      <c r="C54" s="5">
        <f t="shared" si="9"/>
        <v>2.9115468457028516E-3</v>
      </c>
      <c r="D54" s="5">
        <f t="shared" si="10"/>
        <v>1.2309594173407745</v>
      </c>
    </row>
    <row r="55" spans="3:10">
      <c r="C55" s="5">
        <f t="shared" si="9"/>
        <v>3.1610657015365921E-3</v>
      </c>
      <c r="D55" s="5">
        <f t="shared" si="10"/>
        <v>1.1179797320499709</v>
      </c>
    </row>
    <row r="56" spans="3:10">
      <c r="C56" s="5">
        <f t="shared" si="9"/>
        <v>3.9339739106985672E-3</v>
      </c>
      <c r="D56" s="5">
        <f t="shared" si="10"/>
        <v>0.8956647938578649</v>
      </c>
    </row>
    <row r="57" spans="3:10">
      <c r="C57" s="5">
        <f t="shared" si="9"/>
        <v>4.4342022135100152E-3</v>
      </c>
      <c r="D57" s="5">
        <f t="shared" si="10"/>
        <v>0.79831192544962681</v>
      </c>
    </row>
    <row r="58" spans="3:10">
      <c r="C58" s="5">
        <f t="shared" si="9"/>
        <v>5.5898938699716141E-3</v>
      </c>
      <c r="D58" s="5">
        <f t="shared" si="10"/>
        <v>0.64002080454155286</v>
      </c>
    </row>
    <row r="59" spans="3:10">
      <c r="C59" s="5">
        <f t="shared" si="9"/>
        <v>7.8676320868188085E-3</v>
      </c>
      <c r="D59" s="5">
        <f t="shared" si="10"/>
        <v>0.46049342505905932</v>
      </c>
    </row>
    <row r="60" spans="3:10">
      <c r="C60" s="5">
        <f t="shared" si="9"/>
        <v>1.4617690301963231E-2</v>
      </c>
      <c r="D60" s="5">
        <f t="shared" si="10"/>
        <v>0.25065566233613024</v>
      </c>
    </row>
    <row r="61" spans="3:10">
      <c r="C61" t="s">
        <v>13</v>
      </c>
      <c r="D61">
        <f t="shared" si="10"/>
        <v>0</v>
      </c>
    </row>
    <row r="62" spans="3:10">
      <c r="C62" s="8">
        <f t="shared" si="9"/>
        <v>1.7948974466338589E-2</v>
      </c>
      <c r="D62" s="8">
        <f t="shared" si="10"/>
        <v>0.20448019896853498</v>
      </c>
    </row>
    <row r="63" spans="3:10">
      <c r="C63" s="5">
        <f t="shared" si="9"/>
        <v>9.4732999792743189E-3</v>
      </c>
      <c r="D63" s="5">
        <f t="shared" si="10"/>
        <v>0.3842406845231956</v>
      </c>
    </row>
    <row r="64" spans="3:10">
      <c r="C64" s="5">
        <f t="shared" si="9"/>
        <v>6.3481725919032296E-3</v>
      </c>
      <c r="D64" s="5">
        <f t="shared" si="10"/>
        <v>0.56656433062107792</v>
      </c>
    </row>
    <row r="65" spans="3:10">
      <c r="C65" s="5">
        <f t="shared" si="9"/>
        <v>5.1614703200997241E-3</v>
      </c>
      <c r="D65" s="5">
        <f t="shared" si="10"/>
        <v>0.69064806855792238</v>
      </c>
    </row>
    <row r="66" spans="3:10">
      <c r="C66" s="5">
        <f t="shared" si="9"/>
        <v>4.3518364607686858E-3</v>
      </c>
      <c r="D66" s="5">
        <f t="shared" si="10"/>
        <v>0.81275556136866045</v>
      </c>
    </row>
    <row r="67" spans="3:10">
      <c r="C67" s="5">
        <f t="shared" si="9"/>
        <v>3.5676640827056443E-3</v>
      </c>
      <c r="D67" s="5">
        <f t="shared" si="10"/>
        <v>0.98593551591088235</v>
      </c>
    </row>
    <row r="68" spans="3:10">
      <c r="C68" s="5">
        <f t="shared" si="9"/>
        <v>3.1915316074372004E-3</v>
      </c>
      <c r="D68" s="5">
        <f t="shared" si="10"/>
        <v>1.1063625057198547</v>
      </c>
    </row>
    <row r="69" spans="3:10">
      <c r="C69" s="5">
        <f t="shared" si="9"/>
        <v>3.0245612272376829E-3</v>
      </c>
      <c r="D69" s="5">
        <f t="shared" si="10"/>
        <v>1.1751369943902428</v>
      </c>
    </row>
    <row r="70" spans="3:10">
      <c r="C70" s="5">
        <f t="shared" si="9"/>
        <v>2.9541497652870946E-3</v>
      </c>
      <c r="D70" s="5">
        <f t="shared" si="10"/>
        <v>1.2087735018894243</v>
      </c>
    </row>
    <row r="71" spans="3:10">
      <c r="C71" s="5">
        <f t="shared" si="9"/>
        <v>2.853714965891054E-3</v>
      </c>
      <c r="D71" s="5">
        <f t="shared" si="10"/>
        <v>1.2639189938072071</v>
      </c>
    </row>
    <row r="73" spans="3:10">
      <c r="C73" s="10" t="s">
        <v>16</v>
      </c>
      <c r="D73" s="10"/>
      <c r="F73" s="10" t="s">
        <v>19</v>
      </c>
      <c r="G73" s="10"/>
      <c r="H73" s="10"/>
      <c r="I73" s="10"/>
      <c r="J73" s="12"/>
    </row>
    <row r="74" spans="3:10">
      <c r="C74" t="s">
        <v>17</v>
      </c>
      <c r="D74" t="s">
        <v>18</v>
      </c>
      <c r="F74" t="s">
        <v>20</v>
      </c>
      <c r="G74" t="s">
        <v>21</v>
      </c>
    </row>
    <row r="75" spans="3:10">
      <c r="C75" s="11">
        <f xml:space="preserve"> 1 / (2*PI()*SQRT(0.01*100.57*0.000000001) )</f>
        <v>5018.6384150287086</v>
      </c>
      <c r="D75" s="11">
        <f xml:space="preserve"> 0.01*0.01*0.000000001 / (4*PI()*(0.01*100.57*0.000000001)^1.5)</f>
        <v>0.24950971537380418</v>
      </c>
      <c r="F75">
        <f xml:space="preserve"> 2*PI()*5000*0.01/100.15</f>
        <v>3.1368873226058844</v>
      </c>
    </row>
  </sheetData>
  <mergeCells count="5">
    <mergeCell ref="C1:F1"/>
    <mergeCell ref="C25:J25"/>
    <mergeCell ref="C49:J49"/>
    <mergeCell ref="C73:D73"/>
    <mergeCell ref="F73:I7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2021-12-02T06:51:58Z</dcterms:created>
  <dcterms:modified xsi:type="dcterms:W3CDTF">2021-12-03T04:10:44Z</dcterms:modified>
</cp:coreProperties>
</file>