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tions" sheetId="1" state="visible" r:id="rId2"/>
    <sheet name="Model with high R2" sheetId="2" state="visible" r:id="rId3"/>
    <sheet name="Model predictions" sheetId="3" state="visible" r:id="rId4"/>
  </sheets>
  <definedNames>
    <definedName function="false" hidden="false" localSheetId="1" name="solver_adj" vbProcedure="false">'Model with high R2'!$A$19:$R$19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100</definedName>
    <definedName function="false" hidden="false" localSheetId="1" name="solver_lin" vbProcedure="false">2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2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'Model with high R2'!$N$3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100</definedName>
    <definedName function="false" hidden="false" localSheetId="1" name="solver_tol" vbProcedure="false">0.05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'Model predictions'!$A$17:$B$17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100</definedName>
    <definedName function="false" hidden="false" localSheetId="2" name="solver_lin" vbProcedure="false">2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2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opt" vbProcedure="false">'Model predictions'!$H$2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100</definedName>
    <definedName function="false" hidden="false" localSheetId="2" name="solver_tol" vbProcedure="false">0.05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<sst xmlns="http://schemas.openxmlformats.org/spreadsheetml/2006/main" count="122" uniqueCount="64">
  <si>
    <t xml:space="preserve">Name of Compound</t>
  </si>
  <si>
    <t xml:space="preserve">IC_50 </t>
  </si>
  <si>
    <t xml:space="preserve">AvgD(G)</t>
  </si>
  <si>
    <t xml:space="preserve">NAvgD(G)</t>
  </si>
  <si>
    <t xml:space="preserve">Order</t>
  </si>
  <si>
    <t xml:space="preserve">L(G)</t>
  </si>
  <si>
    <t xml:space="preserve">NL(G)</t>
  </si>
  <si>
    <t xml:space="preserve">N</t>
  </si>
  <si>
    <t xml:space="preserve">diameter</t>
  </si>
  <si>
    <t xml:space="preserve">Ndiameter</t>
  </si>
  <si>
    <t xml:space="preserve">spread</t>
  </si>
  <si>
    <t xml:space="preserve">Nspread</t>
  </si>
  <si>
    <t xml:space="preserve">A_1</t>
  </si>
  <si>
    <t xml:space="preserve">A_2</t>
  </si>
  <si>
    <t xml:space="preserve">A_3</t>
  </si>
  <si>
    <t xml:space="preserve">A_4</t>
  </si>
  <si>
    <t xml:space="preserve">A_5</t>
  </si>
  <si>
    <t xml:space="preserve">A_6</t>
  </si>
  <si>
    <t xml:space="preserve">A_7</t>
  </si>
  <si>
    <t xml:space="preserve">A_9</t>
  </si>
  <si>
    <t xml:space="preserve">A_10</t>
  </si>
  <si>
    <t xml:space="preserve">A_11</t>
  </si>
  <si>
    <t xml:space="preserve">A_12</t>
  </si>
  <si>
    <t xml:space="preserve">A_14</t>
  </si>
  <si>
    <t xml:space="preserve">New</t>
  </si>
  <si>
    <t xml:space="preserve">?</t>
  </si>
  <si>
    <t xml:space="preserve">Compound</t>
  </si>
  <si>
    <t xml:space="preserve">n</t>
  </si>
  <si>
    <t xml:space="preserve">IC50 (uM)</t>
  </si>
  <si>
    <t xml:space="preserve">S(G)</t>
  </si>
  <si>
    <t xml:space="preserve">x^-</t>
  </si>
  <si>
    <t xml:space="preserve">(x_i-x^-)(y_i-y^-)</t>
  </si>
  <si>
    <t xml:space="preserve">(x_i-x^-)^2</t>
  </si>
  <si>
    <t xml:space="preserve">(y_i-y^-)^2</t>
  </si>
  <si>
    <t xml:space="preserve">y^-</t>
  </si>
  <si>
    <t xml:space="preserve">r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</si>
  <si>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</si>
  <si>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</si>
  <si>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</si>
  <si>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</si>
  <si>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</si>
  <si>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</si>
  <si>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</si>
  <si>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</si>
  <si>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</si>
  <si>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</si>
  <si>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</si>
  <si>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</si>
  <si>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</si>
  <si>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</si>
  <si>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</si>
  <si>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</si>
  <si>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</si>
  <si>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</si>
  <si>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s(G)</t>
  </si>
  <si>
    <t xml:space="preserve">Predicted</t>
  </si>
  <si>
    <t xml:space="preserve">residuals</t>
  </si>
  <si>
    <t xml:space="preserve">RSS</t>
  </si>
  <si>
    <t xml:space="preserve">TSS</t>
  </si>
  <si>
    <t xml:space="preserve">R^2</t>
  </si>
  <si>
    <t xml:space="preserve">a</t>
  </si>
  <si>
    <t xml:space="preserve">b</t>
  </si>
  <si>
    <t xml:space="preserve">Predicting control</t>
  </si>
  <si>
    <t xml:space="preserve">A_15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</si>
</sst>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</font>
    <font>
      <i val="true"/>
      <sz val="11"/>
      <color rgb="FF000000"/>
      <name val="Calibri"/>
      <family val="2"/>
    </font>
    <font>
      <b val="true"/>
      <sz val="12"/>
      <color rgb="FF000000"/>
      <name val="Times New Roman"/>
      <family val="1"/>
    </font>
    <font>
      <b val="true"/>
      <sz val="11"/>
      <color rgb="FF000000"/>
      <name val="Times New Roman"/>
      <family val="1"/>
    </font>
    <font>
      <b val="true"/>
      <sz val="11"/>
      <color rgb="FF000000"/>
      <name val="Calibri"/>
      <family val="2"/>
    </font>
    <font>
      <sz val="11"/>
      <color rgb="FF000000"/>
      <name val="Times New Roman"/>
      <family val="1"/>
    </font>
    <font>
      <b val="true"/>
      <sz val="11"/>
      <color rgb="FFFF0000"/>
      <name val="Times New Roman"/>
      <family val="1"/>
    </font>
    <font>
      <b val="true"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3.8" zeroHeight="false" outlineLevelRow="0" outlineLevelCol="0"/>
  <cols>
    <col collapsed="false" customWidth="true" hidden="false" outlineLevel="0" max="44" min="1" style="0" width="8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n">
        <v>6.94</v>
      </c>
      <c r="C2" s="1" t="n">
        <v>7.91219885809776</v>
      </c>
      <c r="D2" s="1" t="n">
        <f aca="false">C2/(H2)</f>
        <v>0.230005780758656</v>
      </c>
      <c r="E2" s="0" t="n">
        <v>34</v>
      </c>
      <c r="F2" s="0" t="n">
        <v>9.6</v>
      </c>
      <c r="G2" s="0" t="n">
        <f aca="false">F2/(E2)</f>
        <v>0.282352941176471</v>
      </c>
      <c r="H2" s="0" t="n">
        <v>34.4</v>
      </c>
      <c r="I2" s="0" t="n">
        <v>16.2</v>
      </c>
      <c r="J2" s="0" t="n">
        <f aca="false">I2/E2</f>
        <v>0.476470588235294</v>
      </c>
      <c r="K2" s="0" t="n">
        <v>17.8</v>
      </c>
      <c r="L2" s="0" t="n">
        <f aca="false">K2/E2^3</f>
        <v>0.00045288011398331</v>
      </c>
    </row>
    <row r="3" customFormat="false" ht="13.8" hidden="false" customHeight="false" outlineLevel="0" collapsed="false">
      <c r="A3" s="0" t="s">
        <v>13</v>
      </c>
      <c r="B3" s="0" t="n">
        <v>14.89</v>
      </c>
      <c r="C3" s="1" t="n">
        <v>7.1068</v>
      </c>
      <c r="D3" s="1" t="n">
        <f aca="false">C3/(H3)</f>
        <v>0.23074025974026</v>
      </c>
      <c r="E3" s="0" t="n">
        <v>30</v>
      </c>
      <c r="F3" s="0" t="n">
        <v>8.6</v>
      </c>
      <c r="G3" s="0" t="n">
        <f aca="false">F3/(E3)</f>
        <v>0.286666666666667</v>
      </c>
      <c r="H3" s="0" t="n">
        <v>30.8</v>
      </c>
      <c r="I3" s="0" t="n">
        <v>16.2</v>
      </c>
      <c r="J3" s="0" t="n">
        <f aca="false">I3/E3</f>
        <v>0.54</v>
      </c>
      <c r="K3" s="0" t="n">
        <v>19.7</v>
      </c>
      <c r="L3" s="0" t="n">
        <f aca="false">K3/E3^3</f>
        <v>0.00072962962962963</v>
      </c>
    </row>
    <row r="4" customFormat="false" ht="13.8" hidden="false" customHeight="false" outlineLevel="0" collapsed="false">
      <c r="A4" s="0" t="s">
        <v>14</v>
      </c>
      <c r="B4" s="0" t="n">
        <v>10.42</v>
      </c>
      <c r="C4" s="1" t="n">
        <v>8.0084</v>
      </c>
      <c r="D4" s="1" t="n">
        <f aca="false">C4/(H4)</f>
        <v>0.224955056179775</v>
      </c>
      <c r="E4" s="0" t="n">
        <v>35</v>
      </c>
      <c r="F4" s="0" t="n">
        <v>9.6</v>
      </c>
      <c r="G4" s="0" t="n">
        <f aca="false">F4/(E4)</f>
        <v>0.274285714285714</v>
      </c>
      <c r="H4" s="0" t="n">
        <v>35.6</v>
      </c>
      <c r="I4" s="0" t="n">
        <v>17.4</v>
      </c>
      <c r="J4" s="0" t="n">
        <f aca="false">I4/E4</f>
        <v>0.497142857142857</v>
      </c>
      <c r="K4" s="0" t="n">
        <v>39.3</v>
      </c>
      <c r="L4" s="0" t="n">
        <f aca="false">K4/E4^3</f>
        <v>0.000916618075801749</v>
      </c>
    </row>
    <row r="5" customFormat="false" ht="13.8" hidden="false" customHeight="false" outlineLevel="0" collapsed="false">
      <c r="A5" s="0" t="s">
        <v>15</v>
      </c>
      <c r="B5" s="0" t="n">
        <v>12.36</v>
      </c>
      <c r="C5" s="1" t="n">
        <v>8.331711451531</v>
      </c>
      <c r="D5" s="1" t="n">
        <f aca="false">C5/(H5)</f>
        <v>0.230157774904171</v>
      </c>
      <c r="E5" s="0" t="n">
        <v>36</v>
      </c>
      <c r="F5" s="0" t="n">
        <v>10.1</v>
      </c>
      <c r="G5" s="0" t="n">
        <f aca="false">F5/(E5)</f>
        <v>0.280555555555556</v>
      </c>
      <c r="H5" s="0" t="n">
        <v>36.2</v>
      </c>
      <c r="I5" s="0" t="n">
        <v>17.5</v>
      </c>
      <c r="J5" s="0" t="n">
        <f aca="false">I5/E5</f>
        <v>0.486111111111111</v>
      </c>
      <c r="K5" s="0" t="n">
        <v>39.3</v>
      </c>
      <c r="L5" s="0" t="n">
        <f aca="false">K5/E5^3</f>
        <v>0.000842335390946502</v>
      </c>
    </row>
    <row r="6" customFormat="false" ht="13.8" hidden="false" customHeight="false" outlineLevel="0" collapsed="false">
      <c r="A6" s="0" t="s">
        <v>16</v>
      </c>
      <c r="B6" s="0" t="n">
        <v>24.81</v>
      </c>
      <c r="C6" s="1" t="n">
        <v>8.6199</v>
      </c>
      <c r="D6" s="1" t="n">
        <f aca="false">C6/(H6)</f>
        <v>0.22683947368421</v>
      </c>
      <c r="E6" s="0" t="n">
        <v>38</v>
      </c>
      <c r="F6" s="0" t="n">
        <v>10.6</v>
      </c>
      <c r="G6" s="0" t="n">
        <f aca="false">F6/(E6)</f>
        <v>0.278947368421053</v>
      </c>
      <c r="H6" s="0" t="n">
        <v>38</v>
      </c>
      <c r="I6" s="0" t="n">
        <v>18.8</v>
      </c>
      <c r="J6" s="0" t="n">
        <f aca="false">I6/E6</f>
        <v>0.494736842105263</v>
      </c>
      <c r="K6" s="0" t="n">
        <v>59.4</v>
      </c>
      <c r="L6" s="0" t="n">
        <f aca="false">K6/E6^3</f>
        <v>0.00108251931768479</v>
      </c>
    </row>
    <row r="7" customFormat="false" ht="13.8" hidden="false" customHeight="false" outlineLevel="0" collapsed="false">
      <c r="A7" s="0" t="s">
        <v>17</v>
      </c>
      <c r="B7" s="0" t="n">
        <v>14.79</v>
      </c>
      <c r="C7" s="1" t="n">
        <v>9.20613868889729</v>
      </c>
      <c r="D7" s="1" t="n">
        <f aca="false">C7/(H7)</f>
        <v>0.2213014107908</v>
      </c>
      <c r="E7" s="0" t="n">
        <v>42</v>
      </c>
      <c r="F7" s="0" t="n">
        <v>11.6</v>
      </c>
      <c r="G7" s="0" t="n">
        <f aca="false">F7/(E7)</f>
        <v>0.276190476190476</v>
      </c>
      <c r="H7" s="0" t="n">
        <v>41.6</v>
      </c>
      <c r="I7" s="0" t="n">
        <v>18.8</v>
      </c>
      <c r="J7" s="0" t="n">
        <f aca="false">I7/E7</f>
        <v>0.447619047619048</v>
      </c>
      <c r="K7" s="0" t="n">
        <v>77.6</v>
      </c>
      <c r="L7" s="0" t="n">
        <f aca="false">K7/E7^3</f>
        <v>0.00104740308821941</v>
      </c>
    </row>
    <row r="8" customFormat="false" ht="13.8" hidden="false" customHeight="false" outlineLevel="0" collapsed="false">
      <c r="A8" s="0" t="s">
        <v>18</v>
      </c>
      <c r="B8" s="0" t="n">
        <v>20.66</v>
      </c>
      <c r="C8" s="1" t="n">
        <v>9.02046229632032</v>
      </c>
      <c r="D8" s="1" t="n">
        <f aca="false">C8/(H8)</f>
        <v>0.216838035969238</v>
      </c>
      <c r="E8" s="0" t="n">
        <v>42</v>
      </c>
      <c r="F8" s="0" t="n">
        <v>11.6</v>
      </c>
      <c r="G8" s="0" t="n">
        <f aca="false">F8/(E8)</f>
        <v>0.276190476190476</v>
      </c>
      <c r="H8" s="0" t="n">
        <v>41.6</v>
      </c>
      <c r="I8" s="0" t="n">
        <v>18.8</v>
      </c>
      <c r="J8" s="0" t="n">
        <f aca="false">I8/E8</f>
        <v>0.447619047619048</v>
      </c>
      <c r="K8" s="0" t="n">
        <v>77.6</v>
      </c>
      <c r="L8" s="0" t="n">
        <f aca="false">K8/E8^3</f>
        <v>0.00104740308821941</v>
      </c>
    </row>
    <row r="9" customFormat="false" ht="13.8" hidden="false" customHeight="false" outlineLevel="0" collapsed="false">
      <c r="A9" s="0" t="s">
        <v>19</v>
      </c>
      <c r="B9" s="0" t="n">
        <v>35.01</v>
      </c>
      <c r="C9" s="1" t="n">
        <v>9.14502369668204</v>
      </c>
      <c r="D9" s="1" t="n">
        <f aca="false">C9/(H9)</f>
        <v>0.219832300401011</v>
      </c>
      <c r="E9" s="0" t="n">
        <v>42</v>
      </c>
      <c r="F9" s="0" t="n">
        <v>11.6</v>
      </c>
      <c r="G9" s="0" t="n">
        <f aca="false">F9/(E9)</f>
        <v>0.276190476190476</v>
      </c>
      <c r="H9" s="0" t="n">
        <v>41.6</v>
      </c>
      <c r="I9" s="0" t="n">
        <v>18.8</v>
      </c>
      <c r="J9" s="0" t="n">
        <f aca="false">I9/E9</f>
        <v>0.447619047619048</v>
      </c>
      <c r="K9" s="0" t="n">
        <v>77.6</v>
      </c>
      <c r="L9" s="0" t="n">
        <f aca="false">K9/E9^3</f>
        <v>0.00104740308821941</v>
      </c>
    </row>
    <row r="10" customFormat="false" ht="13.8" hidden="false" customHeight="false" outlineLevel="0" collapsed="false">
      <c r="A10" s="0" t="s">
        <v>20</v>
      </c>
      <c r="B10" s="0" t="n">
        <v>28.93</v>
      </c>
      <c r="C10" s="1" t="n">
        <v>6.40444202842278</v>
      </c>
      <c r="D10" s="1" t="n">
        <f aca="false">C10/(H10)</f>
        <v>0.196455276945484</v>
      </c>
      <c r="E10" s="0" t="n">
        <v>30</v>
      </c>
      <c r="F10" s="0" t="n">
        <v>10.4</v>
      </c>
      <c r="G10" s="0" t="n">
        <f aca="false">F10/(E10)</f>
        <v>0.346666666666667</v>
      </c>
      <c r="H10" s="1" t="n">
        <v>32.6</v>
      </c>
      <c r="I10" s="0" t="n">
        <v>16.2</v>
      </c>
      <c r="J10" s="0" t="n">
        <f aca="false">I10/E10</f>
        <v>0.54</v>
      </c>
      <c r="K10" s="0" t="n">
        <v>43</v>
      </c>
      <c r="L10" s="0" t="n">
        <f aca="false">K10/E10^3</f>
        <v>0.00159259259259259</v>
      </c>
    </row>
    <row r="11" customFormat="false" ht="13.8" hidden="false" customHeight="false" outlineLevel="0" collapsed="false">
      <c r="A11" s="0" t="s">
        <v>21</v>
      </c>
      <c r="B11" s="0" t="n">
        <v>14.8</v>
      </c>
      <c r="C11" s="1" t="n">
        <v>6.40444202842278</v>
      </c>
      <c r="D11" s="1" t="n">
        <f aca="false">C11/(H11)</f>
        <v>0.196455276945484</v>
      </c>
      <c r="E11" s="0" t="n">
        <v>30</v>
      </c>
      <c r="F11" s="0" t="n">
        <v>10.4</v>
      </c>
      <c r="G11" s="0" t="n">
        <f aca="false">F11/(E11)</f>
        <v>0.346666666666667</v>
      </c>
      <c r="H11" s="1" t="n">
        <v>32.6</v>
      </c>
      <c r="I11" s="0" t="n">
        <v>16.6</v>
      </c>
      <c r="J11" s="0" t="n">
        <f aca="false">I11/E11</f>
        <v>0.553333333333333</v>
      </c>
      <c r="K11" s="0" t="n">
        <v>56.6</v>
      </c>
      <c r="L11" s="0" t="n">
        <f aca="false">K11/E11^3</f>
        <v>0.0020962962962963</v>
      </c>
    </row>
    <row r="12" customFormat="false" ht="13.8" hidden="false" customHeight="false" outlineLevel="0" collapsed="false">
      <c r="A12" s="0" t="s">
        <v>22</v>
      </c>
      <c r="B12" s="0" t="n">
        <v>75.58</v>
      </c>
      <c r="C12" s="1" t="n">
        <v>6.40444202842278</v>
      </c>
      <c r="D12" s="1" t="n">
        <f aca="false">C12/(H12)</f>
        <v>0.196455276945484</v>
      </c>
      <c r="E12" s="0" t="n">
        <v>30</v>
      </c>
      <c r="F12" s="0" t="n">
        <v>10.4</v>
      </c>
      <c r="G12" s="0" t="n">
        <f aca="false">F12/(E12)</f>
        <v>0.346666666666667</v>
      </c>
      <c r="H12" s="1" t="n">
        <v>32.6</v>
      </c>
      <c r="I12" s="0" t="n">
        <v>18</v>
      </c>
      <c r="J12" s="0" t="n">
        <f aca="false">I12/E12</f>
        <v>0.6</v>
      </c>
      <c r="K12" s="0" t="n">
        <v>41.2</v>
      </c>
      <c r="L12" s="0" t="n">
        <f aca="false">K12/E12^3</f>
        <v>0.00152592592592593</v>
      </c>
    </row>
    <row r="13" customFormat="false" ht="13.8" hidden="false" customHeight="false" outlineLevel="0" collapsed="false">
      <c r="A13" s="0" t="s">
        <v>23</v>
      </c>
      <c r="B13" s="0" t="n">
        <v>75.38</v>
      </c>
      <c r="C13" s="1" t="n">
        <v>6.0173</v>
      </c>
      <c r="D13" s="1" t="n">
        <f aca="false">C13/(H13)</f>
        <v>0.178026627218935</v>
      </c>
      <c r="E13" s="0" t="n">
        <v>30</v>
      </c>
      <c r="F13" s="0" t="n">
        <v>9.6</v>
      </c>
      <c r="G13" s="0" t="n">
        <f aca="false">F13/(E13)</f>
        <v>0.32</v>
      </c>
      <c r="H13" s="0" t="n">
        <v>33.8</v>
      </c>
      <c r="I13" s="0" t="n">
        <v>17.7</v>
      </c>
      <c r="J13" s="0" t="n">
        <f aca="false">I13/E13</f>
        <v>0.59</v>
      </c>
      <c r="K13" s="0" t="n">
        <v>21.2</v>
      </c>
      <c r="L13" s="0" t="n">
        <f aca="false">K13/E13^3</f>
        <v>0.000785185185185185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1" t="n">
        <v>7.07443563108261</v>
      </c>
      <c r="D14" s="1" t="n">
        <f aca="false">C14/(H14)</f>
        <v>0.229689468541643</v>
      </c>
      <c r="E14" s="0" t="n">
        <v>30</v>
      </c>
      <c r="F14" s="1" t="n">
        <v>8.6</v>
      </c>
      <c r="G14" s="0" t="n">
        <f aca="false">F14/(E14)</f>
        <v>0.286666666666667</v>
      </c>
      <c r="H14" s="1" t="n">
        <v>30.8</v>
      </c>
      <c r="I14" s="1" t="n">
        <v>16.2</v>
      </c>
      <c r="J14" s="0" t="n">
        <f aca="false">I14/E14</f>
        <v>0.54</v>
      </c>
      <c r="K14" s="0" t="n">
        <v>41.2</v>
      </c>
      <c r="L14" s="0" t="n">
        <f aca="false">K14/E14^3</f>
        <v>0.00152592592592593</v>
      </c>
      <c r="O14" s="0" t="n">
        <f aca="false">31.3-0.5</f>
        <v>30.8</v>
      </c>
    </row>
    <row r="16" customFormat="false" ht="13.8" hidden="false" customHeight="false" outlineLevel="0" collapsed="false">
      <c r="B16" s="2"/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</row>
    <row r="17" customFormat="false" ht="13.8" hidden="false" customHeight="false" outlineLevel="0" collapsed="false">
      <c r="B17" s="3" t="s">
        <v>1</v>
      </c>
      <c r="C17" s="3" t="n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3.8" hidden="false" customHeight="false" outlineLevel="0" collapsed="false">
      <c r="B18" s="3" t="s">
        <v>2</v>
      </c>
      <c r="C18" s="3" t="n">
        <v>-0.51526107165964</v>
      </c>
      <c r="D18" s="3" t="n">
        <v>1</v>
      </c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3.8" hidden="false" customHeight="false" outlineLevel="0" collapsed="false">
      <c r="B19" s="3" t="s">
        <v>3</v>
      </c>
      <c r="C19" s="3" t="n">
        <v>-0.743967787823669</v>
      </c>
      <c r="D19" s="3" t="n">
        <v>0.702883732773233</v>
      </c>
      <c r="E19" s="3" t="n">
        <v>1</v>
      </c>
      <c r="F19" s="3"/>
      <c r="G19" s="3"/>
      <c r="H19" s="3"/>
      <c r="I19" s="3"/>
      <c r="J19" s="3"/>
      <c r="K19" s="3"/>
      <c r="L19" s="3"/>
      <c r="M19" s="3"/>
    </row>
    <row r="20" customFormat="false" ht="13.8" hidden="false" customHeight="false" outlineLevel="0" collapsed="false">
      <c r="B20" s="3" t="s">
        <v>4</v>
      </c>
      <c r="C20" s="3" t="n">
        <v>-0.341759291946025</v>
      </c>
      <c r="D20" s="3" t="n">
        <v>0.958502179953698</v>
      </c>
      <c r="E20" s="3" t="n">
        <v>0.473239328924414</v>
      </c>
      <c r="F20" s="3" t="n">
        <v>1</v>
      </c>
      <c r="G20" s="3"/>
      <c r="H20" s="3"/>
      <c r="I20" s="3"/>
      <c r="J20" s="3"/>
      <c r="K20" s="3"/>
      <c r="L20" s="3"/>
      <c r="M20" s="3"/>
    </row>
    <row r="21" customFormat="false" ht="13.8" hidden="false" customHeight="false" outlineLevel="0" collapsed="false">
      <c r="B21" s="3" t="s">
        <v>5</v>
      </c>
      <c r="C21" s="3" t="n">
        <v>-0.00445932256971676</v>
      </c>
      <c r="D21" s="3" t="n">
        <v>0.603375446601459</v>
      </c>
      <c r="E21" s="3" t="n">
        <v>-0.0648216522007107</v>
      </c>
      <c r="F21" s="3" t="n">
        <v>0.774755162236575</v>
      </c>
      <c r="G21" s="3" t="n">
        <v>1</v>
      </c>
      <c r="H21" s="3"/>
      <c r="I21" s="3"/>
      <c r="J21" s="3"/>
      <c r="K21" s="3"/>
      <c r="L21" s="3"/>
      <c r="M21" s="3"/>
    </row>
    <row r="22" customFormat="false" ht="13.8" hidden="false" customHeight="false" outlineLevel="0" collapsed="false">
      <c r="B22" s="3" t="s">
        <v>6</v>
      </c>
      <c r="C22" s="3" t="n">
        <v>0.532251057043626</v>
      </c>
      <c r="D22" s="3" t="n">
        <v>-0.852530052690235</v>
      </c>
      <c r="E22" s="3" t="n">
        <v>-0.813689084249561</v>
      </c>
      <c r="F22" s="3" t="n">
        <v>-0.731894077677889</v>
      </c>
      <c r="G22" s="3" t="n">
        <v>-0.136274083757262</v>
      </c>
      <c r="H22" s="3" t="n">
        <v>1</v>
      </c>
      <c r="I22" s="3"/>
      <c r="J22" s="3"/>
      <c r="K22" s="3"/>
      <c r="L22" s="3"/>
      <c r="M22" s="3"/>
    </row>
    <row r="23" customFormat="false" ht="13.8" hidden="false" customHeight="false" outlineLevel="0" collapsed="false">
      <c r="B23" s="3" t="s">
        <v>7</v>
      </c>
      <c r="C23" s="3" t="n">
        <v>-0.206030108472986</v>
      </c>
      <c r="D23" s="3" t="n">
        <v>0.885964844658337</v>
      </c>
      <c r="E23" s="3" t="n">
        <v>0.293238369938744</v>
      </c>
      <c r="F23" s="3" t="n">
        <v>0.980483819621754</v>
      </c>
      <c r="G23" s="3" t="n">
        <v>0.848747195241648</v>
      </c>
      <c r="H23" s="3" t="n">
        <v>-0.621196069496414</v>
      </c>
      <c r="I23" s="3" t="n">
        <v>1</v>
      </c>
      <c r="J23" s="3"/>
      <c r="K23" s="3"/>
      <c r="L23" s="3"/>
      <c r="M23" s="3"/>
    </row>
    <row r="24" customFormat="false" ht="13.8" hidden="false" customHeight="false" outlineLevel="0" collapsed="false">
      <c r="B24" s="3" t="s">
        <v>8</v>
      </c>
      <c r="C24" s="3" t="n">
        <v>0.223284671747896</v>
      </c>
      <c r="D24" s="3" t="n">
        <v>0.654240023465184</v>
      </c>
      <c r="E24" s="3" t="n">
        <v>0.0545247200959015</v>
      </c>
      <c r="F24" s="3" t="n">
        <v>0.785904282402974</v>
      </c>
      <c r="G24" s="3" t="n">
        <v>0.762149985595213</v>
      </c>
      <c r="H24" s="3" t="n">
        <v>-0.409083744900836</v>
      </c>
      <c r="I24" s="3" t="n">
        <v>0.842754727161149</v>
      </c>
      <c r="J24" s="3" t="n">
        <v>1</v>
      </c>
      <c r="K24" s="3"/>
      <c r="L24" s="3"/>
      <c r="M24" s="3"/>
    </row>
    <row r="25" customFormat="false" ht="13.8" hidden="false" customHeight="false" outlineLevel="0" collapsed="false">
      <c r="B25" s="3" t="s">
        <v>9</v>
      </c>
      <c r="C25" s="3" t="n">
        <v>0.659627204582157</v>
      </c>
      <c r="D25" s="3" t="n">
        <v>-0.948624730592109</v>
      </c>
      <c r="E25" s="3" t="n">
        <v>-0.67242122763456</v>
      </c>
      <c r="F25" s="3" t="n">
        <v>-0.908416899440126</v>
      </c>
      <c r="G25" s="3" t="n">
        <v>-0.580678383327227</v>
      </c>
      <c r="H25" s="3" t="n">
        <v>0.798635466032209</v>
      </c>
      <c r="I25" s="3" t="n">
        <v>-0.83742208547108</v>
      </c>
      <c r="J25" s="3" t="n">
        <v>-0.460011218283088</v>
      </c>
      <c r="K25" s="3" t="n">
        <v>1</v>
      </c>
      <c r="L25" s="3"/>
      <c r="M25" s="3"/>
    </row>
    <row r="26" customFormat="false" ht="13.8" hidden="false" customHeight="false" outlineLevel="0" collapsed="false">
      <c r="B26" s="3" t="s">
        <v>10</v>
      </c>
      <c r="C26" s="3" t="n">
        <v>-0.151100893371387</v>
      </c>
      <c r="D26" s="3" t="n">
        <v>0.643572306521507</v>
      </c>
      <c r="E26" s="3" t="n">
        <v>0.094984676013247</v>
      </c>
      <c r="F26" s="3" t="n">
        <v>0.768083982362172</v>
      </c>
      <c r="G26" s="3" t="n">
        <v>0.9006632138031</v>
      </c>
      <c r="H26" s="3" t="n">
        <v>-0.230468607434835</v>
      </c>
      <c r="I26" s="3" t="n">
        <v>0.800456959347728</v>
      </c>
      <c r="J26" s="3" t="n">
        <v>0.740811867176765</v>
      </c>
      <c r="K26" s="3" t="n">
        <v>-0.58693954986574</v>
      </c>
      <c r="L26" s="3" t="n">
        <v>1</v>
      </c>
      <c r="M26" s="3"/>
    </row>
    <row r="27" customFormat="false" ht="13.8" hidden="false" customHeight="false" outlineLevel="0" collapsed="false">
      <c r="B27" s="4" t="s">
        <v>11</v>
      </c>
      <c r="C27" s="4" t="n">
        <v>0.174965265064888</v>
      </c>
      <c r="D27" s="4" t="n">
        <v>-0.429113264597654</v>
      </c>
      <c r="E27" s="4" t="n">
        <v>-0.488237830456939</v>
      </c>
      <c r="F27" s="4" t="n">
        <v>-0.330982092855797</v>
      </c>
      <c r="G27" s="4" t="n">
        <v>0.191639947137393</v>
      </c>
      <c r="H27" s="4" t="n">
        <v>0.727191598828037</v>
      </c>
      <c r="I27" s="4" t="n">
        <v>-0.26667810723932</v>
      </c>
      <c r="J27" s="4" t="n">
        <v>-0.109869104145019</v>
      </c>
      <c r="K27" s="4" t="n">
        <v>0.420446008642041</v>
      </c>
      <c r="L27" s="4" t="n">
        <v>0.334673970475059</v>
      </c>
      <c r="M27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2" activeCellId="0" sqref="D2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8.85"/>
    <col collapsed="false" customWidth="true" hidden="false" outlineLevel="0" max="4" min="4" style="0" width="17.29"/>
    <col collapsed="false" customWidth="true" hidden="false" outlineLevel="0" max="12" min="12" style="0" width="9"/>
    <col collapsed="false" customWidth="true" hidden="false" outlineLevel="0" max="14" min="14" style="0" width="14.01"/>
  </cols>
  <sheetData>
    <row r="1" customFormat="false" ht="15" hidden="false" customHeight="false" outlineLevel="0" collapsed="false">
      <c r="A1" s="5" t="s">
        <v>26</v>
      </c>
      <c r="B1" s="5" t="s">
        <v>27</v>
      </c>
      <c r="C1" s="5" t="s">
        <v>28</v>
      </c>
      <c r="D1" s="6" t="s">
        <v>29</v>
      </c>
      <c r="E1" s="0" t="s">
        <v>2</v>
      </c>
      <c r="F1" s="0" t="s">
        <v>3</v>
      </c>
      <c r="G1" s="6" t="s">
        <v>5</v>
      </c>
      <c r="H1" s="7" t="s">
        <v>6</v>
      </c>
      <c r="I1" s="0" t="s">
        <v>7</v>
      </c>
      <c r="J1" s="8" t="s">
        <v>8</v>
      </c>
      <c r="K1" s="8" t="s">
        <v>9</v>
      </c>
      <c r="L1" s="8" t="s">
        <v>10</v>
      </c>
      <c r="M1" s="9" t="s">
        <v>30</v>
      </c>
      <c r="N1" s="10" t="n">
        <f aca="false">SUM(D2:D13)/12</f>
        <v>5.0312619969157</v>
      </c>
      <c r="O1" s="9" t="s">
        <v>31</v>
      </c>
      <c r="P1" s="9" t="s">
        <v>32</v>
      </c>
      <c r="Q1" s="11" t="s">
        <v>33</v>
      </c>
      <c r="R1" s="8"/>
      <c r="T1" s="7"/>
    </row>
    <row r="2" customFormat="false" ht="13.8" hidden="false" customHeight="false" outlineLevel="0" collapsed="false">
      <c r="A2" s="0" t="s">
        <v>12</v>
      </c>
      <c r="B2" s="0" t="n">
        <v>34</v>
      </c>
      <c r="C2" s="0" t="n">
        <v>6.94</v>
      </c>
      <c r="D2" s="12" t="n">
        <f aca="false">$A$19+1/B2*($B$19*F2+$C$19*H2+$D$19*K2)+$K$19*(F2)^$E$19*(H2)^$F$19+$L$19*(F2)^$G$19*(K2)^$H$19+$M$19*(H2)^$I$19*(K2)^$J$19+$P$19*(L2^$Q$19)/(I2^$R$19)</f>
        <v>5.03119671082463</v>
      </c>
      <c r="E2" s="0" t="n">
        <v>7.91219885809776</v>
      </c>
      <c r="F2" s="0" t="n">
        <v>0.230005780758656</v>
      </c>
      <c r="G2" s="8" t="n">
        <v>9.6</v>
      </c>
      <c r="H2" s="13" t="n">
        <v>0.282352941176471</v>
      </c>
      <c r="I2" s="8" t="n">
        <v>34.4</v>
      </c>
      <c r="J2" s="8" t="n">
        <v>16.2</v>
      </c>
      <c r="K2" s="8" t="n">
        <v>0.476470588235294</v>
      </c>
      <c r="L2" s="8" t="n">
        <v>17.8</v>
      </c>
      <c r="M2" s="14" t="s">
        <v>34</v>
      </c>
      <c r="N2" s="14" t="n">
        <f aca="false">SUM(C2:C13)/12</f>
        <v>27.8808333333333</v>
      </c>
      <c r="O2" s="14" t="n">
        <f aca="false">(D2-$N$1)*(C2-$N$2)</f>
        <v>0.00136714515199182</v>
      </c>
      <c r="P2" s="14" t="n">
        <f aca="false">(D2-$N$1)^2</f>
        <v>4.26227368664E-009</v>
      </c>
      <c r="Q2" s="1" t="n">
        <f aca="false">(C2-$N$2)^2</f>
        <v>438.518500694444</v>
      </c>
      <c r="R2" s="8"/>
      <c r="T2" s="13"/>
    </row>
    <row r="3" customFormat="false" ht="13.8" hidden="false" customHeight="false" outlineLevel="0" collapsed="false">
      <c r="A3" s="0" t="s">
        <v>13</v>
      </c>
      <c r="B3" s="0" t="n">
        <v>30</v>
      </c>
      <c r="C3" s="0" t="n">
        <v>14.89</v>
      </c>
      <c r="D3" s="12" t="n">
        <f aca="false">$A$19+1/B3*($B$19*F3+$C$19*H3+$D$19*K3)+$K$19*(F3)^$E$19*(H3)^$F$19+$L$19*(F3)^$G$19*(K3)^$H$19+$M$19*(H3)^$I$19*(K3)^$J$19+$P$19*(L3^$Q$19)/(I3^$R$19)</f>
        <v>5.03122127158823</v>
      </c>
      <c r="E3" s="0" t="n">
        <v>7.1068</v>
      </c>
      <c r="F3" s="0" t="n">
        <v>0.23074025974026</v>
      </c>
      <c r="G3" s="8" t="n">
        <v>8.6</v>
      </c>
      <c r="H3" s="13" t="n">
        <v>0.286666666666667</v>
      </c>
      <c r="I3" s="8" t="n">
        <v>30.8</v>
      </c>
      <c r="J3" s="8" t="n">
        <v>16.2</v>
      </c>
      <c r="K3" s="8" t="n">
        <v>0.54</v>
      </c>
      <c r="L3" s="8" t="n">
        <v>19.7</v>
      </c>
      <c r="M3" s="14" t="s">
        <v>35</v>
      </c>
      <c r="N3" s="14" t="n">
        <f aca="false">SUM(O2:O13)/(SQRT(SUM(P2:P13)*SUM(Q2:Q13)))</f>
        <v>0.999998469835552</v>
      </c>
      <c r="O3" s="14" t="n">
        <f aca="false">(D3-$N$1)*(C3-$N$2)</f>
        <v>0.000529055941624249</v>
      </c>
      <c r="P3" s="14" t="n">
        <f aca="false">(D3-$N$1)^2</f>
        <v>1.65855229764E-009</v>
      </c>
      <c r="Q3" s="1" t="n">
        <f aca="false">(C3-$N$2)^2</f>
        <v>168.761750694444</v>
      </c>
      <c r="R3" s="8"/>
      <c r="T3" s="13"/>
    </row>
    <row r="4" s="15" customFormat="true" ht="13.8" hidden="false" customHeight="false" outlineLevel="0" collapsed="false">
      <c r="A4" s="15" t="s">
        <v>14</v>
      </c>
      <c r="B4" s="15" t="n">
        <v>35</v>
      </c>
      <c r="C4" s="15" t="n">
        <v>10.42</v>
      </c>
      <c r="D4" s="12" t="n">
        <f aca="false">$A$19+1/B4*($B$19*F4+$C$19*H4+$D$19*K4)+$K$19*(F4)^$E$19*(H4)^$F$19+$L$19*(F4)^$G$19*(K4)^$H$19+$M$19*(H4)^$I$19*(K4)^$J$19+$P$19*(L4^$Q$19)/(I4^$R$19)</f>
        <v>5.03120740484575</v>
      </c>
      <c r="E4" s="15" t="n">
        <v>8.0084</v>
      </c>
      <c r="F4" s="15" t="n">
        <v>0.224955056179775</v>
      </c>
      <c r="G4" s="16" t="n">
        <v>9.6</v>
      </c>
      <c r="H4" s="17" t="n">
        <v>0.274285714285714</v>
      </c>
      <c r="I4" s="16" t="n">
        <v>35.6</v>
      </c>
      <c r="J4" s="16" t="n">
        <v>17.4</v>
      </c>
      <c r="K4" s="16" t="n">
        <v>0.497142857142857</v>
      </c>
      <c r="L4" s="16" t="n">
        <v>39.3</v>
      </c>
      <c r="M4" s="18"/>
      <c r="N4" s="18"/>
      <c r="O4" s="18" t="n">
        <f aca="false">(D4-$N$1)*(C4-$N$2)</f>
        <v>0.000953223034640292</v>
      </c>
      <c r="P4" s="18" t="n">
        <f aca="false">(D4-$N$1)^2</f>
        <v>2.98029410094E-009</v>
      </c>
      <c r="Q4" s="19" t="n">
        <f aca="false">(C4-$N$2)^2</f>
        <v>304.880700694444</v>
      </c>
      <c r="R4" s="16"/>
      <c r="T4" s="17"/>
    </row>
    <row r="5" customFormat="false" ht="13.8" hidden="false" customHeight="false" outlineLevel="0" collapsed="false">
      <c r="A5" s="0" t="s">
        <v>15</v>
      </c>
      <c r="B5" s="0" t="n">
        <v>36</v>
      </c>
      <c r="C5" s="0" t="n">
        <v>12.36</v>
      </c>
      <c r="D5" s="12" t="n">
        <f aca="false">$A$19+1/B5*($B$19*F5+$C$19*H5+$D$19*K5)+$K$19*(F5)^$E$19*(H5)^$F$19+$L$19*(F5)^$G$19*(K5)^$H$19+$M$19*(H5)^$I$19*(K5)^$J$19+$P$19*(L5^$Q$19)/(I5^$R$19)</f>
        <v>5.03121334854835</v>
      </c>
      <c r="E5" s="0" t="n">
        <v>8.331711451531</v>
      </c>
      <c r="F5" s="0" t="n">
        <v>0.230157774904171</v>
      </c>
      <c r="G5" s="8" t="n">
        <v>10.1</v>
      </c>
      <c r="H5" s="13" t="n">
        <v>0.280555555555556</v>
      </c>
      <c r="I5" s="8" t="n">
        <v>36.2</v>
      </c>
      <c r="J5" s="8" t="n">
        <v>17.5</v>
      </c>
      <c r="K5" s="8" t="n">
        <v>0.486111111111111</v>
      </c>
      <c r="L5" s="8" t="n">
        <v>39.3</v>
      </c>
      <c r="M5" s="14"/>
      <c r="N5" s="14"/>
      <c r="O5" s="14" t="n">
        <f aca="false">(D5-$N$1)*(C5-$N$2)</f>
        <v>0.000755063201531107</v>
      </c>
      <c r="P5" s="14" t="n">
        <f aca="false">(D5-$N$1)^2</f>
        <v>2.36666364553E-009</v>
      </c>
      <c r="Q5" s="1" t="n">
        <f aca="false">(C5-$N$2)^2</f>
        <v>240.896267361111</v>
      </c>
      <c r="R5" s="8"/>
      <c r="T5" s="13"/>
    </row>
    <row r="6" customFormat="false" ht="13.8" hidden="false" customHeight="false" outlineLevel="0" collapsed="false">
      <c r="A6" s="0" t="s">
        <v>16</v>
      </c>
      <c r="B6" s="0" t="n">
        <v>38</v>
      </c>
      <c r="C6" s="0" t="n">
        <v>24.81</v>
      </c>
      <c r="D6" s="12" t="n">
        <f aca="false">$A$19+1/B6*($B$19*F6+$C$19*H6+$D$19*K6)+$K$19*(F6)^$E$19*(H6)^$F$19+$L$19*(F6)^$G$19*(K6)^$H$19+$M$19*(H6)^$I$19*(K6)^$J$19+$P$19*(L6^$Q$19)/(I6^$R$19)</f>
        <v>5.03125260790811</v>
      </c>
      <c r="E6" s="0" t="n">
        <v>8.6199</v>
      </c>
      <c r="F6" s="0" t="n">
        <v>0.22683947368421</v>
      </c>
      <c r="G6" s="8" t="n">
        <v>10.6</v>
      </c>
      <c r="H6" s="13" t="n">
        <v>0.278947368421053</v>
      </c>
      <c r="I6" s="8" t="n">
        <v>38</v>
      </c>
      <c r="J6" s="8" t="n">
        <v>18.8</v>
      </c>
      <c r="K6" s="8" t="n">
        <v>0.494736842105263</v>
      </c>
      <c r="L6" s="8" t="n">
        <v>59.4</v>
      </c>
      <c r="M6" s="14"/>
      <c r="N6" s="14"/>
      <c r="O6" s="14" t="n">
        <f aca="false">(D6-$N$1)*(C6-$N$2)</f>
        <v>2.88320774635845E-005</v>
      </c>
      <c r="P6" s="14" t="n">
        <f aca="false">(D6-$N$1)^2</f>
        <v>8.815346346E-011</v>
      </c>
      <c r="Q6" s="1" t="n">
        <f aca="false">(C6-$N$2)^2</f>
        <v>9.43001736111111</v>
      </c>
      <c r="R6" s="8"/>
      <c r="T6" s="13"/>
    </row>
    <row r="7" customFormat="false" ht="13.8" hidden="false" customHeight="false" outlineLevel="0" collapsed="false">
      <c r="A7" s="0" t="s">
        <v>17</v>
      </c>
      <c r="B7" s="0" t="n">
        <v>42</v>
      </c>
      <c r="C7" s="0" t="n">
        <v>14.79</v>
      </c>
      <c r="D7" s="12" t="n">
        <f aca="false">$A$19+1/B7*($B$19*F7+$C$19*H7+$D$19*K7)+$K$19*(F7)^$E$19*(H7)^$F$19+$L$19*(F7)^$G$19*(K7)^$H$19+$M$19*(H7)^$I$19*(K7)^$J$19+$P$19*(L7^$Q$19)/(I7^$R$19)</f>
        <v>5.03122111823893</v>
      </c>
      <c r="E7" s="0" t="n">
        <v>9.20613868889729</v>
      </c>
      <c r="F7" s="0" t="n">
        <v>0.2213014107908</v>
      </c>
      <c r="G7" s="8" t="n">
        <v>11.6</v>
      </c>
      <c r="H7" s="13" t="n">
        <v>0.276190476190476</v>
      </c>
      <c r="I7" s="8" t="n">
        <v>41.6</v>
      </c>
      <c r="J7" s="8" t="n">
        <v>18.8</v>
      </c>
      <c r="K7" s="8" t="n">
        <v>0.447619047619048</v>
      </c>
      <c r="L7" s="8" t="n">
        <v>77.6</v>
      </c>
      <c r="M7" s="14"/>
      <c r="N7" s="14"/>
      <c r="O7" s="14" t="n">
        <f aca="false">(D7-$N$1)*(C7-$N$2)</f>
        <v>0.000535135944481034</v>
      </c>
      <c r="P7" s="14" t="n">
        <f aca="false">(D7-$N$1)^2</f>
        <v>1.67106621445E-009</v>
      </c>
      <c r="Q7" s="1" t="n">
        <f aca="false">(C7-$N$2)^2</f>
        <v>171.369917361111</v>
      </c>
      <c r="R7" s="8"/>
      <c r="T7" s="13"/>
    </row>
    <row r="8" s="15" customFormat="true" ht="13.8" hidden="false" customHeight="false" outlineLevel="0" collapsed="false">
      <c r="A8" s="15" t="s">
        <v>18</v>
      </c>
      <c r="B8" s="15" t="n">
        <v>42</v>
      </c>
      <c r="C8" s="15" t="n">
        <v>20.66</v>
      </c>
      <c r="D8" s="12" t="n">
        <f aca="false">$A$19+1/B8*($B$19*F8+$C$19*H8+$D$19*K8)+$K$19*(F8)^$E$19*(H8)^$F$19+$L$19*(F8)^$G$19*(K8)^$H$19+$M$19*(H8)^$I$19*(K8)^$J$19+$P$19*(L8^$Q$19)/(I8^$R$19)</f>
        <v>5.03123940556338</v>
      </c>
      <c r="E8" s="15" t="n">
        <v>9.02046229632032</v>
      </c>
      <c r="F8" s="15" t="n">
        <v>0.216838035969238</v>
      </c>
      <c r="G8" s="16" t="n">
        <v>11.6</v>
      </c>
      <c r="H8" s="17" t="n">
        <v>0.276190476190476</v>
      </c>
      <c r="I8" s="16" t="n">
        <v>41.6</v>
      </c>
      <c r="J8" s="16" t="n">
        <v>18.8</v>
      </c>
      <c r="K8" s="16" t="n">
        <v>0.447619047619048</v>
      </c>
      <c r="L8" s="16" t="n">
        <v>77.6</v>
      </c>
      <c r="M8" s="18"/>
      <c r="N8" s="18"/>
      <c r="O8" s="18" t="n">
        <f aca="false">(D8-$N$1)*(C8-$N$2)</f>
        <v>0.00016312838987389</v>
      </c>
      <c r="P8" s="18" t="n">
        <f aca="false">(D8-$N$1)^2</f>
        <v>5.1036919962E-010</v>
      </c>
      <c r="Q8" s="19" t="n">
        <f aca="false">(C8-$N$2)^2</f>
        <v>52.1404340277778</v>
      </c>
      <c r="R8" s="16"/>
      <c r="T8" s="17"/>
    </row>
    <row r="9" s="20" customFormat="true" ht="13.8" hidden="false" customHeight="false" outlineLevel="0" collapsed="false">
      <c r="A9" s="20" t="s">
        <v>19</v>
      </c>
      <c r="B9" s="20" t="n">
        <v>42</v>
      </c>
      <c r="C9" s="20" t="n">
        <v>35.01</v>
      </c>
      <c r="D9" s="12" t="n">
        <f aca="false">$A$19+1/B9*($B$19*F9+$C$19*H9+$D$19*K9)+$K$19*(F9)^$E$19*(H9)^$F$19+$L$19*(F9)^$G$19*(K9)^$H$19+$M$19*(H9)^$I$19*(K9)^$J$19+$P$19*(L9^$Q$19)/(I9^$R$19)</f>
        <v>5.03128413200493</v>
      </c>
      <c r="E9" s="20" t="n">
        <v>9.14502369668204</v>
      </c>
      <c r="F9" s="20" t="n">
        <v>0.219832300401011</v>
      </c>
      <c r="G9" s="21" t="n">
        <v>11.6</v>
      </c>
      <c r="H9" s="22" t="n">
        <v>0.276190476190476</v>
      </c>
      <c r="I9" s="21" t="n">
        <v>41.6</v>
      </c>
      <c r="J9" s="21" t="n">
        <v>18.8</v>
      </c>
      <c r="K9" s="21" t="n">
        <v>0.447619047619048</v>
      </c>
      <c r="L9" s="21" t="n">
        <v>77.6</v>
      </c>
      <c r="M9" s="23"/>
      <c r="N9" s="23"/>
      <c r="O9" s="23" t="n">
        <f aca="false">(D9-$N$1)*(C9-$N$2)</f>
        <v>0.000157804740327472</v>
      </c>
      <c r="P9" s="23" t="n">
        <f aca="false">(D9-$N$1)^2</f>
        <v>4.8996217538E-010</v>
      </c>
      <c r="Q9" s="24" t="n">
        <f aca="false">(C9-$N$2)^2</f>
        <v>50.8250173611111</v>
      </c>
      <c r="R9" s="21"/>
      <c r="T9" s="22"/>
    </row>
    <row r="10" customFormat="false" ht="13.8" hidden="false" customHeight="false" outlineLevel="0" collapsed="false">
      <c r="A10" s="0" t="s">
        <v>20</v>
      </c>
      <c r="B10" s="0" t="n">
        <v>30</v>
      </c>
      <c r="C10" s="0" t="n">
        <v>28.93</v>
      </c>
      <c r="D10" s="12" t="n">
        <f aca="false">$A$19+1/B10*($B$19*F10+$C$19*H10+$D$19*K10)+$K$19*(F10)^$E$19*(H10)^$F$19+$L$19*(F10)^$G$19*(K10)^$H$19+$M$19*(H10)^$I$19*(K10)^$J$19+$P$19*(L10^$Q$19)/(I10^$R$19)</f>
        <v>5.03126512678474</v>
      </c>
      <c r="E10" s="0" t="n">
        <v>6.40444202842278</v>
      </c>
      <c r="F10" s="0" t="n">
        <v>0.196455276945484</v>
      </c>
      <c r="G10" s="8" t="n">
        <v>10.4</v>
      </c>
      <c r="H10" s="13" t="n">
        <v>0.346666666666667</v>
      </c>
      <c r="I10" s="8" t="n">
        <v>32.6</v>
      </c>
      <c r="J10" s="8" t="n">
        <v>16.2</v>
      </c>
      <c r="K10" s="8" t="n">
        <v>0.54</v>
      </c>
      <c r="L10" s="8" t="n">
        <v>43</v>
      </c>
      <c r="M10" s="14"/>
      <c r="N10" s="14"/>
      <c r="O10" s="14" t="n">
        <f aca="false">(D10-$N$1)*(C10-$N$2)</f>
        <v>3.28375426820479E-006</v>
      </c>
      <c r="P10" s="14" t="n">
        <f aca="false">(D10-$N$1)^2</f>
        <v>9.79608021E-012</v>
      </c>
      <c r="Q10" s="1" t="n">
        <f aca="false">(C10-$N$2)^2</f>
        <v>1.10075069444445</v>
      </c>
      <c r="R10" s="8"/>
      <c r="T10" s="13"/>
    </row>
    <row r="11" customFormat="false" ht="13.8" hidden="false" customHeight="false" outlineLevel="0" collapsed="false">
      <c r="A11" s="0" t="s">
        <v>21</v>
      </c>
      <c r="B11" s="0" t="n">
        <v>30</v>
      </c>
      <c r="C11" s="0" t="n">
        <v>14.8</v>
      </c>
      <c r="D11" s="12" t="n">
        <f aca="false">$A$19+1/B11*($B$19*F11+$C$19*H11+$D$19*K11)+$K$19*(F11)^$E$19*(H11)^$F$19+$L$19*(F11)^$G$19*(K11)^$H$19+$M$19*(H11)^$I$19*(K11)^$J$19+$P$19*(L11^$Q$19)/(I11^$R$19)</f>
        <v>5.03122117915707</v>
      </c>
      <c r="E11" s="0" t="n">
        <v>6.40444202842278</v>
      </c>
      <c r="F11" s="0" t="n">
        <v>0.196455276945484</v>
      </c>
      <c r="G11" s="8" t="n">
        <v>10.4</v>
      </c>
      <c r="H11" s="13" t="n">
        <v>0.346666666666667</v>
      </c>
      <c r="I11" s="8" t="n">
        <v>32.6</v>
      </c>
      <c r="J11" s="8" t="n">
        <v>16.6</v>
      </c>
      <c r="K11" s="8" t="n">
        <v>0.553333333333333</v>
      </c>
      <c r="L11" s="8" t="n">
        <v>56.6</v>
      </c>
      <c r="M11" s="14"/>
      <c r="N11" s="14"/>
      <c r="O11" s="14" t="n">
        <f aca="false">(D11-$N$1)*(C11-$N$2)</f>
        <v>0.000533930297678774</v>
      </c>
      <c r="P11" s="14" t="n">
        <f aca="false">(D11-$N$1)^2</f>
        <v>1.66608941957E-009</v>
      </c>
      <c r="Q11" s="1" t="n">
        <f aca="false">(C11-$N$2)^2</f>
        <v>171.108200694444</v>
      </c>
      <c r="R11" s="8"/>
      <c r="T11" s="13"/>
    </row>
    <row r="12" customFormat="false" ht="13.8" hidden="false" customHeight="false" outlineLevel="0" collapsed="false">
      <c r="A12" s="0" t="s">
        <v>22</v>
      </c>
      <c r="B12" s="0" t="n">
        <v>30</v>
      </c>
      <c r="C12" s="0" t="n">
        <v>75.58</v>
      </c>
      <c r="D12" s="12" t="n">
        <f aca="false">$A$19+1/B12*($B$19*F12+$C$19*H12+$D$19*K12)+$K$19*(F12)^$E$19*(H12)^$F$19+$L$19*(F12)^$G$19*(K12)^$H$19+$M$19*(H12)^$I$19*(K12)^$J$19+$P$19*(L12^$Q$19)/(I12^$R$19)</f>
        <v>5.03141124822309</v>
      </c>
      <c r="E12" s="0" t="n">
        <v>6.40444202842278</v>
      </c>
      <c r="F12" s="0" t="n">
        <v>0.196455276945484</v>
      </c>
      <c r="G12" s="8" t="n">
        <v>10.4</v>
      </c>
      <c r="H12" s="13" t="n">
        <v>0.346666666666667</v>
      </c>
      <c r="I12" s="8" t="n">
        <v>32.6</v>
      </c>
      <c r="J12" s="8" t="n">
        <v>18</v>
      </c>
      <c r="K12" s="8" t="n">
        <v>0.6</v>
      </c>
      <c r="L12" s="8" t="n">
        <v>41.2</v>
      </c>
      <c r="M12" s="14"/>
      <c r="N12" s="14"/>
      <c r="O12" s="14" t="n">
        <f aca="false">(D12-$N$1)*(C12-$N$2)</f>
        <v>0.0071191629863906</v>
      </c>
      <c r="P12" s="14" t="n">
        <f aca="false">(D12-$N$1)^2</f>
        <v>2.227595275748E-008</v>
      </c>
      <c r="Q12" s="1" t="n">
        <f aca="false">(C12-$N$2)^2</f>
        <v>2275.21050069444</v>
      </c>
      <c r="R12" s="8"/>
      <c r="T12" s="13"/>
    </row>
    <row r="13" s="20" customFormat="true" ht="13.8" hidden="false" customHeight="false" outlineLevel="0" collapsed="false">
      <c r="A13" s="20" t="s">
        <v>23</v>
      </c>
      <c r="B13" s="20" t="n">
        <v>30</v>
      </c>
      <c r="C13" s="20" t="n">
        <v>75.38</v>
      </c>
      <c r="D13" s="12" t="n">
        <f aca="false">$A$19+1/B13*($B$19*F13+$C$19*H13+$D$19*K13)+$K$19*(F13)^$E$19*(H13)^$F$19+$L$19*(F13)^$G$19*(K13)^$H$19+$M$19*(H13)^$I$19*(K13)^$J$19+$P$19*(L13^$Q$19)/(I13^$R$19)</f>
        <v>5.03141040930117</v>
      </c>
      <c r="E13" s="20" t="n">
        <v>6.0173</v>
      </c>
      <c r="F13" s="20" t="n">
        <v>0.178026627218935</v>
      </c>
      <c r="G13" s="21" t="n">
        <v>9.6</v>
      </c>
      <c r="H13" s="22" t="n">
        <v>0.32</v>
      </c>
      <c r="I13" s="21" t="n">
        <v>33.8</v>
      </c>
      <c r="J13" s="21" t="n">
        <v>17.7</v>
      </c>
      <c r="K13" s="21" t="n">
        <v>0.59</v>
      </c>
      <c r="L13" s="21" t="n">
        <v>21.2</v>
      </c>
      <c r="M13" s="23"/>
      <c r="N13" s="23"/>
      <c r="O13" s="23" t="n">
        <f aca="false">(D13-$N$1)*(C13-$N$2)</f>
        <v>0.00704946463296516</v>
      </c>
      <c r="P13" s="23" t="n">
        <f aca="false">(D13-$N$1)^2</f>
        <v>2.20262361617E-008</v>
      </c>
      <c r="Q13" s="24" t="n">
        <f aca="false">(C13-$N$2)^2</f>
        <v>2256.17083402778</v>
      </c>
      <c r="R13" s="21"/>
      <c r="S13" s="22"/>
      <c r="T13" s="22"/>
    </row>
    <row r="15" customFormat="false" ht="13.8" hidden="false" customHeight="false" outlineLevel="0" collapsed="false">
      <c r="D15" s="8"/>
      <c r="G15" s="8"/>
      <c r="H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8" customFormat="false" ht="13.8" hidden="false" customHeight="false" outlineLevel="0" collapsed="false">
      <c r="A18" s="0" t="s">
        <v>36</v>
      </c>
      <c r="B18" s="0" t="s">
        <v>37</v>
      </c>
      <c r="C18" s="0" t="s">
        <v>38</v>
      </c>
      <c r="D18" s="0" t="s">
        <v>39</v>
      </c>
      <c r="E18" s="0" t="s">
        <v>40</v>
      </c>
      <c r="F18" s="0" t="s">
        <v>41</v>
      </c>
      <c r="G18" s="0" t="s">
        <v>42</v>
      </c>
      <c r="H18" s="0" t="s">
        <v>43</v>
      </c>
      <c r="I18" s="0" t="s">
        <v>44</v>
      </c>
      <c r="J18" s="0" t="s">
        <v>45</v>
      </c>
      <c r="K18" s="0" t="s">
        <v>46</v>
      </c>
      <c r="L18" s="0" t="s">
        <v>47</v>
      </c>
      <c r="M18" s="0" t="s">
        <v>48</v>
      </c>
      <c r="N18" s="0" t="s">
        <v>49</v>
      </c>
      <c r="O18" s="0" t="s">
        <v>50</v>
      </c>
      <c r="P18" s="0" t="s">
        <v>51</v>
      </c>
      <c r="Q18" s="0" t="s">
        <v>52</v>
      </c>
      <c r="R18" s="0" t="s">
        <v>53</v>
      </c>
    </row>
    <row r="19" customFormat="false" ht="13.8" hidden="false" customHeight="false" outlineLevel="0" collapsed="false">
      <c r="A19" s="0" t="n">
        <v>4.87799767768778</v>
      </c>
      <c r="B19" s="0" t="n">
        <v>1.11630643438529</v>
      </c>
      <c r="C19" s="0" t="n">
        <v>0.184904673933221</v>
      </c>
      <c r="D19" s="0" t="n">
        <v>0.683147109036368</v>
      </c>
      <c r="E19" s="0" t="n">
        <v>114.604606156653</v>
      </c>
      <c r="F19" s="25" t="n">
        <v>-120.416638484496</v>
      </c>
      <c r="G19" s="0" t="n">
        <v>185.549761071183</v>
      </c>
      <c r="H19" s="0" t="n">
        <v>-336.791229261142</v>
      </c>
      <c r="I19" s="0" t="n">
        <v>-19.6103661217284</v>
      </c>
      <c r="J19" s="0" t="n">
        <v>60.3578117592578</v>
      </c>
      <c r="K19" s="0" t="n">
        <v>1316.48687226175</v>
      </c>
      <c r="L19" s="0" t="n">
        <v>-1.48607399627109</v>
      </c>
      <c r="M19" s="0" t="n">
        <v>-29.7478339863486</v>
      </c>
      <c r="N19" s="0" t="n">
        <v>3.57651791762392</v>
      </c>
      <c r="O19" s="0" t="n">
        <v>-4.4661521815713</v>
      </c>
      <c r="P19" s="0" t="n">
        <v>0.0572219620306691</v>
      </c>
      <c r="Q19" s="0" t="n">
        <v>-0.00942315503605668</v>
      </c>
      <c r="R19" s="0" t="n">
        <v>-0.249033528408916</v>
      </c>
    </row>
    <row r="20" customFormat="false" ht="13.8" hidden="false" customHeight="false" outlineLevel="0" collapsed="false">
      <c r="F20" s="25"/>
    </row>
    <row r="21" customFormat="false" ht="13.8" hidden="false" customHeight="false" outlineLevel="0" collapsed="false">
      <c r="A21" s="0" t="s">
        <v>24</v>
      </c>
      <c r="B21" s="0" t="n">
        <v>30</v>
      </c>
      <c r="C21" s="0" t="s">
        <v>25</v>
      </c>
      <c r="D21" s="12" t="n">
        <f aca="false">$A$19+1/B21*($B$19*F21+$C$19*H21+$D$19*K21)+$K$19*(F21)^$E$19*(H21)^$F$19+$L$19*(F21)^$G$19*(K21)^$H$19+$M$19*(H21)^$I$19*(K21)^$J$19+$P$19*(L21^$Q$19)/(I21^$R$19)</f>
        <v>5.03026500599549</v>
      </c>
      <c r="E21" s="0" t="n">
        <v>7.07443563108261</v>
      </c>
      <c r="F21" s="0" t="n">
        <v>0.229689468541643</v>
      </c>
      <c r="G21" s="0" t="n">
        <v>8.6</v>
      </c>
      <c r="H21" s="0" t="n">
        <v>0.286666666666667</v>
      </c>
      <c r="I21" s="0" t="n">
        <v>30.8</v>
      </c>
      <c r="J21" s="0" t="n">
        <v>16.2</v>
      </c>
      <c r="K21" s="0" t="n">
        <v>0.54</v>
      </c>
      <c r="L21" s="0" t="n">
        <v>41.2</v>
      </c>
    </row>
    <row r="22" customFormat="false" ht="13.8" hidden="false" customHeight="false" outlineLevel="0" collapsed="false">
      <c r="F22" s="25"/>
    </row>
    <row r="23" customFormat="false" ht="13.8" hidden="false" customHeight="false" outlineLevel="0" collapsed="false">
      <c r="D23" s="8"/>
      <c r="E23" s="13"/>
    </row>
    <row r="24" customFormat="false" ht="13.8" hidden="false" customHeight="false" outlineLevel="0" collapsed="false">
      <c r="D24" s="8"/>
      <c r="E24" s="13"/>
    </row>
    <row r="25" customFormat="false" ht="13.8" hidden="false" customHeight="false" outlineLevel="0" collapsed="false">
      <c r="D25" s="8"/>
      <c r="E25" s="13"/>
    </row>
    <row r="26" customFormat="false" ht="13.8" hidden="false" customHeight="false" outlineLevel="0" collapsed="false">
      <c r="D26" s="8"/>
      <c r="E26" s="13"/>
    </row>
    <row r="27" customFormat="false" ht="13.8" hidden="false" customHeight="false" outlineLevel="0" collapsed="false">
      <c r="D27" s="8"/>
      <c r="E27" s="13"/>
    </row>
    <row r="28" customFormat="false" ht="13.8" hidden="false" customHeight="false" outlineLevel="0" collapsed="false">
      <c r="D28" s="8"/>
      <c r="E28" s="13"/>
    </row>
    <row r="29" customFormat="false" ht="13.8" hidden="false" customHeight="false" outlineLevel="0" collapsed="false">
      <c r="D29" s="8"/>
      <c r="E29" s="13"/>
    </row>
    <row r="30" customFormat="false" ht="13.8" hidden="false" customHeight="false" outlineLevel="0" collapsed="false">
      <c r="D30" s="8"/>
      <c r="E30" s="13"/>
    </row>
    <row r="31" customFormat="false" ht="13.8" hidden="false" customHeight="false" outlineLevel="0" collapsed="false">
      <c r="D31" s="8"/>
      <c r="E31" s="13"/>
    </row>
    <row r="32" customFormat="false" ht="13.8" hidden="false" customHeight="false" outlineLevel="0" collapsed="false">
      <c r="D32" s="8"/>
      <c r="E3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1.99"/>
    <col collapsed="false" customWidth="true" hidden="false" outlineLevel="0" max="3" min="3" style="0" width="8.71"/>
    <col collapsed="false" customWidth="true" hidden="false" outlineLevel="0" max="4" min="4" style="0" width="11.42"/>
    <col collapsed="false" customWidth="true" hidden="false" outlineLevel="0" max="7" min="5" style="0" width="8.71"/>
    <col collapsed="false" customWidth="true" hidden="false" outlineLevel="0" max="8" min="8" style="0" width="11.29"/>
    <col collapsed="false" customWidth="true" hidden="false" outlineLevel="0" max="64" min="9" style="0" width="8.71"/>
  </cols>
  <sheetData>
    <row r="1" customFormat="false" ht="15" hidden="false" customHeight="false" outlineLevel="0" collapsed="false">
      <c r="A1" s="5" t="s">
        <v>26</v>
      </c>
      <c r="B1" s="6" t="s">
        <v>54</v>
      </c>
      <c r="C1" s="5" t="s">
        <v>28</v>
      </c>
      <c r="D1" s="6" t="s">
        <v>55</v>
      </c>
      <c r="E1" s="6" t="s">
        <v>56</v>
      </c>
      <c r="F1" s="6" t="s">
        <v>57</v>
      </c>
      <c r="G1" s="6" t="s">
        <v>58</v>
      </c>
      <c r="H1" s="26" t="s">
        <v>59</v>
      </c>
    </row>
    <row r="2" customFormat="false" ht="13.8" hidden="false" customHeight="false" outlineLevel="0" collapsed="false">
      <c r="A2" s="0" t="s">
        <v>12</v>
      </c>
      <c r="B2" s="12" t="n">
        <f aca="false">'Model with high R2'!D2</f>
        <v>5.03119671082463</v>
      </c>
      <c r="C2" s="0" t="n">
        <v>6.94</v>
      </c>
      <c r="D2" s="8" t="n">
        <f aca="false">$A$17+$B$17*B2</f>
        <v>6.99635622324422</v>
      </c>
      <c r="E2" s="8" t="n">
        <f aca="false">C2-D2</f>
        <v>-0.0563562232442196</v>
      </c>
      <c r="F2" s="8" t="n">
        <f aca="false">E2^2</f>
        <v>0.00317602389835232</v>
      </c>
      <c r="G2" s="8" t="n">
        <f aca="false">(C2-1/12*SUM($C$2:$C$13))^2</f>
        <v>438.518500694444</v>
      </c>
      <c r="H2" s="27" t="n">
        <f aca="false">1-(F14/G14)</f>
        <v>0.999996939673454</v>
      </c>
    </row>
    <row r="3" customFormat="false" ht="13.8" hidden="false" customHeight="false" outlineLevel="0" collapsed="false">
      <c r="A3" s="0" t="s">
        <v>13</v>
      </c>
      <c r="B3" s="12" t="n">
        <f aca="false">'Model with high R2'!D3</f>
        <v>5.03122127158823</v>
      </c>
      <c r="C3" s="0" t="n">
        <v>14.89</v>
      </c>
      <c r="D3" s="8" t="n">
        <f aca="false">$A$17+$B$17*B3</f>
        <v>14.8531399399508</v>
      </c>
      <c r="E3" s="8" t="n">
        <f aca="false">C3-D3</f>
        <v>0.0368600600492215</v>
      </c>
      <c r="F3" s="8" t="n">
        <f aca="false">E3^2</f>
        <v>0.00135866402683221</v>
      </c>
      <c r="G3" s="8" t="n">
        <f aca="false">(C3-1/12*SUM($C$2:$C$13))^2</f>
        <v>168.761750694444</v>
      </c>
      <c r="H3" s="28"/>
    </row>
    <row r="4" customFormat="false" ht="13.8" hidden="false" customHeight="false" outlineLevel="0" collapsed="false">
      <c r="A4" s="0" t="s">
        <v>14</v>
      </c>
      <c r="B4" s="12" t="n">
        <f aca="false">'Model with high R2'!D4</f>
        <v>5.03120740484575</v>
      </c>
      <c r="C4" s="0" t="n">
        <v>10.42</v>
      </c>
      <c r="D4" s="8" t="n">
        <f aca="false">$A$17+$B$17*B4</f>
        <v>10.417284513358</v>
      </c>
      <c r="E4" s="8" t="n">
        <f aca="false">C4-D4</f>
        <v>0.00271548664197319</v>
      </c>
      <c r="F4" s="8" t="n">
        <f aca="false">E4^2</f>
        <v>7.37386770273481E-006</v>
      </c>
      <c r="G4" s="8" t="n">
        <f aca="false">(C4-1/12*SUM($C$2:$C$13))^2</f>
        <v>304.880700694444</v>
      </c>
      <c r="H4" s="28"/>
    </row>
    <row r="5" customFormat="false" ht="13.8" hidden="false" customHeight="false" outlineLevel="0" collapsed="false">
      <c r="A5" s="0" t="s">
        <v>15</v>
      </c>
      <c r="B5" s="12" t="n">
        <f aca="false">'Model with high R2'!D5</f>
        <v>5.03121334854835</v>
      </c>
      <c r="C5" s="0" t="n">
        <v>12.36</v>
      </c>
      <c r="D5" s="8" t="n">
        <f aca="false">$A$17+$B$17*B5</f>
        <v>12.3186254717875</v>
      </c>
      <c r="E5" s="8" t="n">
        <f aca="false">C5-D5</f>
        <v>0.0413745282124722</v>
      </c>
      <c r="F5" s="8" t="n">
        <f aca="false">E5^2</f>
        <v>0.00171185158480466</v>
      </c>
      <c r="G5" s="8" t="n">
        <f aca="false">(C5-1/12*SUM($C$2:$C$13))^2</f>
        <v>240.896267361111</v>
      </c>
      <c r="H5" s="28"/>
    </row>
    <row r="6" customFormat="false" ht="13.8" hidden="false" customHeight="false" outlineLevel="0" collapsed="false">
      <c r="A6" s="0" t="s">
        <v>16</v>
      </c>
      <c r="B6" s="12" t="n">
        <f aca="false">'Model with high R2'!D6</f>
        <v>5.03125260790811</v>
      </c>
      <c r="C6" s="0" t="n">
        <v>24.81</v>
      </c>
      <c r="D6" s="8" t="n">
        <f aca="false">$A$17+$B$17*B6</f>
        <v>24.877367682755</v>
      </c>
      <c r="E6" s="8" t="n">
        <f aca="false">C6-D6</f>
        <v>-0.0673676827549947</v>
      </c>
      <c r="F6" s="8" t="n">
        <f aca="false">E6^2</f>
        <v>0.00453840467977761</v>
      </c>
      <c r="G6" s="8" t="n">
        <f aca="false">(C6-1/12*SUM($C$2:$C$13))^2</f>
        <v>9.43001736111111</v>
      </c>
      <c r="H6" s="28"/>
    </row>
    <row r="7" customFormat="false" ht="13.8" hidden="false" customHeight="false" outlineLevel="0" collapsed="false">
      <c r="A7" s="0" t="s">
        <v>17</v>
      </c>
      <c r="B7" s="12" t="n">
        <f aca="false">'Model with high R2'!D7</f>
        <v>5.03122111823893</v>
      </c>
      <c r="C7" s="0" t="n">
        <v>14.79</v>
      </c>
      <c r="D7" s="8" t="n">
        <f aca="false">$A$17+$B$17*B7</f>
        <v>14.804084776435</v>
      </c>
      <c r="E7" s="8" t="n">
        <f aca="false">C7-D7</f>
        <v>-0.0140847764350482</v>
      </c>
      <c r="F7" s="8" t="n">
        <f aca="false">E7^2</f>
        <v>0.00019838092722529</v>
      </c>
      <c r="G7" s="8" t="n">
        <f aca="false">(C7-1/12*SUM($C$2:$C$13))^2</f>
        <v>171.369917361111</v>
      </c>
      <c r="H7" s="28"/>
    </row>
    <row r="8" customFormat="false" ht="13.8" hidden="false" customHeight="false" outlineLevel="0" collapsed="false">
      <c r="A8" s="0" t="s">
        <v>18</v>
      </c>
      <c r="B8" s="12" t="n">
        <f aca="false">'Model with high R2'!D8</f>
        <v>5.03123940556338</v>
      </c>
      <c r="C8" s="0" t="n">
        <v>20.66</v>
      </c>
      <c r="D8" s="8" t="n">
        <f aca="false">$A$17+$B$17*B8</f>
        <v>20.6540475599468</v>
      </c>
      <c r="E8" s="8" t="n">
        <f aca="false">C8-D8</f>
        <v>0.00595244005322471</v>
      </c>
      <c r="F8" s="8" t="n">
        <f aca="false">E8^2</f>
        <v>3.54315425872337E-005</v>
      </c>
      <c r="G8" s="8" t="n">
        <f aca="false">(C8-1/12*SUM($C$2:$C$13))^2</f>
        <v>52.1404340277778</v>
      </c>
      <c r="H8" s="28"/>
    </row>
    <row r="9" customFormat="false" ht="13.8" hidden="false" customHeight="false" outlineLevel="0" collapsed="false">
      <c r="A9" s="0" t="s">
        <v>19</v>
      </c>
      <c r="B9" s="12" t="n">
        <f aca="false">'Model with high R2'!D9</f>
        <v>5.03128413200493</v>
      </c>
      <c r="C9" s="0" t="n">
        <v>35.01</v>
      </c>
      <c r="D9" s="8" t="n">
        <f aca="false">$A$17+$B$17*B9</f>
        <v>34.9616637034342</v>
      </c>
      <c r="E9" s="8" t="n">
        <f aca="false">C9-D9</f>
        <v>0.0483362965658287</v>
      </c>
      <c r="F9" s="8" t="n">
        <f aca="false">E9^2</f>
        <v>0.00233639756569974</v>
      </c>
      <c r="G9" s="8" t="n">
        <f aca="false">(C9-1/12*SUM($C$2:$C$13))^2</f>
        <v>50.8250173611111</v>
      </c>
      <c r="H9" s="28"/>
    </row>
    <row r="10" customFormat="false" ht="13.8" hidden="false" customHeight="false" outlineLevel="0" collapsed="false">
      <c r="A10" s="0" t="s">
        <v>20</v>
      </c>
      <c r="B10" s="12" t="n">
        <f aca="false">'Model with high R2'!D10</f>
        <v>5.03126512678474</v>
      </c>
      <c r="C10" s="0" t="n">
        <v>28.93</v>
      </c>
      <c r="D10" s="8" t="n">
        <f aca="false">$A$17+$B$17*B10</f>
        <v>28.8820520509034</v>
      </c>
      <c r="E10" s="8" t="n">
        <f aca="false">C10-D10</f>
        <v>0.0479479490965602</v>
      </c>
      <c r="F10" s="8" t="n">
        <f aca="false">E10^2</f>
        <v>0.00229900582256633</v>
      </c>
      <c r="G10" s="8" t="n">
        <f aca="false">(C10-1/12*SUM($C$2:$C$13))^2</f>
        <v>1.10075069444445</v>
      </c>
      <c r="H10" s="28"/>
    </row>
    <row r="11" customFormat="false" ht="13.8" hidden="false" customHeight="false" outlineLevel="0" collapsed="false">
      <c r="A11" s="0" t="s">
        <v>21</v>
      </c>
      <c r="B11" s="12" t="n">
        <f aca="false">'Model with high R2'!D11</f>
        <v>5.03122117915707</v>
      </c>
      <c r="C11" s="0" t="n">
        <v>14.8</v>
      </c>
      <c r="D11" s="8" t="n">
        <f aca="false">$A$17+$B$17*B11</f>
        <v>14.823571982095</v>
      </c>
      <c r="E11" s="8" t="n">
        <f aca="false">C11-D11</f>
        <v>-0.0235719820950173</v>
      </c>
      <c r="F11" s="8" t="n">
        <f aca="false">E11^2</f>
        <v>0.000555638339887817</v>
      </c>
      <c r="G11" s="8" t="n">
        <f aca="false">(C11-1/12*SUM($C$2:$C$13))^2</f>
        <v>171.108200694444</v>
      </c>
      <c r="H11" s="28"/>
    </row>
    <row r="12" customFormat="false" ht="13.8" hidden="false" customHeight="false" outlineLevel="0" collapsed="false">
      <c r="A12" s="0" t="s">
        <v>22</v>
      </c>
      <c r="B12" s="12" t="n">
        <f aca="false">'Model with high R2'!D12</f>
        <v>5.03141124822309</v>
      </c>
      <c r="C12" s="0" t="n">
        <v>75.58</v>
      </c>
      <c r="D12" s="8" t="n">
        <f aca="false">$A$17+$B$17*B12</f>
        <v>75.6250831887592</v>
      </c>
      <c r="E12" s="8" t="n">
        <f aca="false">C12-D12</f>
        <v>-0.0450831887591647</v>
      </c>
      <c r="F12" s="8" t="n">
        <f aca="false">E12^2</f>
        <v>0.00203249390869448</v>
      </c>
      <c r="G12" s="8" t="n">
        <f aca="false">(C12-1/12*SUM($C$2:$C$13))^2</f>
        <v>2275.21050069444</v>
      </c>
      <c r="H12" s="28"/>
    </row>
    <row r="13" customFormat="false" ht="13.8" hidden="false" customHeight="false" outlineLevel="0" collapsed="false">
      <c r="A13" s="0" t="s">
        <v>23</v>
      </c>
      <c r="B13" s="12" t="n">
        <f aca="false">'Model with high R2'!D13</f>
        <v>5.03141040930117</v>
      </c>
      <c r="C13" s="0" t="n">
        <v>75.38</v>
      </c>
      <c r="D13" s="8" t="n">
        <f aca="false">$A$17+$B$17*B13</f>
        <v>75.3567190547474</v>
      </c>
      <c r="E13" s="8" t="n">
        <f aca="false">C13-D13</f>
        <v>0.0232809452526226</v>
      </c>
      <c r="F13" s="8" t="n">
        <f aca="false">E13^2</f>
        <v>0.00054200241185561</v>
      </c>
      <c r="G13" s="8" t="n">
        <f aca="false">(C13-1/12*SUM($C$2:$C$13))^2</f>
        <v>2256.17083402778</v>
      </c>
      <c r="H13" s="28"/>
    </row>
    <row r="14" customFormat="false" ht="13.8" hidden="false" customHeight="false" outlineLevel="0" collapsed="false">
      <c r="A14" s="28"/>
      <c r="B14" s="28"/>
      <c r="C14" s="28"/>
      <c r="D14" s="28"/>
      <c r="E14" s="28"/>
      <c r="F14" s="8" t="n">
        <f aca="false">SUM(F2:F13)</f>
        <v>0.018791668575986</v>
      </c>
      <c r="G14" s="8" t="n">
        <f aca="false">SUM(G2:G13)</f>
        <v>6140.41289166667</v>
      </c>
      <c r="H14" s="28"/>
    </row>
    <row r="15" customFormat="false" ht="13.8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</row>
    <row r="16" customFormat="false" ht="13.8" hidden="false" customHeight="false" outlineLevel="0" collapsed="false">
      <c r="A16" s="28" t="s">
        <v>60</v>
      </c>
      <c r="B16" s="28" t="s">
        <v>61</v>
      </c>
      <c r="C16" s="28"/>
      <c r="D16" s="28"/>
      <c r="E16" s="28"/>
      <c r="F16" s="28"/>
      <c r="G16" s="28"/>
      <c r="H16" s="28"/>
    </row>
    <row r="17" customFormat="false" ht="13.8" hidden="false" customHeight="false" outlineLevel="0" collapsed="false">
      <c r="A17" s="29" t="n">
        <v>-1609430.92851526</v>
      </c>
      <c r="B17" s="29" t="n">
        <v>319891.671380841</v>
      </c>
    </row>
    <row r="18" customFormat="false" ht="13.8" hidden="false" customHeight="false" outlineLevel="0" collapsed="false">
      <c r="A18" s="30" t="s">
        <v>62</v>
      </c>
    </row>
    <row r="19" customFormat="false" ht="13.8" hidden="false" customHeight="false" outlineLevel="0" collapsed="false">
      <c r="F19" s="25"/>
    </row>
    <row r="22" customFormat="false" ht="13.8" hidden="false" customHeight="false" outlineLevel="0" collapsed="false">
      <c r="A22" s="31" t="s">
        <v>63</v>
      </c>
      <c r="B22" s="31" t="n">
        <v>30</v>
      </c>
      <c r="C22" s="31" t="n">
        <v>32.67</v>
      </c>
      <c r="D22" s="12" t="n">
        <f aca="false">$A$17+$B$17*B22</f>
        <v>7987319.21290998</v>
      </c>
      <c r="E22" s="31" t="n">
        <v>6.87712860742943</v>
      </c>
      <c r="F22" s="31" t="n">
        <v>0.219716568927458</v>
      </c>
      <c r="G22" s="31" t="n">
        <v>9.1</v>
      </c>
    </row>
    <row r="23" customFormat="false" ht="13.8" hidden="false" customHeight="false" outlineLevel="0" collapsed="false">
      <c r="A23" s="13"/>
    </row>
    <row r="24" customFormat="false" ht="13.8" hidden="false" customHeight="false" outlineLevel="0" collapsed="false">
      <c r="A24" s="13"/>
    </row>
    <row r="25" customFormat="false" ht="13.8" hidden="false" customHeight="false" outlineLevel="0" collapsed="false">
      <c r="A25" s="13"/>
    </row>
    <row r="26" customFormat="false" ht="13.8" hidden="false" customHeight="false" outlineLevel="0" collapsed="false">
      <c r="A26" s="13"/>
    </row>
    <row r="27" customFormat="false" ht="13.8" hidden="false" customHeight="false" outlineLevel="0" collapsed="false">
      <c r="A27" s="13"/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  <row r="31" customFormat="false" ht="13.8" hidden="false" customHeight="false" outlineLevel="0" collapsed="false">
      <c r="A31" s="13"/>
    </row>
    <row r="32" customFormat="false" ht="13.8" hidden="false" customHeight="false" outlineLevel="0" collapsed="false">
      <c r="A32" s="13"/>
    </row>
    <row r="33" customFormat="false" ht="13.8" hidden="false" customHeight="false" outlineLevel="0" collapsed="false">
      <c r="A33" s="13"/>
    </row>
    <row r="34" customFormat="false" ht="13.8" hidden="false" customHeight="false" outlineLevel="0" collapsed="false">
      <c r="A3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2022-06-03T14:16:16Z</dcterms:created>
  <dc:creator>Alochukwu, Alex</dc:creator>
  <dc:description/>
  <dc:language>en-ZA</dc:language>
  <cp:lastModifiedBy/>
  <dcterms:modified xsi:type="dcterms:W3CDTF">2023-05-25T09:29:15Z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