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<sst xmlns="http://schemas.openxmlformats.org/spreadsheetml/2006/main" count="104" uniqueCount="38">
  <si>
    <t>l [cm]</t>
  </si>
  <si>
    <t>PI</t>
  </si>
  <si>
    <t>Gewicht [g]</t>
  </si>
  <si>
    <t>Stab</t>
  </si>
  <si>
    <t>Metallklotz</t>
  </si>
  <si>
    <t>Regmut</t>
  </si>
  <si>
    <t>Ts</t>
  </si>
  <si>
    <t>1 pendulum uncoupled</t>
  </si>
  <si>
    <t>n</t>
  </si>
  <si>
    <t>Tges [s]</t>
  </si>
  <si>
    <t>T [s]</t>
  </si>
  <si>
    <t>f [Hz]</t>
  </si>
  <si>
    <t>w [rad/s]</t>
  </si>
  <si>
    <t>Federtiefe [cm]</t>
  </si>
  <si>
    <t>In-phase</t>
  </si>
  <si>
    <t>Opposite in-phase</t>
  </si>
  <si>
    <t>Paraphase</t>
  </si>
  <si>
    <t>Beat</t>
  </si>
  <si>
    <t>coupling moment</t>
  </si>
  <si>
    <t>dx1[cm]</t>
  </si>
  <si>
    <t>dx2[cm]</t>
  </si>
  <si>
    <t>phi1 [°]</t>
  </si>
  <si>
    <t>phi2 [°]</t>
  </si>
  <si>
    <t>k</t>
  </si>
  <si>
    <t>Sphi [°]</t>
  </si>
  <si>
    <t>sk</t>
  </si>
  <si>
    <t>exp</t>
  </si>
  <si>
    <t>kdyn</t>
  </si>
  <si>
    <t>s kdyn</t>
  </si>
  <si>
    <t>tau</t>
  </si>
  <si>
    <t>s tau</t>
  </si>
  <si>
    <t>ts</t>
  </si>
  <si>
    <t>s ts</t>
  </si>
  <si>
    <t>Dfs</t>
  </si>
  <si>
    <t>s Dfs</t>
  </si>
  <si>
    <t>Dfd</t>
  </si>
  <si>
    <t>s Dfd</t>
  </si>
  <si>
    <t>J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</si>
</sst>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61"/>
  <sheetViews>
    <sheetView colorId="64" defaultGridColor="true" rightToLeft="false" showFormulas="false" showGridLines="true" showOutlineSymbols="true" showRowColHeaders="true" showZeros="true" tabSelected="true" topLeftCell="H25" view="normal" windowProtection="false" workbookViewId="0" zoomScale="110" zoomScaleNormal="110" zoomScalePageLayoutView="100">
      <selection activeCell="K45" activeCellId="0" pane="topLeft" sqref="K45"/>
    </sheetView>
  </sheetViews>
  <sheetFormatPr defaultRowHeight="12.75"/>
  <cols>
    <col collapsed="false" hidden="false" max="1" min="1" style="0" width="19.4183673469388"/>
    <col collapsed="false" hidden="false" max="2" min="2" style="0" width="8.14285714285714"/>
    <col collapsed="false" hidden="false" max="3" min="3" style="0" width="8.70918367346939"/>
    <col collapsed="false" hidden="false" max="4" min="4" style="0" width="9.09183673469388"/>
    <col collapsed="false" hidden="false" max="7" min="5" style="0" width="13.4285714285714"/>
    <col collapsed="false" hidden="false" max="8" min="8" style="0" width="26"/>
    <col collapsed="false" hidden="false" max="9" min="9" style="0" width="16.4234693877551"/>
    <col collapsed="false" hidden="false" max="10" min="10" style="0" width="8.4234693877551"/>
    <col collapsed="false" hidden="false" max="11" min="11" style="0" width="14.4285714285714"/>
    <col collapsed="false" hidden="false" max="12" min="12" style="0" width="8.85714285714286"/>
    <col collapsed="false" hidden="false" max="13" min="13" style="0" width="7.29081632653061"/>
    <col collapsed="false" hidden="false" max="14" min="14" style="0" width="8.70918367346939"/>
    <col collapsed="false" hidden="false" max="15" min="15" style="0" width="13.8877551020408"/>
    <col collapsed="false" hidden="false" max="16" min="16" style="0" width="22.2295918367347"/>
    <col collapsed="false" hidden="false" max="17" min="17" style="0" width="13.4285714285714"/>
    <col collapsed="false" hidden="false" max="1025" min="18" style="0" width="11.5714285714286"/>
  </cols>
  <sheetData>
    <row collapsed="false" customFormat="false" customHeight="true" hidden="false" ht="12.75" outlineLevel="0" r="2">
      <c r="A2" s="0" t="s">
        <v>0</v>
      </c>
      <c r="B2" s="0" t="n">
        <v>27.2</v>
      </c>
      <c r="D2" s="0" t="s">
        <v>1</v>
      </c>
      <c r="E2" s="0" t="n">
        <v>3.14159265358979</v>
      </c>
    </row>
    <row collapsed="false" customFormat="false" customHeight="true" hidden="false" ht="13.35" outlineLevel="0" r="4">
      <c r="A4" s="0" t="s">
        <v>2</v>
      </c>
      <c r="B4" s="0" t="s">
        <v>3</v>
      </c>
      <c r="C4" s="0" t="n">
        <v>21.37</v>
      </c>
      <c r="D4" s="0" t="n">
        <f aca="false">C4*0.001</f>
        <v>0.02137</v>
      </c>
    </row>
    <row collapsed="false" customFormat="false" customHeight="true" hidden="false" ht="13.35" outlineLevel="0" r="5">
      <c r="B5" s="0" t="s">
        <v>4</v>
      </c>
      <c r="C5" s="0" t="n">
        <v>214.15</v>
      </c>
      <c r="D5" s="0" t="n">
        <f aca="false">C5*0.001</f>
        <v>0.21415</v>
      </c>
    </row>
    <row collapsed="false" customFormat="false" customHeight="true" hidden="false" ht="13.35" outlineLevel="0" r="6">
      <c r="B6" s="0" t="s">
        <v>5</v>
      </c>
      <c r="C6" s="0" t="n">
        <v>2</v>
      </c>
      <c r="D6" s="0" t="n">
        <f aca="false">C6*0.001</f>
        <v>0.002</v>
      </c>
    </row>
    <row collapsed="false" customFormat="false" customHeight="true" hidden="false" ht="12.75" outlineLevel="0" r="9">
      <c r="G9" s="0" t="s">
        <v>6</v>
      </c>
    </row>
    <row collapsed="false" customFormat="false" customHeight="true" hidden="false" ht="12.6" outlineLevel="0" r="10">
      <c r="A10" s="1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3" t="s">
        <v>12</v>
      </c>
      <c r="G10" s="0" t="n">
        <f aca="false">AVERAGE(D11:D14)</f>
        <v>1.0475</v>
      </c>
      <c r="H10" s="0" t="n">
        <f aca="false">STDEV(D11:D14)/2</f>
        <v>0.0025</v>
      </c>
    </row>
    <row collapsed="false" customFormat="false" customHeight="true" hidden="false" ht="12.2" outlineLevel="0" r="11">
      <c r="A11" s="4"/>
      <c r="B11" s="5" t="n">
        <v>20</v>
      </c>
      <c r="C11" s="5" t="n">
        <v>21</v>
      </c>
      <c r="D11" s="5" t="n">
        <f aca="false">C11/$B$11</f>
        <v>1.05</v>
      </c>
      <c r="E11" s="5" t="n">
        <f aca="false">1/D11</f>
        <v>0.952380952380952</v>
      </c>
      <c r="F11" s="6" t="n">
        <f aca="false">2*$E$2*E11</f>
        <v>5.98398600683769</v>
      </c>
    </row>
    <row collapsed="false" customFormat="false" customHeight="true" hidden="false" ht="12.2" outlineLevel="0" r="12">
      <c r="A12" s="4"/>
      <c r="B12" s="5"/>
      <c r="C12" s="5" t="n">
        <v>20.8</v>
      </c>
      <c r="D12" s="5" t="n">
        <f aca="false">C12/$B$11</f>
        <v>1.04</v>
      </c>
      <c r="E12" s="5" t="n">
        <f aca="false">1/D12</f>
        <v>0.961538461538461</v>
      </c>
      <c r="F12" s="6" t="n">
        <f aca="false">2*$E$2*E12</f>
        <v>6.04152433382652</v>
      </c>
    </row>
    <row collapsed="false" customFormat="false" customHeight="true" hidden="false" ht="12.2" outlineLevel="0" r="13">
      <c r="A13" s="4"/>
      <c r="B13" s="5"/>
      <c r="C13" s="5" t="n">
        <v>21</v>
      </c>
      <c r="D13" s="5" t="n">
        <f aca="false">C13/$B$11</f>
        <v>1.05</v>
      </c>
      <c r="E13" s="5" t="n">
        <f aca="false">1/D13</f>
        <v>0.952380952380952</v>
      </c>
      <c r="F13" s="6" t="n">
        <f aca="false">2*$E$2*E13</f>
        <v>5.98398600683769</v>
      </c>
    </row>
    <row collapsed="false" customFormat="false" customHeight="true" hidden="false" ht="12.2" outlineLevel="0" r="14">
      <c r="A14" s="7"/>
      <c r="B14" s="8"/>
      <c r="C14" s="8" t="n">
        <v>21</v>
      </c>
      <c r="D14" s="8" t="n">
        <f aca="false">C14/$B$11</f>
        <v>1.05</v>
      </c>
      <c r="E14" s="8" t="n">
        <f aca="false">1/D14</f>
        <v>0.952380952380952</v>
      </c>
      <c r="F14" s="9" t="n">
        <f aca="false">2*$E$2*E14</f>
        <v>5.98398600683769</v>
      </c>
    </row>
    <row collapsed="false" customFormat="false" customHeight="true" hidden="false" ht="13.35" outlineLevel="0" r="17">
      <c r="A17" s="0" t="s">
        <v>13</v>
      </c>
      <c r="B17" s="0" t="n">
        <v>20</v>
      </c>
      <c r="I17" s="0" t="s">
        <v>13</v>
      </c>
      <c r="J17" s="0" t="n">
        <v>15</v>
      </c>
    </row>
    <row collapsed="false" customFormat="false" customHeight="true" hidden="false" ht="13.35" outlineLevel="0" r="19">
      <c r="A19" s="1" t="s">
        <v>14</v>
      </c>
      <c r="B19" s="2" t="s">
        <v>8</v>
      </c>
      <c r="C19" s="2" t="s">
        <v>9</v>
      </c>
      <c r="D19" s="2" t="s">
        <v>10</v>
      </c>
      <c r="E19" s="2" t="s">
        <v>11</v>
      </c>
      <c r="F19" s="3" t="s">
        <v>12</v>
      </c>
      <c r="G19" s="0" t="n">
        <f aca="false">AVERAGE(D20:D23)</f>
        <v>1.0425</v>
      </c>
      <c r="H19" s="0" t="n">
        <f aca="false">1/SQRT(4)*STDEV(D20:D23)</f>
        <v>0.0047871355387817</v>
      </c>
      <c r="I19" s="1" t="s">
        <v>14</v>
      </c>
      <c r="J19" s="2" t="s">
        <v>8</v>
      </c>
      <c r="K19" s="2" t="s">
        <v>9</v>
      </c>
      <c r="L19" s="2" t="s">
        <v>10</v>
      </c>
      <c r="M19" s="2" t="s">
        <v>11</v>
      </c>
      <c r="N19" s="3" t="s">
        <v>12</v>
      </c>
      <c r="O19" s="0" t="n">
        <f aca="false">AVERAGE(L20:L21)</f>
        <v>1.04</v>
      </c>
      <c r="P19" s="0" t="n">
        <f aca="false">STDEV(L20:L21)/SQRT(2)</f>
        <v>0</v>
      </c>
    </row>
    <row collapsed="false" customFormat="false" customHeight="true" hidden="false" ht="12.2" outlineLevel="0" r="20">
      <c r="A20" s="4"/>
      <c r="B20" s="5" t="n">
        <v>20</v>
      </c>
      <c r="C20" s="5" t="n">
        <v>20.6</v>
      </c>
      <c r="D20" s="5" t="n">
        <f aca="false">C20/$B$20</f>
        <v>1.03</v>
      </c>
      <c r="E20" s="5" t="n">
        <f aca="false">1/D20</f>
        <v>0.970873786407767</v>
      </c>
      <c r="F20" s="6" t="n">
        <f aca="false">2*$E$2*E20</f>
        <v>6.10017990988309</v>
      </c>
      <c r="I20" s="4"/>
      <c r="J20" s="5" t="n">
        <v>50</v>
      </c>
      <c r="K20" s="5" t="n">
        <v>52</v>
      </c>
      <c r="L20" s="5" t="n">
        <f aca="false">K20/$J$20</f>
        <v>1.04</v>
      </c>
      <c r="M20" s="5" t="n">
        <f aca="false">1/L20</f>
        <v>0.961538461538461</v>
      </c>
      <c r="N20" s="6" t="n">
        <f aca="false">2*$E$2*M20</f>
        <v>6.04152433382652</v>
      </c>
    </row>
    <row collapsed="false" customFormat="false" customHeight="true" hidden="false" ht="12.2" outlineLevel="0" r="21">
      <c r="A21" s="4"/>
      <c r="B21" s="5"/>
      <c r="C21" s="5" t="n">
        <v>21</v>
      </c>
      <c r="D21" s="5" t="n">
        <f aca="false">C21/$B$11</f>
        <v>1.05</v>
      </c>
      <c r="E21" s="5" t="n">
        <f aca="false">1/D21</f>
        <v>0.952380952380952</v>
      </c>
      <c r="F21" s="6" t="n">
        <f aca="false">2*$E$2*E21</f>
        <v>5.98398600683769</v>
      </c>
      <c r="I21" s="7"/>
      <c r="J21" s="8"/>
      <c r="K21" s="8" t="n">
        <v>52</v>
      </c>
      <c r="L21" s="8" t="n">
        <f aca="false">K21/$J$20</f>
        <v>1.04</v>
      </c>
      <c r="M21" s="8" t="n">
        <f aca="false">1/L21</f>
        <v>0.961538461538461</v>
      </c>
      <c r="N21" s="9" t="n">
        <f aca="false">2*$E$2*M21</f>
        <v>6.04152433382652</v>
      </c>
    </row>
    <row collapsed="false" customFormat="false" customHeight="true" hidden="false" ht="12.2" outlineLevel="0" r="22">
      <c r="A22" s="4"/>
      <c r="B22" s="5"/>
      <c r="C22" s="5" t="n">
        <v>21</v>
      </c>
      <c r="D22" s="5" t="n">
        <f aca="false">C22/$B$11</f>
        <v>1.05</v>
      </c>
      <c r="E22" s="5" t="n">
        <f aca="false">1/D22</f>
        <v>0.952380952380952</v>
      </c>
      <c r="F22" s="6" t="n">
        <f aca="false">2*$E$2*E22</f>
        <v>5.98398600683769</v>
      </c>
    </row>
    <row collapsed="false" customFormat="false" customHeight="true" hidden="false" ht="12.2" outlineLevel="0" r="23">
      <c r="A23" s="7"/>
      <c r="B23" s="8"/>
      <c r="C23" s="8" t="n">
        <v>20.8</v>
      </c>
      <c r="D23" s="8" t="n">
        <f aca="false">C23/$B$11</f>
        <v>1.04</v>
      </c>
      <c r="E23" s="8" t="n">
        <f aca="false">1/D23</f>
        <v>0.961538461538461</v>
      </c>
      <c r="F23" s="9" t="n">
        <f aca="false">2*$E$2*E23</f>
        <v>6.04152433382652</v>
      </c>
      <c r="I23" s="1" t="s">
        <v>15</v>
      </c>
      <c r="J23" s="2" t="s">
        <v>8</v>
      </c>
      <c r="K23" s="2" t="s">
        <v>9</v>
      </c>
      <c r="L23" s="2" t="s">
        <v>10</v>
      </c>
      <c r="M23" s="2" t="s">
        <v>11</v>
      </c>
      <c r="N23" s="3" t="s">
        <v>12</v>
      </c>
      <c r="O23" s="0" t="n">
        <f aca="false">AVERAGE(L24:L25)</f>
        <v>0.994</v>
      </c>
      <c r="P23" s="0" t="n">
        <f aca="false">STDEV(L24:L25)/SQRT(2)</f>
        <v>0.002</v>
      </c>
    </row>
    <row collapsed="false" customFormat="false" customHeight="true" hidden="false" ht="12.75" outlineLevel="0" r="24">
      <c r="I24" s="4"/>
      <c r="J24" s="5" t="n">
        <v>50</v>
      </c>
      <c r="K24" s="5" t="n">
        <v>49.8</v>
      </c>
      <c r="L24" s="5" t="n">
        <f aca="false">K24/$J$24</f>
        <v>0.996</v>
      </c>
      <c r="M24" s="5" t="n">
        <f aca="false">1/L24</f>
        <v>1.00401606425703</v>
      </c>
      <c r="N24" s="6" t="n">
        <f aca="false">2*$E$2*M24</f>
        <v>6.30841898311203</v>
      </c>
    </row>
    <row collapsed="false" customFormat="false" customHeight="true" hidden="false" ht="12.75" outlineLevel="0" r="25">
      <c r="A25" s="1" t="s">
        <v>15</v>
      </c>
      <c r="B25" s="2" t="s">
        <v>8</v>
      </c>
      <c r="C25" s="2" t="s">
        <v>9</v>
      </c>
      <c r="D25" s="2" t="s">
        <v>10</v>
      </c>
      <c r="E25" s="2" t="s">
        <v>11</v>
      </c>
      <c r="F25" s="3" t="s">
        <v>12</v>
      </c>
      <c r="G25" s="0" t="n">
        <f aca="false">AVERAGE(D26:D31)</f>
        <v>0.958</v>
      </c>
      <c r="H25" s="0" t="n">
        <f aca="false">1/SQRT(6)*STDEV(D26:D31)</f>
        <v>0.00368781778291717</v>
      </c>
      <c r="I25" s="7"/>
      <c r="J25" s="8"/>
      <c r="K25" s="8" t="n">
        <v>49.6</v>
      </c>
      <c r="L25" s="8" t="n">
        <f aca="false">K25/$J$24</f>
        <v>0.992</v>
      </c>
      <c r="M25" s="8" t="n">
        <f aca="false">1/L25</f>
        <v>1.00806451612903</v>
      </c>
      <c r="N25" s="9" t="n">
        <f aca="false">2*$E$2*M25</f>
        <v>6.33385615643103</v>
      </c>
    </row>
    <row collapsed="false" customFormat="false" customHeight="true" hidden="false" ht="12.75" outlineLevel="0" r="26">
      <c r="A26" s="4"/>
      <c r="B26" s="5" t="n">
        <v>20</v>
      </c>
      <c r="C26" s="5" t="n">
        <v>19.4</v>
      </c>
      <c r="D26" s="5" t="n">
        <f aca="false">C26/$B$26</f>
        <v>0.97</v>
      </c>
      <c r="E26" s="5" t="n">
        <f aca="false">1/D26</f>
        <v>1.03092783505155</v>
      </c>
      <c r="F26" s="6" t="n">
        <f aca="false">2*$E$2*E26</f>
        <v>6.47751062595833</v>
      </c>
    </row>
    <row collapsed="false" customFormat="false" customHeight="true" hidden="false" ht="12.75" outlineLevel="0" r="27">
      <c r="A27" s="4"/>
      <c r="B27" s="5"/>
      <c r="C27" s="5" t="n">
        <v>19</v>
      </c>
      <c r="D27" s="5" t="n">
        <f aca="false">C27/$B$26</f>
        <v>0.95</v>
      </c>
      <c r="E27" s="5" t="n">
        <f aca="false">1/D27</f>
        <v>1.05263157894737</v>
      </c>
      <c r="F27" s="6" t="n">
        <f aca="false">2*$E$2*E27</f>
        <v>6.61387927071535</v>
      </c>
      <c r="I27" s="1" t="s">
        <v>16</v>
      </c>
      <c r="J27" s="2" t="s">
        <v>8</v>
      </c>
      <c r="K27" s="2" t="s">
        <v>9</v>
      </c>
      <c r="L27" s="2" t="s">
        <v>10</v>
      </c>
      <c r="M27" s="2" t="s">
        <v>11</v>
      </c>
      <c r="N27" s="3" t="s">
        <v>12</v>
      </c>
      <c r="O27" s="0" t="n">
        <f aca="false">AVERAGE(L28:L29)</f>
        <v>0.998</v>
      </c>
      <c r="P27" s="0" t="n">
        <f aca="false">STDEV(L28:L29)/SQRT(2)</f>
        <v>0.002</v>
      </c>
    </row>
    <row collapsed="false" customFormat="false" customHeight="true" hidden="false" ht="13.35" outlineLevel="0" r="28">
      <c r="A28" s="4"/>
      <c r="B28" s="5"/>
      <c r="C28" s="5" t="n">
        <v>19</v>
      </c>
      <c r="D28" s="5" t="n">
        <f aca="false">C28/$B$26</f>
        <v>0.95</v>
      </c>
      <c r="E28" s="5" t="n">
        <f aca="false">1/D28</f>
        <v>1.05263157894737</v>
      </c>
      <c r="F28" s="6" t="n">
        <f aca="false">2*$E$2*E28</f>
        <v>6.61387927071535</v>
      </c>
      <c r="I28" s="4"/>
      <c r="J28" s="5" t="n">
        <v>50</v>
      </c>
      <c r="K28" s="5" t="n">
        <v>50</v>
      </c>
      <c r="L28" s="5" t="n">
        <f aca="false">K28/$J$28</f>
        <v>1</v>
      </c>
      <c r="M28" s="5" t="n">
        <f aca="false">1/L28</f>
        <v>1</v>
      </c>
      <c r="N28" s="6" t="n">
        <f aca="false">2*$E$2*M28</f>
        <v>6.28318530717958</v>
      </c>
    </row>
    <row collapsed="false" customFormat="false" customHeight="true" hidden="false" ht="12.2" outlineLevel="0" r="29">
      <c r="A29" s="4"/>
      <c r="B29" s="5"/>
      <c r="C29" s="5" t="n">
        <v>19</v>
      </c>
      <c r="D29" s="5" t="n">
        <f aca="false">C29/$B$26</f>
        <v>0.95</v>
      </c>
      <c r="E29" s="5" t="n">
        <f aca="false">1/D29</f>
        <v>1.05263157894737</v>
      </c>
      <c r="F29" s="6" t="n">
        <f aca="false">2*$E$2*E29</f>
        <v>6.61387927071535</v>
      </c>
      <c r="I29" s="7"/>
      <c r="J29" s="8"/>
      <c r="K29" s="8" t="n">
        <v>49.8</v>
      </c>
      <c r="L29" s="8" t="n">
        <f aca="false">K29/$J$28</f>
        <v>0.996</v>
      </c>
      <c r="M29" s="8" t="n">
        <f aca="false">1/L29</f>
        <v>1.00401606425703</v>
      </c>
      <c r="N29" s="9" t="n">
        <f aca="false">2*$E$2*M29</f>
        <v>6.30841898311203</v>
      </c>
    </row>
    <row collapsed="false" customFormat="false" customHeight="true" hidden="false" ht="12.2" outlineLevel="0" r="30">
      <c r="A30" s="4"/>
      <c r="B30" s="5" t="n">
        <v>50</v>
      </c>
      <c r="C30" s="5" t="n">
        <v>48.2</v>
      </c>
      <c r="D30" s="5" t="n">
        <f aca="false">C30/$B$30</f>
        <v>0.964</v>
      </c>
      <c r="E30" s="5" t="n">
        <f aca="false">1/D30</f>
        <v>1.03734439834025</v>
      </c>
      <c r="F30" s="6" t="n">
        <f aca="false">2*$E$2*E30</f>
        <v>6.51782708213649</v>
      </c>
    </row>
    <row collapsed="false" customFormat="false" customHeight="true" hidden="false" ht="12.2" outlineLevel="0" r="31">
      <c r="A31" s="7"/>
      <c r="B31" s="8"/>
      <c r="C31" s="8" t="n">
        <v>48.2</v>
      </c>
      <c r="D31" s="8" t="n">
        <f aca="false">C31/$B$30</f>
        <v>0.964</v>
      </c>
      <c r="E31" s="8" t="n">
        <f aca="false">1/D31</f>
        <v>1.03734439834025</v>
      </c>
      <c r="F31" s="9" t="n">
        <f aca="false">2*$E$2*E31</f>
        <v>6.51782708213649</v>
      </c>
      <c r="I31" s="1" t="s">
        <v>17</v>
      </c>
      <c r="J31" s="2" t="s">
        <v>8</v>
      </c>
      <c r="K31" s="2" t="s">
        <v>9</v>
      </c>
      <c r="L31" s="2" t="s">
        <v>10</v>
      </c>
      <c r="M31" s="2" t="s">
        <v>11</v>
      </c>
      <c r="N31" s="3" t="s">
        <v>12</v>
      </c>
      <c r="O31" s="0" t="n">
        <f aca="false">AVERAGE(L32:L34)</f>
        <v>22.0666666666667</v>
      </c>
      <c r="P31" s="0" t="n">
        <f aca="false">STDEV(L32:L33)/SQRT(3)</f>
        <v>0.0272165526975908</v>
      </c>
    </row>
    <row collapsed="false" customFormat="false" customHeight="true" hidden="false" ht="12.2" outlineLevel="0" r="32">
      <c r="I32" s="4"/>
      <c r="J32" s="5" t="n">
        <v>3</v>
      </c>
      <c r="K32" s="5" t="n">
        <v>66</v>
      </c>
      <c r="L32" s="5" t="n">
        <f aca="false">K32/$J$32</f>
        <v>22</v>
      </c>
      <c r="M32" s="5" t="n">
        <f aca="false">1/L32</f>
        <v>0.0454545454545455</v>
      </c>
      <c r="N32" s="6" t="n">
        <f aca="false">2*$E$2*M32</f>
        <v>0.285599332144526</v>
      </c>
    </row>
    <row collapsed="false" customFormat="false" customHeight="true" hidden="false" ht="12.2" outlineLevel="0" r="33">
      <c r="A33" s="1" t="s">
        <v>16</v>
      </c>
      <c r="B33" s="2" t="s">
        <v>8</v>
      </c>
      <c r="C33" s="2" t="s">
        <v>9</v>
      </c>
      <c r="D33" s="2" t="s">
        <v>10</v>
      </c>
      <c r="E33" s="2" t="s">
        <v>11</v>
      </c>
      <c r="F33" s="3" t="s">
        <v>12</v>
      </c>
      <c r="G33" s="0" t="n">
        <f aca="false">AVERAGE(D34:D39)</f>
        <v>0.990666666666667</v>
      </c>
      <c r="H33" s="0" t="n">
        <f aca="false">1/SQRT(6)*STDEV(D34:D39)</f>
        <v>0.00961480340123731</v>
      </c>
      <c r="I33" s="4"/>
      <c r="J33" s="5"/>
      <c r="K33" s="5" t="n">
        <v>65.8</v>
      </c>
      <c r="L33" s="5" t="n">
        <f aca="false">K33/$J$32</f>
        <v>21.9333333333333</v>
      </c>
      <c r="M33" s="5" t="n">
        <f aca="false">1/L33</f>
        <v>0.0455927051671732</v>
      </c>
      <c r="N33" s="6" t="n">
        <f aca="false">2*$E$2*M33</f>
        <v>0.286467415220953</v>
      </c>
    </row>
    <row collapsed="false" customFormat="false" customHeight="true" hidden="false" ht="12.2" outlineLevel="0" r="34">
      <c r="A34" s="4"/>
      <c r="B34" s="5" t="n">
        <v>20</v>
      </c>
      <c r="C34" s="5" t="n">
        <v>20</v>
      </c>
      <c r="D34" s="5" t="n">
        <f aca="false">C34/$B$34</f>
        <v>1</v>
      </c>
      <c r="E34" s="5" t="n">
        <f aca="false">1/D34</f>
        <v>1</v>
      </c>
      <c r="F34" s="6" t="n">
        <f aca="false">2*$E$2*E34</f>
        <v>6.28318530717958</v>
      </c>
      <c r="I34" s="7"/>
      <c r="J34" s="8"/>
      <c r="K34" s="8" t="n">
        <v>66.8</v>
      </c>
      <c r="L34" s="5" t="n">
        <f aca="false">K34/$J$32</f>
        <v>22.2666666666667</v>
      </c>
      <c r="M34" s="8" t="n">
        <f aca="false">1/L34</f>
        <v>0.0449101796407186</v>
      </c>
      <c r="N34" s="9" t="n">
        <f aca="false">2*$E$2*M34</f>
        <v>0.282178980861358</v>
      </c>
    </row>
    <row collapsed="false" customFormat="false" customHeight="true" hidden="false" ht="12.75" outlineLevel="0" r="35">
      <c r="A35" s="4"/>
      <c r="B35" s="5"/>
      <c r="C35" s="5" t="n">
        <v>20</v>
      </c>
      <c r="D35" s="5" t="n">
        <f aca="false">C35/$B$34</f>
        <v>1</v>
      </c>
      <c r="E35" s="5" t="n">
        <f aca="false">1/D35</f>
        <v>1</v>
      </c>
      <c r="F35" s="6" t="n">
        <f aca="false">2*$E$2*E35</f>
        <v>6.28318530717958</v>
      </c>
    </row>
    <row collapsed="false" customFormat="false" customHeight="true" hidden="false" ht="12.75" outlineLevel="0" r="36">
      <c r="A36" s="4"/>
      <c r="B36" s="5"/>
      <c r="C36" s="5" t="n">
        <v>20.4</v>
      </c>
      <c r="D36" s="5" t="n">
        <f aca="false">C36/$B$34</f>
        <v>1.02</v>
      </c>
      <c r="E36" s="5" t="n">
        <f aca="false">1/D36</f>
        <v>0.980392156862745</v>
      </c>
      <c r="F36" s="6" t="n">
        <f aca="false">2*$E$2*E36</f>
        <v>6.1599855952741</v>
      </c>
      <c r="I36" s="1" t="s">
        <v>18</v>
      </c>
      <c r="J36" s="2" t="s">
        <v>19</v>
      </c>
      <c r="K36" s="2" t="s">
        <v>20</v>
      </c>
      <c r="L36" s="2" t="s">
        <v>21</v>
      </c>
      <c r="M36" s="2" t="s">
        <v>22</v>
      </c>
      <c r="N36" s="3" t="s">
        <v>23</v>
      </c>
      <c r="O36" s="0" t="s">
        <v>24</v>
      </c>
      <c r="P36" s="0" t="s">
        <v>25</v>
      </c>
    </row>
    <row collapsed="false" customFormat="false" customHeight="true" hidden="false" ht="12.75" outlineLevel="0" r="37">
      <c r="A37" s="4"/>
      <c r="B37" s="5"/>
      <c r="C37" s="5" t="n">
        <v>20</v>
      </c>
      <c r="D37" s="5" t="n">
        <f aca="false">C37/$B$34</f>
        <v>1</v>
      </c>
      <c r="E37" s="5" t="n">
        <f aca="false">1/D37</f>
        <v>1</v>
      </c>
      <c r="F37" s="6" t="n">
        <f aca="false">2*$E$2*E37</f>
        <v>6.28318530717958</v>
      </c>
      <c r="I37" s="7"/>
      <c r="J37" s="8" t="n">
        <v>0.325</v>
      </c>
      <c r="K37" s="8" t="n">
        <v>5</v>
      </c>
      <c r="L37" s="8" t="n">
        <v>0.6136</v>
      </c>
      <c r="M37" s="8" t="n">
        <v>9.4824</v>
      </c>
      <c r="N37" s="9" t="n">
        <f aca="false">L37/M37</f>
        <v>0.0647093562811103</v>
      </c>
      <c r="O37" s="0" t="n">
        <v>0.2</v>
      </c>
      <c r="P37" s="0" t="n">
        <f aca="false">SQRT((M37^2*O37^2+L37^2*O37^2)/M37^4)</f>
        <v>0.0211358192711934</v>
      </c>
    </row>
    <row collapsed="false" customFormat="false" customHeight="true" hidden="false" ht="12.75" outlineLevel="0" r="38">
      <c r="A38" s="4"/>
      <c r="B38" s="5" t="n">
        <v>50</v>
      </c>
      <c r="C38" s="5" t="n">
        <v>48</v>
      </c>
      <c r="D38" s="5" t="n">
        <f aca="false">C38/$B$38</f>
        <v>0.96</v>
      </c>
      <c r="E38" s="5" t="n">
        <f aca="false">1/D38</f>
        <v>1.04166666666667</v>
      </c>
      <c r="F38" s="6" t="n">
        <f aca="false">2*$E$2*E38</f>
        <v>6.54498469497873</v>
      </c>
    </row>
    <row collapsed="false" customFormat="false" customHeight="true" hidden="false" ht="12.75" outlineLevel="0" r="39">
      <c r="A39" s="7"/>
      <c r="B39" s="8"/>
      <c r="C39" s="8" t="n">
        <v>48.2</v>
      </c>
      <c r="D39" s="8" t="n">
        <f aca="false">C39/$B$38</f>
        <v>0.964</v>
      </c>
      <c r="E39" s="8" t="n">
        <f aca="false">1/D39</f>
        <v>1.03734439834025</v>
      </c>
      <c r="F39" s="9" t="n">
        <f aca="false">2*$E$2*E39</f>
        <v>6.51782708213649</v>
      </c>
    </row>
    <row collapsed="false" customFormat="false" customHeight="true" hidden="false" ht="12.75" outlineLevel="0" r="40">
      <c r="I40" s="0" t="s">
        <v>0</v>
      </c>
      <c r="K40" s="0" t="s">
        <v>26</v>
      </c>
    </row>
    <row collapsed="false" customFormat="false" customHeight="true" hidden="false" ht="13.35" outlineLevel="0" r="41">
      <c r="A41" s="1" t="s">
        <v>17</v>
      </c>
      <c r="B41" s="2" t="s">
        <v>8</v>
      </c>
      <c r="C41" s="2" t="s">
        <v>9</v>
      </c>
      <c r="D41" s="2" t="s">
        <v>10</v>
      </c>
      <c r="E41" s="2" t="s">
        <v>11</v>
      </c>
      <c r="F41" s="3" t="s">
        <v>12</v>
      </c>
      <c r="G41" s="0" t="n">
        <f aca="false">AVERAGE(D42:D45)</f>
        <v>12.715</v>
      </c>
      <c r="H41" s="0" t="n">
        <f aca="false">1/SQRT(4)*STDEV(D42:D45)</f>
        <v>0.0434932945023332</v>
      </c>
      <c r="I41" s="0" t="n">
        <v>30.35</v>
      </c>
      <c r="K41" s="0" t="s">
        <v>27</v>
      </c>
      <c r="L41" s="0" t="s">
        <v>28</v>
      </c>
      <c r="M41" s="0" t="s">
        <v>29</v>
      </c>
      <c r="N41" s="0" t="s">
        <v>30</v>
      </c>
      <c r="O41" s="0" t="s">
        <v>31</v>
      </c>
      <c r="P41" s="0" t="s">
        <v>32</v>
      </c>
    </row>
    <row collapsed="false" customFormat="false" customHeight="true" hidden="false" ht="12.2" outlineLevel="0" r="42">
      <c r="A42" s="4"/>
      <c r="B42" s="5" t="n">
        <v>5</v>
      </c>
      <c r="C42" s="5" t="n">
        <v>63.5</v>
      </c>
      <c r="D42" s="5" t="n">
        <f aca="false">C42/$B$42</f>
        <v>12.7</v>
      </c>
      <c r="E42" s="5" t="n">
        <f aca="false">1/D42</f>
        <v>0.078740157480315</v>
      </c>
      <c r="F42" s="6" t="n">
        <f aca="false">2*$E$2*E42</f>
        <v>0.494739000565321</v>
      </c>
      <c r="I42" s="0" t="n">
        <f aca="false">I41*0.01</f>
        <v>0.3035</v>
      </c>
      <c r="K42" s="0" t="n">
        <f aca="false">(O19^2-O23^2)/(O19^2+O23^2)</f>
        <v>0.0452079496104629</v>
      </c>
      <c r="L42" s="0" t="n">
        <f aca="false">SQRT(16*(P23^2*O19^4*O23^2+P19^2*O19^2*O23^4)/(O19^2+O23^2)^4)</f>
        <v>0.00200796024404833</v>
      </c>
      <c r="M42" s="0" t="n">
        <f aca="false">1/(1/2*(1/O19+1/O23))</f>
        <v>1.01647984267453</v>
      </c>
      <c r="N42" s="0" t="n">
        <f aca="false">SQRT(4*(P23^2*O19^4+P19^2*O23^4)/(O19+O23)^4)</f>
        <v>0.00104574253424333</v>
      </c>
      <c r="O42" s="0" t="n">
        <f aca="false">1/(1/O23-1/O19)</f>
        <v>22.4730434782609</v>
      </c>
      <c r="P42" s="0" t="n">
        <f aca="false">SQRT((P23^2*O19^4+P19^2*O23^4)/(O19-O23)^4)</f>
        <v>1.02230623818525</v>
      </c>
    </row>
    <row collapsed="false" customFormat="false" customHeight="true" hidden="false" ht="12.2" outlineLevel="0" r="43">
      <c r="A43" s="4"/>
      <c r="B43" s="5"/>
      <c r="C43" s="5" t="n">
        <v>64</v>
      </c>
      <c r="D43" s="5" t="n">
        <f aca="false">C43/$B$42</f>
        <v>12.8</v>
      </c>
      <c r="E43" s="5" t="n">
        <f aca="false">1/D43</f>
        <v>0.078125</v>
      </c>
      <c r="F43" s="6" t="n">
        <f aca="false">2*$E$2*E43</f>
        <v>0.490873852123405</v>
      </c>
    </row>
    <row collapsed="false" customFormat="false" customHeight="true" hidden="false" ht="12.2" outlineLevel="0" r="44">
      <c r="A44" s="4"/>
      <c r="B44" s="5"/>
      <c r="C44" s="5" t="n">
        <v>63.8</v>
      </c>
      <c r="D44" s="5" t="n">
        <f aca="false">C44/$B$42</f>
        <v>12.76</v>
      </c>
      <c r="E44" s="5" t="n">
        <f aca="false">1/D44</f>
        <v>0.0783699059561129</v>
      </c>
      <c r="F44" s="6" t="n">
        <f aca="false">2*$E$2*E44</f>
        <v>0.492412641628494</v>
      </c>
      <c r="K44" s="0" t="s">
        <v>33</v>
      </c>
      <c r="L44" s="0" t="s">
        <v>34</v>
      </c>
      <c r="M44" s="0" t="s">
        <v>35</v>
      </c>
      <c r="N44" s="0" t="s">
        <v>36</v>
      </c>
    </row>
    <row collapsed="false" customFormat="false" customHeight="true" hidden="false" ht="12.2" outlineLevel="0" r="45">
      <c r="A45" s="7"/>
      <c r="B45" s="8"/>
      <c r="C45" s="8" t="n">
        <v>63</v>
      </c>
      <c r="D45" s="8" t="n">
        <f aca="false">C45/$B$42</f>
        <v>12.6</v>
      </c>
      <c r="E45" s="8" t="n">
        <f aca="false">1/D45</f>
        <v>0.0793650793650794</v>
      </c>
      <c r="F45" s="9" t="n">
        <f aca="false">2*$E$2*E45</f>
        <v>0.498665500569808</v>
      </c>
      <c r="K45" s="0" t="n">
        <f aca="false">9.81*$A$51*0.01*(D5+D4/2)*L37/(M37-L37)</f>
        <v>0.0463139807860432</v>
      </c>
      <c r="L45" s="0" t="n">
        <f aca="false">SQRT(9.81^2*I42^2*(2*D5+D4)^2*(M37^2*O37^2+L37^2*O37^2)/(4*(L37-M37)^4))</f>
        <v>0.01617400333953</v>
      </c>
      <c r="M45" s="0" t="n">
        <f aca="false">2*$E$2^2*$A$58*(1/O23^2-1/O19^2)</f>
        <v>0.0288854722182272</v>
      </c>
      <c r="N45" s="0" t="n">
        <f aca="false">SQRT(16*$A$58^2*$E$2^6*(P23^2*O19^6+P19^2*O23^6)/(O19^6*O23^6))</f>
        <v>0.00422144222357191</v>
      </c>
    </row>
    <row collapsed="false" customFormat="false" customHeight="true" hidden="false" ht="12.2" outlineLevel="0" r="46"/>
    <row collapsed="false" customFormat="false" customHeight="true" hidden="false" ht="12.2" outlineLevel="0" r="47">
      <c r="A47" s="1" t="s">
        <v>18</v>
      </c>
      <c r="B47" s="2" t="s">
        <v>19</v>
      </c>
      <c r="C47" s="2" t="s">
        <v>20</v>
      </c>
      <c r="D47" s="2" t="s">
        <v>21</v>
      </c>
      <c r="E47" s="2" t="s">
        <v>22</v>
      </c>
      <c r="F47" s="3" t="s">
        <v>23</v>
      </c>
      <c r="G47" s="0" t="s">
        <v>24</v>
      </c>
      <c r="H47" s="0" t="s">
        <v>25</v>
      </c>
    </row>
    <row collapsed="false" customFormat="false" customHeight="true" hidden="false" ht="12.75" outlineLevel="0" r="48">
      <c r="A48" s="7"/>
      <c r="B48" s="8" t="n">
        <v>0.45</v>
      </c>
      <c r="C48" s="8" t="n">
        <v>5</v>
      </c>
      <c r="D48" s="8" t="n">
        <v>0.8496</v>
      </c>
      <c r="E48" s="8" t="n">
        <v>9.4824</v>
      </c>
      <c r="F48" s="9" t="n">
        <f aca="false">D48/E48</f>
        <v>0.0895975702353834</v>
      </c>
      <c r="G48" s="0" t="n">
        <v>0.2</v>
      </c>
      <c r="H48" s="0" t="n">
        <f aca="false">SQRT((E48^2*G48^2+D48^2*G48^2)/E48^4)</f>
        <v>0.0211761967207311</v>
      </c>
    </row>
    <row collapsed="false" customFormat="false" customHeight="true" hidden="false" ht="12.75" outlineLevel="0" r="50">
      <c r="A50" s="0" t="s">
        <v>0</v>
      </c>
      <c r="C50" s="0" t="s">
        <v>26</v>
      </c>
    </row>
    <row collapsed="false" customFormat="false" customHeight="true" hidden="false" ht="12.75" outlineLevel="0" r="51">
      <c r="A51" s="0" t="n">
        <v>30.35</v>
      </c>
      <c r="C51" s="0" t="s">
        <v>27</v>
      </c>
      <c r="D51" s="0" t="s">
        <v>28</v>
      </c>
      <c r="E51" s="0" t="s">
        <v>29</v>
      </c>
      <c r="F51" s="0" t="s">
        <v>30</v>
      </c>
      <c r="G51" s="0" t="s">
        <v>31</v>
      </c>
      <c r="H51" s="0" t="s">
        <v>32</v>
      </c>
    </row>
    <row collapsed="false" customFormat="false" customHeight="true" hidden="false" ht="12.75" outlineLevel="0" r="52">
      <c r="A52" s="0" t="n">
        <f aca="false">A51*0.01</f>
        <v>0.3035</v>
      </c>
      <c r="C52" s="0" t="n">
        <f aca="false">(G19^2-G25^2)/(G19^2+G25^2)</f>
        <v>0.0843284240100841</v>
      </c>
      <c r="D52" s="0" t="n">
        <f aca="false">SQRT(16*(H25^2*G19^4*G25^2+H19^2*G19^2*G25^4)/(G19^2+G25^2)^4)</f>
        <v>0.00594945620989139</v>
      </c>
      <c r="E52" s="0" t="n">
        <f aca="false">1/(1/2*(1/G19+1/G25))</f>
        <v>0.998465383654087</v>
      </c>
      <c r="F52" s="0" t="n">
        <f aca="false">SQRT(4*(H25^2*G19^4+H19^2*G25^4)/(G19+G25)^4)</f>
        <v>0.00297198431114092</v>
      </c>
      <c r="G52" s="0" t="n">
        <f aca="false">1/(1/G25-1/G19)</f>
        <v>11.8191124260355</v>
      </c>
      <c r="H52" s="0" t="n">
        <f aca="false">SQRT((H25^2*G19^4+H19^2*G25^4)/(G19-G25)^4)</f>
        <v>0.832875736576595</v>
      </c>
    </row>
    <row collapsed="false" customFormat="false" customHeight="true" hidden="false" ht="13.35" outlineLevel="0" r="54">
      <c r="C54" s="0" t="s">
        <v>33</v>
      </c>
      <c r="D54" s="0" t="s">
        <v>34</v>
      </c>
      <c r="E54" s="0" t="s">
        <v>35</v>
      </c>
      <c r="F54" s="0" t="s">
        <v>36</v>
      </c>
    </row>
    <row collapsed="false" customFormat="false" customHeight="true" hidden="false" ht="12.2" outlineLevel="0" r="55">
      <c r="C55" s="0" t="n">
        <f aca="false">9.81*$A$51*0.01*(D5+D4/2)*D48/(E48-D48)</f>
        <v>0.0658801297227273</v>
      </c>
      <c r="D55" s="0" t="n">
        <f aca="false">SQRT(9.81^2*A52^2*(2*D5+D4)^2*(E48^2*G48^2+D48^2*G48^2)/(4*(D48-E48)^4))</f>
        <v>0.017103018597049</v>
      </c>
      <c r="E55" s="0" t="n">
        <f aca="false">2*$E$2^2*$A$58*(1/G25^2-1/G19^2)</f>
        <v>0.0559142183526184</v>
      </c>
      <c r="F55" s="0" t="n">
        <f aca="false">SQRT(16*$A$58^2*$E$2^6*(H25^2*G19^6+H19^2*G25^6)/(G19^6*G25^6))</f>
        <v>0.0123415877774056</v>
      </c>
    </row>
    <row collapsed="false" customFormat="false" customHeight="true" hidden="false" ht="12.2" outlineLevel="0" r="56"/>
    <row collapsed="false" customFormat="false" customHeight="true" hidden="false" ht="12.2" outlineLevel="0" r="57">
      <c r="A57" s="0" t="s">
        <v>37</v>
      </c>
    </row>
    <row collapsed="false" customFormat="false" customHeight="true" hidden="false" ht="12.2" outlineLevel="0" r="58">
      <c r="A58" s="0" t="n">
        <v>0.016714</v>
      </c>
    </row>
    <row collapsed="false" customFormat="false" customHeight="true" hidden="false" ht="13.35" outlineLevel="0" r="6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2013-04-18T12:47:54.00Z</dcterms:created>
  <dc:creator>gianluca</dc:creator>
  <cp:lastModifiedBy>Gian-Luca Mateo</cp:lastModifiedBy>
  <cp:lastPrinted>2013-04-29T07:29:10.00Z</cp:lastPrinted>
  <dcterms:modified xsi:type="dcterms:W3CDTF">2013-04-29T07:34:30.00Z</dcterms:modified>
  <cp:revision>0</cp:revision>
</cp:coreProperties>
</file>