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calcChain.xml><?xml version="1.0" encoding="utf-8"?>
<calcChain xmlns="http://schemas.openxmlformats.org/spreadsheetml/2006/main">
  <c r="L23" i="1"/>
  <c r="M16" s="1"/>
  <c r="P270"/>
  <c r="P230"/>
  <c r="P190"/>
  <c r="P150"/>
  <c r="P110"/>
  <c r="P70"/>
  <c r="P30"/>
  <c r="T16"/>
  <c r="T15"/>
  <c r="T14"/>
  <c r="T13"/>
  <c r="T12"/>
  <c r="T11"/>
  <c r="T10"/>
  <c r="K278"/>
  <c r="K277"/>
  <c r="K276"/>
  <c r="E275"/>
  <c r="J270" s="1"/>
  <c r="K274"/>
  <c r="K273"/>
  <c r="E273"/>
  <c r="K272"/>
  <c r="K271"/>
  <c r="M270"/>
  <c r="K270"/>
  <c r="E270"/>
  <c r="K279" s="1"/>
  <c r="K258"/>
  <c r="E255"/>
  <c r="J250" s="1"/>
  <c r="E253"/>
  <c r="K252"/>
  <c r="M250"/>
  <c r="K250"/>
  <c r="E250"/>
  <c r="K259" s="1"/>
  <c r="K237"/>
  <c r="E235"/>
  <c r="K234"/>
  <c r="E233"/>
  <c r="J230" s="1"/>
  <c r="K231"/>
  <c r="M230"/>
  <c r="K230"/>
  <c r="E230"/>
  <c r="K238" s="1"/>
  <c r="K219"/>
  <c r="K217"/>
  <c r="K215"/>
  <c r="E215"/>
  <c r="K214"/>
  <c r="E213"/>
  <c r="K211"/>
  <c r="M210"/>
  <c r="J210"/>
  <c r="E210"/>
  <c r="K218" s="1"/>
  <c r="K198"/>
  <c r="K196"/>
  <c r="E195"/>
  <c r="K193"/>
  <c r="E193"/>
  <c r="K192"/>
  <c r="K191"/>
  <c r="M190"/>
  <c r="K190"/>
  <c r="J190"/>
  <c r="E190"/>
  <c r="K197" s="1"/>
  <c r="E175"/>
  <c r="J170" s="1"/>
  <c r="E173"/>
  <c r="M170"/>
  <c r="E170"/>
  <c r="K177" s="1"/>
  <c r="K159"/>
  <c r="K157"/>
  <c r="K156"/>
  <c r="K155"/>
  <c r="E155"/>
  <c r="K154"/>
  <c r="K153"/>
  <c r="E153"/>
  <c r="C153"/>
  <c r="K152"/>
  <c r="K151"/>
  <c r="M150"/>
  <c r="K150"/>
  <c r="J150"/>
  <c r="E150"/>
  <c r="K158" s="1"/>
  <c r="K138"/>
  <c r="K137"/>
  <c r="K136"/>
  <c r="E135"/>
  <c r="K134"/>
  <c r="K133"/>
  <c r="C133"/>
  <c r="E133" s="1"/>
  <c r="J130" s="1"/>
  <c r="K132"/>
  <c r="K131"/>
  <c r="M130"/>
  <c r="K130"/>
  <c r="E130"/>
  <c r="K139" s="1"/>
  <c r="K116"/>
  <c r="E115"/>
  <c r="K113"/>
  <c r="C113"/>
  <c r="E113" s="1"/>
  <c r="J110" s="1"/>
  <c r="K111"/>
  <c r="M110"/>
  <c r="K110"/>
  <c r="E110"/>
  <c r="K117" s="1"/>
  <c r="K97"/>
  <c r="E95"/>
  <c r="K94"/>
  <c r="C93"/>
  <c r="E93" s="1"/>
  <c r="J90" s="1"/>
  <c r="K92"/>
  <c r="M90"/>
  <c r="K90"/>
  <c r="E90"/>
  <c r="K98" s="1"/>
  <c r="K77"/>
  <c r="E75"/>
  <c r="K74"/>
  <c r="C73"/>
  <c r="E73" s="1"/>
  <c r="J70" s="1"/>
  <c r="K72"/>
  <c r="M70"/>
  <c r="E70"/>
  <c r="K78" s="1"/>
  <c r="K58"/>
  <c r="E55"/>
  <c r="C53"/>
  <c r="E53" s="1"/>
  <c r="J50" s="1"/>
  <c r="M50"/>
  <c r="E50"/>
  <c r="K59" s="1"/>
  <c r="E35"/>
  <c r="C33"/>
  <c r="E33" s="1"/>
  <c r="J30" s="1"/>
  <c r="M30"/>
  <c r="E30"/>
  <c r="K39" s="1"/>
  <c r="Q16"/>
  <c r="P16"/>
  <c r="E16"/>
  <c r="U15"/>
  <c r="Q15"/>
  <c r="P15"/>
  <c r="K15"/>
  <c r="U14"/>
  <c r="Q14"/>
  <c r="P14"/>
  <c r="E14"/>
  <c r="J11" s="1"/>
  <c r="C14"/>
  <c r="U13"/>
  <c r="Q13"/>
  <c r="P13"/>
  <c r="U12"/>
  <c r="Q12"/>
  <c r="P12"/>
  <c r="K12"/>
  <c r="U11"/>
  <c r="P11"/>
  <c r="M11"/>
  <c r="K11"/>
  <c r="E11"/>
  <c r="K17" s="1"/>
  <c r="U10"/>
  <c r="Q10"/>
  <c r="P10"/>
  <c r="J162" l="1"/>
  <c r="O150" s="1"/>
  <c r="N150"/>
  <c r="V13" s="1"/>
  <c r="K20"/>
  <c r="K38"/>
  <c r="K173"/>
  <c r="K176"/>
  <c r="Q11"/>
  <c r="K16"/>
  <c r="U16"/>
  <c r="K19"/>
  <c r="K32"/>
  <c r="K34"/>
  <c r="K37"/>
  <c r="K50"/>
  <c r="K52"/>
  <c r="K54"/>
  <c r="K57"/>
  <c r="K70"/>
  <c r="K71"/>
  <c r="K73"/>
  <c r="K76"/>
  <c r="K91"/>
  <c r="K102" s="1"/>
  <c r="L102" s="1"/>
  <c r="K93"/>
  <c r="J102" s="1"/>
  <c r="N90" s="1"/>
  <c r="R15" s="1"/>
  <c r="K96"/>
  <c r="K115"/>
  <c r="K119"/>
  <c r="K135"/>
  <c r="J142" s="1"/>
  <c r="N130" s="1"/>
  <c r="R13" s="1"/>
  <c r="K175"/>
  <c r="K179"/>
  <c r="K195"/>
  <c r="K202" s="1"/>
  <c r="L202" s="1"/>
  <c r="K199"/>
  <c r="K213"/>
  <c r="K216"/>
  <c r="K233"/>
  <c r="K236"/>
  <c r="K251"/>
  <c r="J262" s="1"/>
  <c r="N250" s="1"/>
  <c r="R16" s="1"/>
  <c r="K254"/>
  <c r="K257"/>
  <c r="K262" s="1"/>
  <c r="L262" s="1"/>
  <c r="K13"/>
  <c r="K14"/>
  <c r="K23" s="1"/>
  <c r="K18"/>
  <c r="K30"/>
  <c r="K31"/>
  <c r="K33"/>
  <c r="K36"/>
  <c r="K51"/>
  <c r="K53"/>
  <c r="K56"/>
  <c r="K75"/>
  <c r="K79"/>
  <c r="K95"/>
  <c r="K99"/>
  <c r="K118"/>
  <c r="K162"/>
  <c r="L162" s="1"/>
  <c r="K170"/>
  <c r="K172"/>
  <c r="K178"/>
  <c r="K235"/>
  <c r="K239"/>
  <c r="K253"/>
  <c r="K256"/>
  <c r="K35"/>
  <c r="K55"/>
  <c r="K112"/>
  <c r="K114"/>
  <c r="J122" s="1"/>
  <c r="K171"/>
  <c r="K174"/>
  <c r="K194"/>
  <c r="K210"/>
  <c r="K212"/>
  <c r="K232"/>
  <c r="J242" s="1"/>
  <c r="K255"/>
  <c r="K275"/>
  <c r="K282" s="1"/>
  <c r="L282" s="1"/>
  <c r="N110" l="1"/>
  <c r="V15" s="1"/>
  <c r="O110"/>
  <c r="N230"/>
  <c r="V12" s="1"/>
  <c r="O230"/>
  <c r="K122"/>
  <c r="L122" s="1"/>
  <c r="J23"/>
  <c r="N11" s="1"/>
  <c r="R11" s="1"/>
  <c r="J282"/>
  <c r="K142"/>
  <c r="L142" s="1"/>
  <c r="J222"/>
  <c r="N210" s="1"/>
  <c r="R12" s="1"/>
  <c r="K222"/>
  <c r="L222" s="1"/>
  <c r="K182"/>
  <c r="L182" s="1"/>
  <c r="J182"/>
  <c r="N170" s="1"/>
  <c r="R14" s="1"/>
  <c r="J42"/>
  <c r="K42"/>
  <c r="L42" s="1"/>
  <c r="J82"/>
  <c r="K82"/>
  <c r="L82" s="1"/>
  <c r="J62"/>
  <c r="N50" s="1"/>
  <c r="R10" s="1"/>
  <c r="K62"/>
  <c r="L62" s="1"/>
  <c r="J202"/>
  <c r="K242"/>
  <c r="L242" s="1"/>
  <c r="O190" l="1"/>
  <c r="N190"/>
  <c r="V14" s="1"/>
  <c r="N70"/>
  <c r="V10" s="1"/>
  <c r="O70"/>
  <c r="O30"/>
  <c r="N30"/>
  <c r="V11" s="1"/>
  <c r="O270"/>
  <c r="N270"/>
  <c r="V16" s="1"/>
</calcChain>
</file>

<file path=xl/sharedStrings.xml><?xml version="1.0" encoding="utf-8"?>
<sst xmlns="http://schemas.openxmlformats.org/spreadsheetml/2006/main" count="401" uniqueCount="38">
  <si>
    <t>Balls</t>
  </si>
  <si>
    <t>ball 1</t>
  </si>
  <si>
    <t>ball 2</t>
  </si>
  <si>
    <t>ball 3</t>
  </si>
  <si>
    <t>Mass [g]</t>
  </si>
  <si>
    <t>Diameter [mm]</t>
  </si>
  <si>
    <t>elastic</t>
  </si>
  <si>
    <t>Theoretical</t>
  </si>
  <si>
    <t>Measurement</t>
  </si>
  <si>
    <t>inelastic</t>
  </si>
  <si>
    <t>ball 2:</t>
  </si>
  <si>
    <t>Measurements:</t>
  </si>
  <si>
    <t>offset:</t>
  </si>
  <si>
    <t>a1</t>
  </si>
  <si>
    <t>a2</t>
  </si>
  <si>
    <t>A</t>
  </si>
  <si>
    <t>T2'/T1</t>
  </si>
  <si>
    <t>initial right:</t>
  </si>
  <si>
    <t>center:</t>
  </si>
  <si>
    <t>ball 1:</t>
  </si>
  <si>
    <t>in rest</t>
  </si>
  <si>
    <t>initial:</t>
  </si>
  <si>
    <t>slider</t>
  </si>
  <si>
    <t>Mean</t>
  </si>
  <si>
    <t>Stdev</t>
  </si>
  <si>
    <t>StdErrMean</t>
  </si>
  <si>
    <t>unelastic</t>
  </si>
  <si>
    <t>ball 3:</t>
  </si>
  <si>
    <t>P: 1, T: 2</t>
  </si>
  <si>
    <t>P: 1, T: 3</t>
  </si>
  <si>
    <t>P: 2, T: 1</t>
  </si>
  <si>
    <t>P: 2, T: 2</t>
  </si>
  <si>
    <t>P: 2, T: 3</t>
  </si>
  <si>
    <t>P: 3, T: 2</t>
  </si>
  <si>
    <t>P: 3, T: 1</t>
  </si>
  <si>
    <t>Q/T1 meas</t>
  </si>
  <si>
    <t>Q/T1 Theor</t>
  </si>
  <si>
    <t>Std.Err.Mean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</si>
</sst>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C6EFCE"/>
      </patternFill>
    </fill>
    <fill>
      <patternFill patternType="solid">
        <fgColor rgb="FFC6EFCE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558ED5"/>
        <bgColor rgb="FF80808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/>
  </cellStyleXfs>
  <cellXfs count="9">
    <xf numFmtId="0" fontId="0" fillId="0" borderId="0" xfId="0"/>
    <xf numFmtId="0" fontId="0" fillId="4" borderId="0" xfId="0" applyFill="1"/>
    <xf numFmtId="0" fontId="0" fillId="5" borderId="0" xfId="0" applyFont="1" applyFill="1"/>
    <xf numFmtId="0" fontId="0" fillId="6" borderId="0" xfId="0" applyFont="1" applyFill="1"/>
    <xf numFmtId="0" fontId="0" fillId="2" borderId="0" xfId="1" applyFont="1" applyFill="1" applyBorder="1" applyAlignment="1" applyProtection="1"/>
    <xf numFmtId="0" fontId="0" fillId="7" borderId="0" xfId="0" applyFill="1"/>
    <xf numFmtId="0" fontId="1" fillId="3" borderId="0" xfId="1" applyFont="1" applyBorder="1" applyAlignment="1" applyProtection="1"/>
    <xf numFmtId="0" fontId="0" fillId="5" borderId="0" xfId="0" applyFill="1"/>
    <xf numFmtId="0" fontId="0" fillId="8" borderId="0" xfId="0" applyFill="1"/>
  </cellXfs>
  <cellStyles count="2">
    <cellStyle name="Standard" xfId="0" builtinId="0"/>
    <cellStyle name="TableStyleLight1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Elastic</a:t>
            </a:r>
            <a:r>
              <a:rPr lang="de-CH" baseline="0"/>
              <a:t> Collision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T2'/T1 measured</c:v>
          </c:tx>
          <c:errBars>
            <c:errBarType val="both"/>
            <c:errValType val="fixedVal"/>
            <c:val val="3.7000000000000006E-3"/>
            <c:spPr>
              <a:ln w="22225">
                <a:headEnd w="lg" len="lg"/>
                <a:tailEnd w="lg" len="lg"/>
              </a:ln>
            </c:spPr>
          </c:errBars>
          <c:cat>
            <c:strRef>
              <c:f>Tabelle1!$P$10:$P$16</c:f>
              <c:strCache>
                <c:ptCount val="7"/>
                <c:pt idx="0">
                  <c:v>P: 1, T: 3</c:v>
                </c:pt>
                <c:pt idx="1">
                  <c:v>P: 1, T: 2</c:v>
                </c:pt>
                <c:pt idx="2">
                  <c:v>P: 3, T: 2</c:v>
                </c:pt>
                <c:pt idx="3">
                  <c:v>P: 2, T: 2</c:v>
                </c:pt>
                <c:pt idx="4">
                  <c:v>P: 2, T: 3</c:v>
                </c:pt>
                <c:pt idx="5">
                  <c:v>P: 2, T: 1</c:v>
                </c:pt>
                <c:pt idx="6">
                  <c:v>P: 3, T: 1</c:v>
                </c:pt>
              </c:strCache>
            </c:strRef>
          </c:cat>
          <c:val>
            <c:numRef>
              <c:f>Tabelle1!$R$10:$R$16</c:f>
              <c:numCache>
                <c:formatCode>General</c:formatCode>
                <c:ptCount val="7"/>
                <c:pt idx="0">
                  <c:v>0.5555093325805468</c:v>
                </c:pt>
                <c:pt idx="1">
                  <c:v>0.79971886807731762</c:v>
                </c:pt>
                <c:pt idx="2">
                  <c:v>0.78624569008024159</c:v>
                </c:pt>
                <c:pt idx="3">
                  <c:v>0.94806094182825484</c:v>
                </c:pt>
                <c:pt idx="4">
                  <c:v>0.84865396276836025</c:v>
                </c:pt>
                <c:pt idx="5">
                  <c:v>0.76551806845041348</c:v>
                </c:pt>
                <c:pt idx="6">
                  <c:v>0.50068120230013524</c:v>
                </c:pt>
              </c:numCache>
            </c:numRef>
          </c:val>
        </c:ser>
        <c:ser>
          <c:idx val="1"/>
          <c:order val="1"/>
          <c:tx>
            <c:v>T2'/T1 theoretical</c:v>
          </c:tx>
          <c:spPr>
            <a:noFill/>
            <a:ln w="25400" cap="rnd" cmpd="sng">
              <a:solidFill>
                <a:schemeClr val="accent1"/>
              </a:solidFill>
              <a:prstDash val="solid"/>
              <a:bevel/>
            </a:ln>
          </c:spPr>
          <c:val>
            <c:numRef>
              <c:f>Tabelle1!$Q$10:$Q$16</c:f>
              <c:numCache>
                <c:formatCode>General</c:formatCode>
                <c:ptCount val="7"/>
                <c:pt idx="0">
                  <c:v>0.59486079911215173</c:v>
                </c:pt>
                <c:pt idx="1">
                  <c:v>0.84226874344174085</c:v>
                </c:pt>
                <c:pt idx="2">
                  <c:v>0.89739045300823261</c:v>
                </c:pt>
                <c:pt idx="3">
                  <c:v>1</c:v>
                </c:pt>
                <c:pt idx="4">
                  <c:v>0.89739045300823284</c:v>
                </c:pt>
                <c:pt idx="5">
                  <c:v>0.84226874344174074</c:v>
                </c:pt>
                <c:pt idx="6">
                  <c:v>0.59486079911215173</c:v>
                </c:pt>
              </c:numCache>
            </c:numRef>
          </c:val>
        </c:ser>
        <c:overlap val="100"/>
        <c:axId val="84310272"/>
        <c:axId val="84332544"/>
      </c:barChart>
      <c:catAx>
        <c:axId val="84310272"/>
        <c:scaling>
          <c:orientation val="minMax"/>
        </c:scaling>
        <c:axPos val="b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de-DE"/>
          </a:p>
        </c:txPr>
        <c:crossAx val="84332544"/>
        <c:crosses val="autoZero"/>
        <c:auto val="1"/>
        <c:lblAlgn val="ctr"/>
        <c:lblOffset val="100"/>
      </c:catAx>
      <c:valAx>
        <c:axId val="84332544"/>
        <c:scaling>
          <c:orientation val="minMax"/>
        </c:scaling>
        <c:axPos val="l"/>
        <c:majorGridlines/>
        <c:numFmt formatCode="General" sourceLinked="1"/>
        <c:tickLblPos val="nextTo"/>
        <c:crossAx val="8431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Inelastic</a:t>
            </a:r>
            <a:r>
              <a:rPr lang="de-CH" baseline="0"/>
              <a:t> Collision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T2'/T1 measured</c:v>
          </c:tx>
          <c:cat>
            <c:strRef>
              <c:f>Tabelle1!$P$10:$P$16</c:f>
              <c:strCache>
                <c:ptCount val="7"/>
                <c:pt idx="0">
                  <c:v>P: 1, T: 3</c:v>
                </c:pt>
                <c:pt idx="1">
                  <c:v>P: 1, T: 2</c:v>
                </c:pt>
                <c:pt idx="2">
                  <c:v>P: 3, T: 2</c:v>
                </c:pt>
                <c:pt idx="3">
                  <c:v>P: 2, T: 2</c:v>
                </c:pt>
                <c:pt idx="4">
                  <c:v>P: 2, T: 3</c:v>
                </c:pt>
                <c:pt idx="5">
                  <c:v>P: 2, T: 1</c:v>
                </c:pt>
                <c:pt idx="6">
                  <c:v>P: 3, T: 1</c:v>
                </c:pt>
              </c:strCache>
            </c:strRef>
          </c:cat>
          <c:val>
            <c:numRef>
              <c:f>Tabelle1!$V$10:$V$16</c:f>
              <c:numCache>
                <c:formatCode>General</c:formatCode>
                <c:ptCount val="7"/>
                <c:pt idx="0">
                  <c:v>0.12856652807510624</c:v>
                </c:pt>
                <c:pt idx="1">
                  <c:v>0.18978696617402371</c:v>
                </c:pt>
                <c:pt idx="2">
                  <c:v>0.18617237411996476</c:v>
                </c:pt>
                <c:pt idx="3">
                  <c:v>0.22687673130193906</c:v>
                </c:pt>
                <c:pt idx="4">
                  <c:v>0.19662894700034056</c:v>
                </c:pt>
                <c:pt idx="5">
                  <c:v>0.19188105745347833</c:v>
                </c:pt>
                <c:pt idx="6">
                  <c:v>0.1375357870980686</c:v>
                </c:pt>
              </c:numCache>
            </c:numRef>
          </c:val>
        </c:ser>
        <c:ser>
          <c:idx val="1"/>
          <c:order val="1"/>
          <c:tx>
            <c:v>T2'/T1 theoretical</c:v>
          </c:tx>
          <c:spPr>
            <a:noFill/>
            <a:ln w="25400" cap="rnd" cmpd="sng">
              <a:solidFill>
                <a:schemeClr val="accent1"/>
              </a:solidFill>
              <a:prstDash val="solid"/>
              <a:bevel/>
            </a:ln>
          </c:spPr>
          <c:val>
            <c:numRef>
              <c:f>Tabelle1!$U$10:$U$16</c:f>
              <c:numCache>
                <c:formatCode>General</c:formatCode>
                <c:ptCount val="7"/>
                <c:pt idx="0">
                  <c:v>0.14871519977803793</c:v>
                </c:pt>
                <c:pt idx="1">
                  <c:v>0.21056718586043521</c:v>
                </c:pt>
                <c:pt idx="2">
                  <c:v>0.22434761325205815</c:v>
                </c:pt>
                <c:pt idx="3">
                  <c:v>0.25</c:v>
                </c:pt>
                <c:pt idx="4">
                  <c:v>0.22434761325205821</c:v>
                </c:pt>
                <c:pt idx="5">
                  <c:v>0.21056718586043519</c:v>
                </c:pt>
                <c:pt idx="6">
                  <c:v>0.14871519977803793</c:v>
                </c:pt>
              </c:numCache>
            </c:numRef>
          </c:val>
        </c:ser>
        <c:overlap val="100"/>
        <c:axId val="81085184"/>
        <c:axId val="81086720"/>
      </c:barChart>
      <c:catAx>
        <c:axId val="81085184"/>
        <c:scaling>
          <c:orientation val="minMax"/>
        </c:scaling>
        <c:axPos val="b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de-DE"/>
          </a:p>
        </c:txPr>
        <c:crossAx val="81086720"/>
        <c:crosses val="autoZero"/>
        <c:auto val="1"/>
        <c:lblAlgn val="ctr"/>
        <c:lblOffset val="100"/>
      </c:catAx>
      <c:valAx>
        <c:axId val="81086720"/>
        <c:scaling>
          <c:orientation val="minMax"/>
        </c:scaling>
        <c:axPos val="l"/>
        <c:majorGridlines/>
        <c:numFmt formatCode="General" sourceLinked="1"/>
        <c:tickLblPos val="nextTo"/>
        <c:crossAx val="8108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379639</xdr:colOff>
      <xdr:row>23</xdr:row>
      <xdr:rowOff>40821</xdr:rowOff>
    </xdr:from>
    <xdr:to>
      <xdr:col>27</xdr:col>
      <xdr:colOff>611084</xdr:colOff>
      <xdr:row>50</xdr:row>
      <xdr:rowOff>40821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51</xdr:row>
      <xdr:rowOff>163286</xdr:rowOff>
    </xdr:from>
    <xdr:to>
      <xdr:col>27</xdr:col>
      <xdr:colOff>488620</xdr:colOff>
      <xdr:row>78</xdr:row>
      <xdr:rowOff>163286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282"/>
  <sheetViews>
    <sheetView tabSelected="1" zoomScale="70" zoomScaleNormal="70" workbookViewId="0">
      <selection activeCell="M23" sqref="M23"/>
    </sheetView>
  </sheetViews>
  <sheetFormatPr baseColWidth="10" defaultColWidth="9.140625" defaultRowHeight="15"/>
  <cols>
    <col min="1" max="1" width="23"/>
    <col min="2" max="6" width="10.5703125"/>
    <col min="7" max="7" width="18.28515625"/>
    <col min="8" max="10" width="10.5703125"/>
    <col min="11" max="12" width="11.42578125"/>
    <col min="13" max="13" width="14.28515625" customWidth="1"/>
    <col min="14" max="15" width="10.5703125"/>
    <col min="16" max="16" width="12" customWidth="1"/>
    <col min="17" max="17" width="10.5703125"/>
    <col min="18" max="18" width="12.42578125" customWidth="1"/>
    <col min="19" max="19" width="10.5703125"/>
    <col min="20" max="20" width="12.7109375" customWidth="1"/>
    <col min="21" max="21" width="12"/>
    <col min="22" max="22" width="12.7109375" customWidth="1"/>
    <col min="23" max="1025" width="10.5703125"/>
  </cols>
  <sheetData>
    <row r="2" spans="1:22" ht="15" customHeight="1">
      <c r="B2" t="s">
        <v>0</v>
      </c>
    </row>
    <row r="3" spans="1:22" ht="15" customHeight="1">
      <c r="A3" s="1"/>
      <c r="B3" s="1" t="s">
        <v>1</v>
      </c>
      <c r="C3" s="1" t="s">
        <v>2</v>
      </c>
      <c r="D3" s="1" t="s">
        <v>3</v>
      </c>
    </row>
    <row r="4" spans="1:22" ht="15" customHeight="1">
      <c r="A4" s="1" t="s">
        <v>4</v>
      </c>
      <c r="B4" s="1">
        <v>233</v>
      </c>
      <c r="C4" s="1">
        <v>540</v>
      </c>
      <c r="D4" s="1">
        <v>1049</v>
      </c>
      <c r="M4">
        <v>1E-3</v>
      </c>
    </row>
    <row r="5" spans="1:22" ht="15" customHeight="1">
      <c r="A5" s="1" t="s">
        <v>5</v>
      </c>
      <c r="B5" s="1">
        <v>38</v>
      </c>
      <c r="C5" s="1">
        <v>52</v>
      </c>
      <c r="D5" s="1">
        <v>65</v>
      </c>
    </row>
    <row r="9" spans="1:22" ht="15" customHeight="1">
      <c r="A9" s="7" t="s">
        <v>28</v>
      </c>
      <c r="B9" s="2" t="s">
        <v>6</v>
      </c>
      <c r="P9" t="s">
        <v>6</v>
      </c>
      <c r="Q9" t="s">
        <v>7</v>
      </c>
      <c r="R9" t="s">
        <v>8</v>
      </c>
      <c r="T9" t="s">
        <v>9</v>
      </c>
      <c r="U9" t="s">
        <v>7</v>
      </c>
      <c r="V9" t="s">
        <v>8</v>
      </c>
    </row>
    <row r="10" spans="1:22" ht="15" customHeight="1">
      <c r="B10" t="s">
        <v>10</v>
      </c>
      <c r="G10" s="3" t="s">
        <v>11</v>
      </c>
      <c r="H10" s="3" t="s">
        <v>12</v>
      </c>
      <c r="J10" s="4" t="s">
        <v>13</v>
      </c>
      <c r="K10" s="4" t="s">
        <v>14</v>
      </c>
      <c r="M10" t="s">
        <v>15</v>
      </c>
      <c r="N10" t="s">
        <v>16</v>
      </c>
      <c r="P10" t="str">
        <f>$A$48</f>
        <v>P: 1, T: 3</v>
      </c>
      <c r="Q10">
        <f>M50*4/(M50+1)^2</f>
        <v>0.59486079911215173</v>
      </c>
      <c r="R10">
        <f>N50</f>
        <v>0.5555093325805468</v>
      </c>
      <c r="T10" t="str">
        <f>$A$48</f>
        <v>P: 1, T: 3</v>
      </c>
      <c r="U10">
        <f>M70/(M70+1)^2</f>
        <v>0.14871519977803793</v>
      </c>
      <c r="V10">
        <f>N70</f>
        <v>0.12856652807510624</v>
      </c>
    </row>
    <row r="11" spans="1:22" ht="15" customHeight="1">
      <c r="B11" t="s">
        <v>17</v>
      </c>
      <c r="C11">
        <v>291</v>
      </c>
      <c r="D11" t="s">
        <v>18</v>
      </c>
      <c r="E11">
        <f>C11-C5/2</f>
        <v>265</v>
      </c>
      <c r="G11" s="3">
        <v>1</v>
      </c>
      <c r="H11" s="3">
        <v>34</v>
      </c>
      <c r="J11">
        <f>E14-E16</f>
        <v>159</v>
      </c>
      <c r="K11">
        <f t="shared" ref="K11:K20" si="0">$C$18+H11-$C$5/2-$E$11-50</f>
        <v>93</v>
      </c>
      <c r="M11">
        <f>C4*0.001/(B4*0.001)</f>
        <v>2.3175965665236054</v>
      </c>
      <c r="N11">
        <f>$M$11*$J$23^2/$J$11^2</f>
        <v>0.79971886807731762</v>
      </c>
      <c r="P11" t="str">
        <f>$A$9</f>
        <v>P: 1, T: 2</v>
      </c>
      <c r="Q11">
        <f>M11*4/(M11+1)^2</f>
        <v>0.84226874344174085</v>
      </c>
      <c r="R11">
        <f>N11</f>
        <v>0.79971886807731762</v>
      </c>
      <c r="T11" t="str">
        <f>$A$9</f>
        <v>P: 1, T: 2</v>
      </c>
      <c r="U11">
        <f>M30/(M30+1)^2</f>
        <v>0.21056718586043521</v>
      </c>
      <c r="V11">
        <f>N30</f>
        <v>0.18978696617402371</v>
      </c>
    </row>
    <row r="12" spans="1:22" ht="15" customHeight="1">
      <c r="B12" t="s">
        <v>19</v>
      </c>
      <c r="G12" s="3">
        <v>2</v>
      </c>
      <c r="H12" s="3">
        <v>34</v>
      </c>
      <c r="K12">
        <f t="shared" si="0"/>
        <v>93</v>
      </c>
      <c r="P12" t="str">
        <f>$A$208</f>
        <v>P: 3, T: 2</v>
      </c>
      <c r="Q12">
        <f>M210*4/(M210+1)^2</f>
        <v>0.89739045300823261</v>
      </c>
      <c r="R12">
        <f>N210</f>
        <v>0.78624569008024159</v>
      </c>
      <c r="T12" t="str">
        <f>$A$208</f>
        <v>P: 3, T: 2</v>
      </c>
      <c r="U12">
        <f>M230/(M230+1)^2</f>
        <v>0.22434761325205815</v>
      </c>
      <c r="V12">
        <f>N230</f>
        <v>0.18617237411996476</v>
      </c>
    </row>
    <row r="13" spans="1:22" ht="15" customHeight="1">
      <c r="B13" t="s">
        <v>20</v>
      </c>
      <c r="G13" s="3">
        <v>3</v>
      </c>
      <c r="H13" s="3">
        <v>35</v>
      </c>
      <c r="K13">
        <f t="shared" si="0"/>
        <v>94</v>
      </c>
      <c r="P13" t="str">
        <f>$A$128</f>
        <v>P: 2, T: 2</v>
      </c>
      <c r="Q13">
        <f>M130*4/(M130+1)^2</f>
        <v>1</v>
      </c>
      <c r="R13">
        <f>N130</f>
        <v>0.94806094182825484</v>
      </c>
      <c r="T13" t="str">
        <f>$A$128</f>
        <v>P: 2, T: 2</v>
      </c>
      <c r="U13">
        <f>M150/(M150+1)^2</f>
        <v>0.25</v>
      </c>
      <c r="V13">
        <f>N150</f>
        <v>0.22687673130193906</v>
      </c>
    </row>
    <row r="14" spans="1:22" ht="15" customHeight="1">
      <c r="B14" t="s">
        <v>17</v>
      </c>
      <c r="C14">
        <f>C11-C5</f>
        <v>239</v>
      </c>
      <c r="D14" t="s">
        <v>18</v>
      </c>
      <c r="E14">
        <f>C14-B5/2</f>
        <v>220</v>
      </c>
      <c r="G14" s="3">
        <v>4</v>
      </c>
      <c r="H14" s="3">
        <v>35</v>
      </c>
      <c r="K14">
        <f t="shared" si="0"/>
        <v>94</v>
      </c>
      <c r="P14" t="str">
        <f>$A$168</f>
        <v>P: 2, T: 3</v>
      </c>
      <c r="Q14">
        <f>M170*4/(M170+1)^2</f>
        <v>0.89739045300823284</v>
      </c>
      <c r="R14">
        <f>N170</f>
        <v>0.84865396276836025</v>
      </c>
      <c r="T14" t="str">
        <f>$A$168</f>
        <v>P: 2, T: 3</v>
      </c>
      <c r="U14">
        <f>M190/(M190+1)^2</f>
        <v>0.22434761325205821</v>
      </c>
      <c r="V14">
        <f>N190</f>
        <v>0.19662894700034056</v>
      </c>
    </row>
    <row r="15" spans="1:22" ht="15" customHeight="1">
      <c r="B15" t="s">
        <v>21</v>
      </c>
      <c r="G15" s="3">
        <v>5</v>
      </c>
      <c r="H15" s="3">
        <v>36</v>
      </c>
      <c r="K15">
        <f t="shared" si="0"/>
        <v>95</v>
      </c>
      <c r="M15" t="s">
        <v>37</v>
      </c>
      <c r="P15" t="str">
        <f>$A$88</f>
        <v>P: 2, T: 1</v>
      </c>
      <c r="Q15">
        <f>M90*4/(M90+1)^2</f>
        <v>0.84226874344174074</v>
      </c>
      <c r="R15">
        <f>N90</f>
        <v>0.76551806845041348</v>
      </c>
      <c r="T15" t="str">
        <f>$A$88</f>
        <v>P: 2, T: 1</v>
      </c>
      <c r="U15">
        <f>M110/(M110+1)^2</f>
        <v>0.21056718586043519</v>
      </c>
      <c r="V15">
        <f>N110</f>
        <v>0.19188105745347833</v>
      </c>
    </row>
    <row r="16" spans="1:22" ht="15" customHeight="1">
      <c r="B16" t="s">
        <v>17</v>
      </c>
      <c r="C16">
        <v>80</v>
      </c>
      <c r="D16" t="s">
        <v>18</v>
      </c>
      <c r="E16">
        <f>C16-B5/2</f>
        <v>61</v>
      </c>
      <c r="G16" s="3">
        <v>6</v>
      </c>
      <c r="H16" s="3">
        <v>34</v>
      </c>
      <c r="K16">
        <f t="shared" si="0"/>
        <v>93</v>
      </c>
      <c r="M16" s="8">
        <f>SQRT(4*(M11)^2*((J23*0.001)^4/(J11*0.001)^6*$M$4^2+ (J23*0.001)^2/(J11*0.001)^4*(L23*0.001)^2))</f>
        <v>1.0748368358313718E-2</v>
      </c>
      <c r="P16" t="str">
        <f>$A$248</f>
        <v>P: 3, T: 1</v>
      </c>
      <c r="Q16">
        <f>M250*4/(M250+1)^2</f>
        <v>0.59486079911215173</v>
      </c>
      <c r="R16">
        <f>N250</f>
        <v>0.50068120230013524</v>
      </c>
      <c r="T16" t="str">
        <f>$A$248</f>
        <v>P: 3, T: 1</v>
      </c>
      <c r="U16">
        <f>M270/(M270+1)^2</f>
        <v>0.14871519977803793</v>
      </c>
      <c r="V16">
        <f>N270</f>
        <v>0.1375357870980686</v>
      </c>
    </row>
    <row r="17" spans="1:16" ht="15" customHeight="1">
      <c r="G17" s="3">
        <v>7</v>
      </c>
      <c r="H17" s="3">
        <v>34</v>
      </c>
      <c r="K17">
        <f t="shared" si="0"/>
        <v>93</v>
      </c>
    </row>
    <row r="18" spans="1:16" ht="15" customHeight="1">
      <c r="B18" t="s">
        <v>22</v>
      </c>
      <c r="C18" s="5">
        <v>400</v>
      </c>
      <c r="G18" s="3">
        <v>8</v>
      </c>
      <c r="H18" s="3">
        <v>34</v>
      </c>
      <c r="K18">
        <f t="shared" si="0"/>
        <v>93</v>
      </c>
    </row>
    <row r="19" spans="1:16" ht="15" customHeight="1">
      <c r="G19" s="3">
        <v>9</v>
      </c>
      <c r="H19" s="3">
        <v>34</v>
      </c>
      <c r="K19">
        <f t="shared" si="0"/>
        <v>93</v>
      </c>
    </row>
    <row r="20" spans="1:16" ht="15" customHeight="1">
      <c r="G20" s="3">
        <v>10</v>
      </c>
      <c r="H20" s="3">
        <v>34</v>
      </c>
      <c r="K20">
        <f t="shared" si="0"/>
        <v>93</v>
      </c>
    </row>
    <row r="21" spans="1:16" ht="15" customHeight="1">
      <c r="B21" t="s">
        <v>0</v>
      </c>
    </row>
    <row r="22" spans="1:16" ht="15" customHeight="1">
      <c r="A22" s="1"/>
      <c r="B22" s="1" t="s">
        <v>1</v>
      </c>
      <c r="C22" s="1" t="s">
        <v>2</v>
      </c>
      <c r="D22" s="1" t="s">
        <v>3</v>
      </c>
      <c r="J22" s="6" t="s">
        <v>23</v>
      </c>
      <c r="K22" s="6" t="s">
        <v>24</v>
      </c>
      <c r="L22" s="6" t="s">
        <v>25</v>
      </c>
    </row>
    <row r="23" spans="1:16" ht="15" customHeight="1">
      <c r="A23" s="1" t="s">
        <v>4</v>
      </c>
      <c r="B23" s="1">
        <v>233</v>
      </c>
      <c r="C23" s="1">
        <v>540</v>
      </c>
      <c r="D23" s="1">
        <v>1049</v>
      </c>
      <c r="J23">
        <f>AVERAGE(K11:K20)</f>
        <v>93.4</v>
      </c>
      <c r="K23">
        <f>STDEV(K11:K20)</f>
        <v>0.69920589877963857</v>
      </c>
      <c r="L23">
        <f>K23/SQRT(COUNT(K11:K20))</f>
        <v>0.22110831935688041</v>
      </c>
    </row>
    <row r="24" spans="1:16" ht="15" customHeight="1">
      <c r="A24" s="1" t="s">
        <v>5</v>
      </c>
      <c r="B24" s="1">
        <v>38</v>
      </c>
      <c r="C24" s="1">
        <v>52</v>
      </c>
      <c r="D24" s="1">
        <v>65</v>
      </c>
    </row>
    <row r="28" spans="1:16" ht="15" customHeight="1">
      <c r="A28" s="7" t="s">
        <v>28</v>
      </c>
      <c r="B28" s="2" t="s">
        <v>26</v>
      </c>
    </row>
    <row r="29" spans="1:16" ht="15" customHeight="1">
      <c r="B29" t="s">
        <v>10</v>
      </c>
      <c r="G29" s="3" t="s">
        <v>11</v>
      </c>
      <c r="H29" s="3" t="s">
        <v>12</v>
      </c>
      <c r="J29" s="4" t="s">
        <v>13</v>
      </c>
      <c r="K29" s="4" t="s">
        <v>14</v>
      </c>
      <c r="M29" t="s">
        <v>15</v>
      </c>
      <c r="N29" t="s">
        <v>16</v>
      </c>
      <c r="O29" t="s">
        <v>35</v>
      </c>
      <c r="P29" t="s">
        <v>36</v>
      </c>
    </row>
    <row r="30" spans="1:16" ht="15" customHeight="1">
      <c r="B30" t="s">
        <v>17</v>
      </c>
      <c r="C30">
        <v>291</v>
      </c>
      <c r="D30" t="s">
        <v>18</v>
      </c>
      <c r="E30">
        <f>C30-C24/2</f>
        <v>265</v>
      </c>
      <c r="G30" s="3">
        <v>1</v>
      </c>
      <c r="H30" s="3">
        <v>36</v>
      </c>
      <c r="J30">
        <f>E33-E35</f>
        <v>159</v>
      </c>
      <c r="K30">
        <f t="shared" ref="K30:K39" si="1">$C$37+H30-$C$24/2-$E$30-50</f>
        <v>45</v>
      </c>
      <c r="M30">
        <f>C23*0.001/(B23*0.001)</f>
        <v>2.3175965665236054</v>
      </c>
      <c r="N30">
        <f>$M$30*$J$42^2/$J$30^2</f>
        <v>0.18978696617402371</v>
      </c>
      <c r="O30">
        <f>1-((1+M30)*J42^2/J30^2)</f>
        <v>0.72832347249533269</v>
      </c>
      <c r="P30">
        <f>M30/(1+M30)</f>
        <v>0.6985769728331177</v>
      </c>
    </row>
    <row r="31" spans="1:16" ht="15" customHeight="1">
      <c r="B31" t="s">
        <v>19</v>
      </c>
      <c r="G31" s="3">
        <v>2</v>
      </c>
      <c r="H31" s="3">
        <v>38</v>
      </c>
      <c r="K31">
        <f t="shared" si="1"/>
        <v>47</v>
      </c>
    </row>
    <row r="32" spans="1:16" ht="15" customHeight="1">
      <c r="B32" t="s">
        <v>20</v>
      </c>
      <c r="G32" s="3">
        <v>3</v>
      </c>
      <c r="H32" s="3">
        <v>40</v>
      </c>
      <c r="K32">
        <f t="shared" si="1"/>
        <v>49</v>
      </c>
    </row>
    <row r="33" spans="1:12" ht="15" customHeight="1">
      <c r="B33" t="s">
        <v>17</v>
      </c>
      <c r="C33">
        <f>C30-C24</f>
        <v>239</v>
      </c>
      <c r="D33" t="s">
        <v>18</v>
      </c>
      <c r="E33">
        <f>C33-B24/2</f>
        <v>220</v>
      </c>
      <c r="G33" s="3">
        <v>4</v>
      </c>
      <c r="H33" s="3">
        <v>36</v>
      </c>
      <c r="K33">
        <f t="shared" si="1"/>
        <v>45</v>
      </c>
    </row>
    <row r="34" spans="1:12" ht="15" customHeight="1">
      <c r="B34" t="s">
        <v>21</v>
      </c>
      <c r="G34" s="3">
        <v>5</v>
      </c>
      <c r="H34" s="3">
        <v>37</v>
      </c>
      <c r="K34">
        <f t="shared" si="1"/>
        <v>46</v>
      </c>
    </row>
    <row r="35" spans="1:12" ht="15" customHeight="1">
      <c r="B35" t="s">
        <v>17</v>
      </c>
      <c r="C35">
        <v>80</v>
      </c>
      <c r="D35" t="s">
        <v>18</v>
      </c>
      <c r="E35">
        <f>C35-B24/2</f>
        <v>61</v>
      </c>
      <c r="G35" s="3">
        <v>6</v>
      </c>
      <c r="H35" s="3">
        <v>36</v>
      </c>
      <c r="K35">
        <f t="shared" si="1"/>
        <v>45</v>
      </c>
    </row>
    <row r="36" spans="1:12" ht="15" customHeight="1">
      <c r="G36" s="3">
        <v>7</v>
      </c>
      <c r="H36" s="3">
        <v>35</v>
      </c>
      <c r="K36">
        <f t="shared" si="1"/>
        <v>44</v>
      </c>
    </row>
    <row r="37" spans="1:12" ht="15" customHeight="1">
      <c r="B37" t="s">
        <v>22</v>
      </c>
      <c r="C37" s="5">
        <v>350</v>
      </c>
      <c r="G37" s="3">
        <v>8</v>
      </c>
      <c r="H37" s="3">
        <v>35</v>
      </c>
      <c r="K37">
        <f t="shared" si="1"/>
        <v>44</v>
      </c>
    </row>
    <row r="38" spans="1:12" ht="15" customHeight="1">
      <c r="G38" s="3">
        <v>9</v>
      </c>
      <c r="H38" s="3">
        <v>36</v>
      </c>
      <c r="K38">
        <f t="shared" si="1"/>
        <v>45</v>
      </c>
    </row>
    <row r="39" spans="1:12" ht="15" customHeight="1">
      <c r="G39" s="3">
        <v>10</v>
      </c>
      <c r="H39" s="3">
        <v>36</v>
      </c>
      <c r="K39">
        <f t="shared" si="1"/>
        <v>45</v>
      </c>
    </row>
    <row r="41" spans="1:12" ht="15" customHeight="1">
      <c r="B41" t="s">
        <v>0</v>
      </c>
      <c r="J41" s="6" t="s">
        <v>23</v>
      </c>
      <c r="K41" s="6" t="s">
        <v>24</v>
      </c>
      <c r="L41" s="6" t="s">
        <v>25</v>
      </c>
    </row>
    <row r="42" spans="1:12" ht="15" customHeight="1">
      <c r="A42" s="1"/>
      <c r="B42" s="1" t="s">
        <v>1</v>
      </c>
      <c r="C42" s="1" t="s">
        <v>2</v>
      </c>
      <c r="D42" s="1" t="s">
        <v>3</v>
      </c>
      <c r="J42">
        <f>AVERAGE(K30:K39)</f>
        <v>45.5</v>
      </c>
      <c r="K42">
        <f>STDEV(K30:K39)</f>
        <v>1.509230856356236</v>
      </c>
      <c r="L42">
        <f>K42/SQRT(COUNT(K30:K39))</f>
        <v>0.47726070210921173</v>
      </c>
    </row>
    <row r="43" spans="1:12" ht="15" customHeight="1">
      <c r="A43" s="1" t="s">
        <v>4</v>
      </c>
      <c r="B43" s="1">
        <v>233</v>
      </c>
      <c r="C43" s="1">
        <v>540</v>
      </c>
      <c r="D43" s="1">
        <v>1049</v>
      </c>
    </row>
    <row r="44" spans="1:12" ht="15" customHeight="1">
      <c r="A44" s="1" t="s">
        <v>5</v>
      </c>
      <c r="B44" s="1">
        <v>38</v>
      </c>
      <c r="C44" s="1">
        <v>52</v>
      </c>
      <c r="D44" s="1">
        <v>65</v>
      </c>
    </row>
    <row r="48" spans="1:12" ht="15" customHeight="1">
      <c r="A48" s="7" t="s">
        <v>29</v>
      </c>
      <c r="B48" s="2" t="s">
        <v>6</v>
      </c>
    </row>
    <row r="49" spans="1:14" ht="15" customHeight="1">
      <c r="B49" t="s">
        <v>27</v>
      </c>
      <c r="G49" s="3" t="s">
        <v>11</v>
      </c>
      <c r="H49" s="3" t="s">
        <v>12</v>
      </c>
      <c r="J49" s="4" t="s">
        <v>13</v>
      </c>
      <c r="K49" s="4" t="s">
        <v>14</v>
      </c>
      <c r="M49" t="s">
        <v>15</v>
      </c>
      <c r="N49" t="s">
        <v>16</v>
      </c>
    </row>
    <row r="50" spans="1:14" ht="15" customHeight="1">
      <c r="B50" t="s">
        <v>17</v>
      </c>
      <c r="C50">
        <v>303</v>
      </c>
      <c r="D50" t="s">
        <v>18</v>
      </c>
      <c r="E50">
        <f>C50-D44/2</f>
        <v>270.5</v>
      </c>
      <c r="G50" s="3">
        <v>1</v>
      </c>
      <c r="H50" s="3">
        <v>39</v>
      </c>
      <c r="J50">
        <f>E53-E55</f>
        <v>158</v>
      </c>
      <c r="K50">
        <f t="shared" ref="K50:K59" si="2">$C$57+H50-$D$44/2-$E$50-50</f>
        <v>56</v>
      </c>
      <c r="M50">
        <f>D43*0.001/(B43*0.001)</f>
        <v>4.5021459227467808</v>
      </c>
      <c r="N50">
        <f>$M$50*$J$62^2/$J$50^2</f>
        <v>0.5555093325805468</v>
      </c>
    </row>
    <row r="51" spans="1:14" ht="15" customHeight="1">
      <c r="B51" t="s">
        <v>19</v>
      </c>
      <c r="G51" s="3">
        <v>2</v>
      </c>
      <c r="H51" s="3">
        <v>39</v>
      </c>
      <c r="K51">
        <f t="shared" si="2"/>
        <v>56</v>
      </c>
    </row>
    <row r="52" spans="1:14" ht="15" customHeight="1">
      <c r="B52" t="s">
        <v>20</v>
      </c>
      <c r="G52" s="3">
        <v>3</v>
      </c>
      <c r="H52" s="3">
        <v>38</v>
      </c>
      <c r="K52">
        <f t="shared" si="2"/>
        <v>55</v>
      </c>
    </row>
    <row r="53" spans="1:14" ht="15" customHeight="1">
      <c r="B53" t="s">
        <v>17</v>
      </c>
      <c r="C53">
        <f>C50-D44</f>
        <v>238</v>
      </c>
      <c r="D53" t="s">
        <v>18</v>
      </c>
      <c r="E53">
        <f>C53-B44/2</f>
        <v>219</v>
      </c>
      <c r="G53" s="3">
        <v>4</v>
      </c>
      <c r="H53" s="3">
        <v>38.5</v>
      </c>
      <c r="K53">
        <f t="shared" si="2"/>
        <v>55.5</v>
      </c>
    </row>
    <row r="54" spans="1:14" ht="15" customHeight="1">
      <c r="B54" t="s">
        <v>21</v>
      </c>
      <c r="G54" s="3">
        <v>5</v>
      </c>
      <c r="H54" s="3">
        <v>38.5</v>
      </c>
      <c r="K54">
        <f t="shared" si="2"/>
        <v>55.5</v>
      </c>
    </row>
    <row r="55" spans="1:14" ht="15" customHeight="1">
      <c r="B55" t="s">
        <v>17</v>
      </c>
      <c r="C55">
        <v>80</v>
      </c>
      <c r="D55" t="s">
        <v>18</v>
      </c>
      <c r="E55">
        <f>C55-B44/2</f>
        <v>61</v>
      </c>
      <c r="G55" s="3">
        <v>6</v>
      </c>
      <c r="H55" s="3">
        <v>38.5</v>
      </c>
      <c r="K55">
        <f t="shared" si="2"/>
        <v>55.5</v>
      </c>
    </row>
    <row r="56" spans="1:14" ht="15" customHeight="1">
      <c r="G56" s="3">
        <v>7</v>
      </c>
      <c r="H56" s="3">
        <v>38</v>
      </c>
      <c r="K56">
        <f t="shared" si="2"/>
        <v>55</v>
      </c>
    </row>
    <row r="57" spans="1:14" ht="15" customHeight="1">
      <c r="B57" t="s">
        <v>22</v>
      </c>
      <c r="C57" s="5">
        <v>370</v>
      </c>
      <c r="G57" s="3">
        <v>8</v>
      </c>
      <c r="H57" s="3">
        <v>37.5</v>
      </c>
      <c r="K57">
        <f t="shared" si="2"/>
        <v>54.5</v>
      </c>
    </row>
    <row r="58" spans="1:14" ht="15" customHeight="1">
      <c r="G58" s="3">
        <v>9</v>
      </c>
      <c r="H58" s="3">
        <v>39</v>
      </c>
      <c r="K58">
        <f t="shared" si="2"/>
        <v>56</v>
      </c>
    </row>
    <row r="59" spans="1:14" ht="15" customHeight="1">
      <c r="G59" s="3">
        <v>10</v>
      </c>
      <c r="H59" s="3">
        <v>39</v>
      </c>
      <c r="K59">
        <f t="shared" si="2"/>
        <v>56</v>
      </c>
    </row>
    <row r="61" spans="1:14" ht="15" customHeight="1">
      <c r="B61" t="s">
        <v>0</v>
      </c>
      <c r="J61" s="6" t="s">
        <v>23</v>
      </c>
      <c r="K61" s="6" t="s">
        <v>24</v>
      </c>
      <c r="L61" s="6" t="s">
        <v>25</v>
      </c>
    </row>
    <row r="62" spans="1:14" ht="15" customHeight="1">
      <c r="A62" s="1"/>
      <c r="B62" s="1" t="s">
        <v>1</v>
      </c>
      <c r="C62" s="1" t="s">
        <v>2</v>
      </c>
      <c r="D62" s="1" t="s">
        <v>3</v>
      </c>
      <c r="J62">
        <f>AVERAGE(K50:K59)</f>
        <v>55.5</v>
      </c>
      <c r="K62">
        <f>STDEV(K50:K59)</f>
        <v>0.52704627669472992</v>
      </c>
      <c r="L62">
        <f>K62/SQRT(COUNT(K50:K59))</f>
        <v>0.16666666666666666</v>
      </c>
    </row>
    <row r="63" spans="1:14" ht="15" customHeight="1">
      <c r="A63" s="1" t="s">
        <v>4</v>
      </c>
      <c r="B63" s="1">
        <v>233</v>
      </c>
      <c r="C63" s="1">
        <v>540</v>
      </c>
      <c r="D63" s="1">
        <v>1049</v>
      </c>
    </row>
    <row r="64" spans="1:14" ht="15" customHeight="1">
      <c r="A64" s="1" t="s">
        <v>5</v>
      </c>
      <c r="B64" s="1">
        <v>38</v>
      </c>
      <c r="C64" s="1">
        <v>52</v>
      </c>
      <c r="D64" s="1">
        <v>65</v>
      </c>
    </row>
    <row r="68" spans="1:16" ht="15" customHeight="1">
      <c r="A68" s="7" t="s">
        <v>29</v>
      </c>
      <c r="B68" s="2" t="s">
        <v>26</v>
      </c>
    </row>
    <row r="69" spans="1:16" ht="15" customHeight="1">
      <c r="B69" t="s">
        <v>27</v>
      </c>
      <c r="G69" s="3" t="s">
        <v>11</v>
      </c>
      <c r="H69" s="3" t="s">
        <v>12</v>
      </c>
      <c r="J69" s="4" t="s">
        <v>13</v>
      </c>
      <c r="K69" s="4" t="s">
        <v>14</v>
      </c>
      <c r="M69" t="s">
        <v>15</v>
      </c>
      <c r="N69" t="s">
        <v>16</v>
      </c>
    </row>
    <row r="70" spans="1:16" ht="15" customHeight="1">
      <c r="B70" t="s">
        <v>17</v>
      </c>
      <c r="C70">
        <v>303</v>
      </c>
      <c r="D70" t="s">
        <v>18</v>
      </c>
      <c r="E70">
        <f>C70-D64/2</f>
        <v>270.5</v>
      </c>
      <c r="G70" s="3">
        <v>1</v>
      </c>
      <c r="H70" s="3">
        <v>31</v>
      </c>
      <c r="J70">
        <f>E73-E75</f>
        <v>158</v>
      </c>
      <c r="K70">
        <f t="shared" ref="K70:K79" si="3">$C$77+H70-$D$64/2-$E$70-50</f>
        <v>28</v>
      </c>
      <c r="M70">
        <f>D63*0.001/(B63*0.001)</f>
        <v>4.5021459227467808</v>
      </c>
      <c r="N70">
        <f>$M$70*$J$82^2/$J$70^2</f>
        <v>0.12856652807510624</v>
      </c>
      <c r="O70">
        <f>1-((1+M70)*J82^2/J70^2)</f>
        <v>0.84287675024567565</v>
      </c>
      <c r="P70">
        <f>M70/(1+M70)</f>
        <v>0.81825273010920441</v>
      </c>
    </row>
    <row r="71" spans="1:16" ht="15" customHeight="1">
      <c r="B71" t="s">
        <v>19</v>
      </c>
      <c r="G71" s="3">
        <v>2</v>
      </c>
      <c r="H71" s="3">
        <v>30</v>
      </c>
      <c r="K71">
        <f t="shared" si="3"/>
        <v>27</v>
      </c>
    </row>
    <row r="72" spans="1:16" ht="15" customHeight="1">
      <c r="B72" t="s">
        <v>20</v>
      </c>
      <c r="G72" s="3">
        <v>3</v>
      </c>
      <c r="H72" s="3">
        <v>30</v>
      </c>
      <c r="K72">
        <f t="shared" si="3"/>
        <v>27</v>
      </c>
    </row>
    <row r="73" spans="1:16" ht="15" customHeight="1">
      <c r="B73" t="s">
        <v>17</v>
      </c>
      <c r="C73">
        <f>C70-D64</f>
        <v>238</v>
      </c>
      <c r="D73" t="s">
        <v>18</v>
      </c>
      <c r="E73">
        <f>C73-B64/2</f>
        <v>219</v>
      </c>
      <c r="G73" s="3">
        <v>4</v>
      </c>
      <c r="H73" s="3">
        <v>29</v>
      </c>
      <c r="K73">
        <f t="shared" si="3"/>
        <v>26</v>
      </c>
    </row>
    <row r="74" spans="1:16" ht="15" customHeight="1">
      <c r="B74" t="s">
        <v>21</v>
      </c>
      <c r="G74" s="3">
        <v>5</v>
      </c>
      <c r="H74" s="3">
        <v>29.5</v>
      </c>
      <c r="K74">
        <f t="shared" si="3"/>
        <v>26.5</v>
      </c>
    </row>
    <row r="75" spans="1:16" ht="15" customHeight="1">
      <c r="B75" t="s">
        <v>17</v>
      </c>
      <c r="C75">
        <v>80</v>
      </c>
      <c r="D75" t="s">
        <v>18</v>
      </c>
      <c r="E75">
        <f>C75-B64/2</f>
        <v>61</v>
      </c>
      <c r="G75" s="3">
        <v>6</v>
      </c>
      <c r="H75" s="3">
        <v>29</v>
      </c>
      <c r="K75">
        <f t="shared" si="3"/>
        <v>26</v>
      </c>
    </row>
    <row r="76" spans="1:16" ht="15" customHeight="1">
      <c r="G76" s="3">
        <v>7</v>
      </c>
      <c r="H76" s="3">
        <v>30</v>
      </c>
      <c r="K76">
        <f t="shared" si="3"/>
        <v>27</v>
      </c>
    </row>
    <row r="77" spans="1:16" ht="15" customHeight="1">
      <c r="B77" t="s">
        <v>22</v>
      </c>
      <c r="C77" s="5">
        <v>350</v>
      </c>
      <c r="G77" s="3">
        <v>8</v>
      </c>
      <c r="H77" s="3">
        <v>29.5</v>
      </c>
      <c r="K77">
        <f t="shared" si="3"/>
        <v>26.5</v>
      </c>
    </row>
    <row r="78" spans="1:16" ht="15" customHeight="1">
      <c r="G78" s="3">
        <v>9</v>
      </c>
      <c r="H78" s="3">
        <v>30</v>
      </c>
      <c r="K78">
        <f t="shared" si="3"/>
        <v>27</v>
      </c>
    </row>
    <row r="79" spans="1:16" ht="15" customHeight="1">
      <c r="G79" s="3">
        <v>10</v>
      </c>
      <c r="H79" s="3">
        <v>29</v>
      </c>
      <c r="K79">
        <f t="shared" si="3"/>
        <v>26</v>
      </c>
    </row>
    <row r="81" spans="1:14" ht="15" customHeight="1">
      <c r="B81" t="s">
        <v>0</v>
      </c>
      <c r="J81" s="6" t="s">
        <v>23</v>
      </c>
      <c r="K81" s="6" t="s">
        <v>24</v>
      </c>
      <c r="L81" s="6" t="s">
        <v>25</v>
      </c>
    </row>
    <row r="82" spans="1:14" ht="15" customHeight="1">
      <c r="A82" s="1"/>
      <c r="B82" s="1" t="s">
        <v>1</v>
      </c>
      <c r="C82" s="1" t="s">
        <v>2</v>
      </c>
      <c r="D82" s="1" t="s">
        <v>3</v>
      </c>
      <c r="J82">
        <f>AVERAGE(K70:K79)</f>
        <v>26.7</v>
      </c>
      <c r="K82">
        <f>STDEV(K70:K79)</f>
        <v>0.63245553203370786</v>
      </c>
      <c r="L82">
        <f>K82/SQRT(COUNT(K70:K79))</f>
        <v>0.20000000000001011</v>
      </c>
    </row>
    <row r="83" spans="1:14" ht="15" customHeight="1">
      <c r="A83" s="1" t="s">
        <v>4</v>
      </c>
      <c r="B83" s="1">
        <v>233</v>
      </c>
      <c r="C83" s="1">
        <v>540</v>
      </c>
      <c r="D83" s="1">
        <v>1049</v>
      </c>
    </row>
    <row r="84" spans="1:14" ht="15" customHeight="1">
      <c r="A84" s="1" t="s">
        <v>5</v>
      </c>
      <c r="B84" s="1">
        <v>38</v>
      </c>
      <c r="C84" s="1">
        <v>52</v>
      </c>
      <c r="D84" s="1">
        <v>65</v>
      </c>
    </row>
    <row r="88" spans="1:14" ht="15" customHeight="1">
      <c r="A88" s="7" t="s">
        <v>30</v>
      </c>
      <c r="B88" s="2" t="s">
        <v>6</v>
      </c>
    </row>
    <row r="89" spans="1:14" ht="15" customHeight="1">
      <c r="B89" t="s">
        <v>19</v>
      </c>
      <c r="G89" s="3" t="s">
        <v>11</v>
      </c>
      <c r="H89" s="3" t="s">
        <v>12</v>
      </c>
      <c r="J89" s="4" t="s">
        <v>13</v>
      </c>
      <c r="K89" s="4" t="s">
        <v>14</v>
      </c>
      <c r="M89" t="s">
        <v>15</v>
      </c>
      <c r="N89" t="s">
        <v>16</v>
      </c>
    </row>
    <row r="90" spans="1:14" ht="15" customHeight="1">
      <c r="B90" t="s">
        <v>17</v>
      </c>
      <c r="C90">
        <v>284</v>
      </c>
      <c r="D90" t="s">
        <v>18</v>
      </c>
      <c r="E90">
        <f>C90-B84/2</f>
        <v>265</v>
      </c>
      <c r="G90" s="3">
        <v>1</v>
      </c>
      <c r="H90" s="3">
        <v>18</v>
      </c>
      <c r="J90">
        <f>E93-E95</f>
        <v>86</v>
      </c>
      <c r="K90">
        <f t="shared" ref="K90:K99" si="4">$C$97+H90-$B$84/2-$E$90-50</f>
        <v>114</v>
      </c>
      <c r="M90">
        <f>B83*0.001/(C83*0.001)</f>
        <v>0.43148148148148147</v>
      </c>
      <c r="N90">
        <f>$M$90*$J$102^2/$J$90^2</f>
        <v>0.76551806845041348</v>
      </c>
    </row>
    <row r="91" spans="1:14" ht="15" customHeight="1">
      <c r="B91" t="s">
        <v>10</v>
      </c>
      <c r="G91" s="3">
        <v>2</v>
      </c>
      <c r="H91" s="3">
        <v>19</v>
      </c>
      <c r="K91">
        <f t="shared" si="4"/>
        <v>115</v>
      </c>
    </row>
    <row r="92" spans="1:14" ht="15" customHeight="1">
      <c r="B92" t="s">
        <v>20</v>
      </c>
      <c r="G92" s="3">
        <v>3</v>
      </c>
      <c r="H92" s="3">
        <v>19</v>
      </c>
      <c r="K92">
        <f t="shared" si="4"/>
        <v>115</v>
      </c>
    </row>
    <row r="93" spans="1:14" ht="15" customHeight="1">
      <c r="B93" t="s">
        <v>17</v>
      </c>
      <c r="C93">
        <f>C90-B84</f>
        <v>246</v>
      </c>
      <c r="D93" t="s">
        <v>18</v>
      </c>
      <c r="E93">
        <f>C93-C84/2</f>
        <v>220</v>
      </c>
      <c r="G93" s="3">
        <v>4</v>
      </c>
      <c r="H93" s="3">
        <v>18.5</v>
      </c>
      <c r="K93">
        <f t="shared" si="4"/>
        <v>114.5</v>
      </c>
    </row>
    <row r="94" spans="1:14" ht="15" customHeight="1">
      <c r="B94" t="s">
        <v>21</v>
      </c>
      <c r="G94" s="3">
        <v>5</v>
      </c>
      <c r="H94" s="3">
        <v>18</v>
      </c>
      <c r="K94">
        <f t="shared" si="4"/>
        <v>114</v>
      </c>
    </row>
    <row r="95" spans="1:14" ht="15" customHeight="1">
      <c r="B95" t="s">
        <v>17</v>
      </c>
      <c r="C95">
        <v>160</v>
      </c>
      <c r="D95" t="s">
        <v>18</v>
      </c>
      <c r="E95">
        <f>C95-C84/2</f>
        <v>134</v>
      </c>
      <c r="G95" s="3">
        <v>6</v>
      </c>
      <c r="H95" s="3">
        <v>18</v>
      </c>
      <c r="K95">
        <f t="shared" si="4"/>
        <v>114</v>
      </c>
    </row>
    <row r="96" spans="1:14" ht="15" customHeight="1">
      <c r="G96" s="3">
        <v>7</v>
      </c>
      <c r="H96" s="3">
        <v>18.5</v>
      </c>
      <c r="K96">
        <f t="shared" si="4"/>
        <v>114.5</v>
      </c>
    </row>
    <row r="97" spans="1:16" ht="15" customHeight="1">
      <c r="B97" t="s">
        <v>22</v>
      </c>
      <c r="C97" s="5">
        <v>430</v>
      </c>
      <c r="G97" s="3">
        <v>8</v>
      </c>
      <c r="H97" s="3">
        <v>18.5</v>
      </c>
      <c r="K97">
        <f t="shared" si="4"/>
        <v>114.5</v>
      </c>
    </row>
    <row r="98" spans="1:16" ht="15" customHeight="1">
      <c r="G98" s="3">
        <v>9</v>
      </c>
      <c r="H98" s="3">
        <v>19</v>
      </c>
      <c r="K98">
        <f t="shared" si="4"/>
        <v>115</v>
      </c>
    </row>
    <row r="99" spans="1:16" ht="15" customHeight="1">
      <c r="G99" s="3">
        <v>10</v>
      </c>
      <c r="H99" s="3">
        <v>19</v>
      </c>
      <c r="K99">
        <f t="shared" si="4"/>
        <v>115</v>
      </c>
    </row>
    <row r="101" spans="1:16" ht="15" customHeight="1">
      <c r="B101" t="s">
        <v>0</v>
      </c>
      <c r="J101" s="6" t="s">
        <v>23</v>
      </c>
      <c r="K101" s="6" t="s">
        <v>24</v>
      </c>
      <c r="L101" s="6" t="s">
        <v>25</v>
      </c>
    </row>
    <row r="102" spans="1:16" ht="15" customHeight="1">
      <c r="A102" s="1"/>
      <c r="B102" s="1" t="s">
        <v>1</v>
      </c>
      <c r="C102" s="1" t="s">
        <v>2</v>
      </c>
      <c r="D102" s="1" t="s">
        <v>3</v>
      </c>
      <c r="J102">
        <f>AVERAGE(K90:K99)</f>
        <v>114.55</v>
      </c>
      <c r="K102">
        <f>STDEV(K90:K99)</f>
        <v>0.4377975178861952</v>
      </c>
      <c r="L102">
        <f>K102/SQRT(COUNT(K90:K99))</f>
        <v>0.13844373104886815</v>
      </c>
    </row>
    <row r="103" spans="1:16" ht="15" customHeight="1">
      <c r="A103" s="1" t="s">
        <v>4</v>
      </c>
      <c r="B103" s="1">
        <v>233</v>
      </c>
      <c r="C103" s="1">
        <v>540</v>
      </c>
      <c r="D103" s="1">
        <v>1049</v>
      </c>
    </row>
    <row r="104" spans="1:16" ht="15" customHeight="1">
      <c r="A104" s="1" t="s">
        <v>5</v>
      </c>
      <c r="B104" s="1">
        <v>38</v>
      </c>
      <c r="C104" s="1">
        <v>52</v>
      </c>
      <c r="D104" s="1">
        <v>65</v>
      </c>
    </row>
    <row r="108" spans="1:16" ht="15" customHeight="1">
      <c r="A108" s="7" t="s">
        <v>30</v>
      </c>
      <c r="B108" s="2" t="s">
        <v>26</v>
      </c>
    </row>
    <row r="109" spans="1:16" ht="15" customHeight="1">
      <c r="B109" t="s">
        <v>19</v>
      </c>
      <c r="G109" s="3" t="s">
        <v>11</v>
      </c>
      <c r="H109" s="3" t="s">
        <v>12</v>
      </c>
      <c r="J109" s="4" t="s">
        <v>13</v>
      </c>
      <c r="K109" s="4" t="s">
        <v>14</v>
      </c>
      <c r="M109" t="s">
        <v>15</v>
      </c>
      <c r="N109" t="s">
        <v>16</v>
      </c>
    </row>
    <row r="110" spans="1:16" ht="15" customHeight="1">
      <c r="B110" t="s">
        <v>17</v>
      </c>
      <c r="C110">
        <v>284</v>
      </c>
      <c r="D110" t="s">
        <v>18</v>
      </c>
      <c r="E110">
        <f>C110-B104/2</f>
        <v>265</v>
      </c>
      <c r="G110" s="3">
        <v>1</v>
      </c>
      <c r="H110" s="3">
        <v>20</v>
      </c>
      <c r="J110">
        <f>E113-E115</f>
        <v>86</v>
      </c>
      <c r="K110">
        <f t="shared" ref="K110:K119" si="5">$C$117+H110-$B$104/2-$E$110-50</f>
        <v>56</v>
      </c>
      <c r="M110">
        <f>B103*0.001/(C103*0.001)</f>
        <v>0.43148148148148147</v>
      </c>
      <c r="N110">
        <f>$M$110*$J$122^2/$J$110^2</f>
        <v>0.19188105745347833</v>
      </c>
      <c r="O110">
        <f>1-((1+M110)*J122^2/J110^2)</f>
        <v>0.36341606261142156</v>
      </c>
      <c r="P110">
        <f>M110/(1+M110)</f>
        <v>0.30142302716688224</v>
      </c>
    </row>
    <row r="111" spans="1:16" ht="15" customHeight="1">
      <c r="B111" t="s">
        <v>10</v>
      </c>
      <c r="G111" s="3">
        <v>2</v>
      </c>
      <c r="H111" s="3">
        <v>20.5</v>
      </c>
      <c r="K111">
        <f t="shared" si="5"/>
        <v>56.5</v>
      </c>
    </row>
    <row r="112" spans="1:16" ht="15" customHeight="1">
      <c r="B112" t="s">
        <v>20</v>
      </c>
      <c r="G112" s="3">
        <v>3</v>
      </c>
      <c r="H112" s="3">
        <v>20.5</v>
      </c>
      <c r="K112">
        <f t="shared" si="5"/>
        <v>56.5</v>
      </c>
    </row>
    <row r="113" spans="1:12" ht="15" customHeight="1">
      <c r="B113" t="s">
        <v>17</v>
      </c>
      <c r="C113">
        <f>C110-B104</f>
        <v>246</v>
      </c>
      <c r="D113" t="s">
        <v>18</v>
      </c>
      <c r="E113">
        <f>C113-C104/2</f>
        <v>220</v>
      </c>
      <c r="G113" s="3">
        <v>4</v>
      </c>
      <c r="H113" s="3">
        <v>20</v>
      </c>
      <c r="K113">
        <f t="shared" si="5"/>
        <v>56</v>
      </c>
    </row>
    <row r="114" spans="1:12" ht="15" customHeight="1">
      <c r="B114" t="s">
        <v>21</v>
      </c>
      <c r="G114" s="3">
        <v>5</v>
      </c>
      <c r="H114" s="3">
        <v>20</v>
      </c>
      <c r="K114">
        <f t="shared" si="5"/>
        <v>56</v>
      </c>
    </row>
    <row r="115" spans="1:12" ht="15" customHeight="1">
      <c r="B115" t="s">
        <v>17</v>
      </c>
      <c r="C115">
        <v>160</v>
      </c>
      <c r="D115" t="s">
        <v>18</v>
      </c>
      <c r="E115">
        <f>C115-C104/2</f>
        <v>134</v>
      </c>
      <c r="G115" s="3">
        <v>6</v>
      </c>
      <c r="H115" s="3">
        <v>23</v>
      </c>
      <c r="K115">
        <f t="shared" si="5"/>
        <v>59</v>
      </c>
    </row>
    <row r="116" spans="1:12" ht="15" customHeight="1">
      <c r="G116" s="3">
        <v>7</v>
      </c>
      <c r="H116" s="3">
        <v>23</v>
      </c>
      <c r="K116">
        <f t="shared" si="5"/>
        <v>59</v>
      </c>
    </row>
    <row r="117" spans="1:12" ht="15" customHeight="1">
      <c r="B117" t="s">
        <v>22</v>
      </c>
      <c r="C117" s="5">
        <v>370</v>
      </c>
      <c r="G117" s="3">
        <v>8</v>
      </c>
      <c r="H117" s="3">
        <v>21.5</v>
      </c>
      <c r="K117">
        <f t="shared" si="5"/>
        <v>57.5</v>
      </c>
    </row>
    <row r="118" spans="1:12" ht="15" customHeight="1">
      <c r="G118" s="3">
        <v>9</v>
      </c>
      <c r="H118" s="3">
        <v>23</v>
      </c>
      <c r="K118">
        <f t="shared" si="5"/>
        <v>59</v>
      </c>
    </row>
    <row r="119" spans="1:12" ht="15" customHeight="1">
      <c r="G119" s="3">
        <v>10</v>
      </c>
      <c r="H119" s="3">
        <v>22</v>
      </c>
      <c r="K119">
        <f t="shared" si="5"/>
        <v>58</v>
      </c>
    </row>
    <row r="121" spans="1:12" ht="15" customHeight="1">
      <c r="B121" t="s">
        <v>0</v>
      </c>
      <c r="J121" s="6" t="s">
        <v>23</v>
      </c>
      <c r="K121" s="6" t="s">
        <v>24</v>
      </c>
      <c r="L121" s="6" t="s">
        <v>25</v>
      </c>
    </row>
    <row r="122" spans="1:12" ht="15" customHeight="1">
      <c r="A122" s="1"/>
      <c r="B122" s="1" t="s">
        <v>1</v>
      </c>
      <c r="C122" s="1" t="s">
        <v>2</v>
      </c>
      <c r="D122" s="1" t="s">
        <v>3</v>
      </c>
      <c r="J122">
        <f>AVERAGE(K110:K119)</f>
        <v>57.35</v>
      </c>
      <c r="K122">
        <f>STDEV(K110:K119)</f>
        <v>1.3133925536564313</v>
      </c>
      <c r="L122">
        <f>K122/SQRT(COUNT(K110:K119))</f>
        <v>0.41533119314592321</v>
      </c>
    </row>
    <row r="123" spans="1:12" ht="15" customHeight="1">
      <c r="A123" s="1" t="s">
        <v>4</v>
      </c>
      <c r="B123" s="1">
        <v>233</v>
      </c>
      <c r="C123" s="1">
        <v>540</v>
      </c>
      <c r="D123" s="1">
        <v>1049</v>
      </c>
    </row>
    <row r="124" spans="1:12" ht="15" customHeight="1">
      <c r="A124" s="1" t="s">
        <v>5</v>
      </c>
      <c r="B124" s="1">
        <v>38</v>
      </c>
      <c r="C124" s="1">
        <v>52</v>
      </c>
      <c r="D124" s="1">
        <v>65</v>
      </c>
    </row>
    <row r="128" spans="1:12" ht="15" customHeight="1">
      <c r="A128" s="7" t="s">
        <v>31</v>
      </c>
      <c r="B128" s="2" t="s">
        <v>6</v>
      </c>
    </row>
    <row r="129" spans="1:14" ht="15" customHeight="1">
      <c r="B129" t="s">
        <v>10</v>
      </c>
      <c r="G129" s="3" t="s">
        <v>11</v>
      </c>
      <c r="H129" s="3" t="s">
        <v>12</v>
      </c>
      <c r="J129" s="4" t="s">
        <v>13</v>
      </c>
      <c r="K129" s="4" t="s">
        <v>14</v>
      </c>
      <c r="M129" t="s">
        <v>15</v>
      </c>
      <c r="N129" t="s">
        <v>16</v>
      </c>
    </row>
    <row r="130" spans="1:14" ht="15" customHeight="1">
      <c r="B130" t="s">
        <v>17</v>
      </c>
      <c r="C130">
        <v>297</v>
      </c>
      <c r="D130" t="s">
        <v>18</v>
      </c>
      <c r="E130">
        <f>C130-C124/2</f>
        <v>271</v>
      </c>
      <c r="G130" s="3">
        <v>1</v>
      </c>
      <c r="H130" s="3">
        <v>29</v>
      </c>
      <c r="J130">
        <f>E133-E135</f>
        <v>95</v>
      </c>
      <c r="K130">
        <f t="shared" ref="K130:K139" si="6">$C$137+H130-$C$124/2-$E$130-50</f>
        <v>92</v>
      </c>
      <c r="M130">
        <f>C123*0.001/(C123*0.001)</f>
        <v>1</v>
      </c>
      <c r="N130">
        <f>$M$130*$J$142^2/$J$130^2</f>
        <v>0.94806094182825484</v>
      </c>
    </row>
    <row r="131" spans="1:14" ht="15" customHeight="1">
      <c r="B131" t="s">
        <v>10</v>
      </c>
      <c r="G131" s="3">
        <v>2</v>
      </c>
      <c r="H131" s="3">
        <v>30</v>
      </c>
      <c r="K131">
        <f t="shared" si="6"/>
        <v>93</v>
      </c>
    </row>
    <row r="132" spans="1:14" ht="15" customHeight="1">
      <c r="B132" t="s">
        <v>20</v>
      </c>
      <c r="G132" s="3">
        <v>3</v>
      </c>
      <c r="H132" s="3">
        <v>30</v>
      </c>
      <c r="K132">
        <f t="shared" si="6"/>
        <v>93</v>
      </c>
    </row>
    <row r="133" spans="1:14" ht="15" customHeight="1">
      <c r="B133" t="s">
        <v>17</v>
      </c>
      <c r="C133">
        <f>C130-C124</f>
        <v>245</v>
      </c>
      <c r="D133" t="s">
        <v>18</v>
      </c>
      <c r="E133">
        <f>C133-C124/2</f>
        <v>219</v>
      </c>
      <c r="G133" s="3">
        <v>4</v>
      </c>
      <c r="H133" s="3">
        <v>30</v>
      </c>
      <c r="K133">
        <f t="shared" si="6"/>
        <v>93</v>
      </c>
    </row>
    <row r="134" spans="1:14" ht="15" customHeight="1">
      <c r="B134" t="s">
        <v>21</v>
      </c>
      <c r="G134" s="3">
        <v>5</v>
      </c>
      <c r="H134" s="3">
        <v>30</v>
      </c>
      <c r="K134">
        <f t="shared" si="6"/>
        <v>93</v>
      </c>
    </row>
    <row r="135" spans="1:14" ht="15" customHeight="1">
      <c r="B135" t="s">
        <v>17</v>
      </c>
      <c r="C135">
        <v>150</v>
      </c>
      <c r="D135" t="s">
        <v>18</v>
      </c>
      <c r="E135">
        <f>C135-C124/2</f>
        <v>124</v>
      </c>
      <c r="G135" s="3">
        <v>6</v>
      </c>
      <c r="H135" s="3">
        <v>29.5</v>
      </c>
      <c r="K135">
        <f t="shared" si="6"/>
        <v>92.5</v>
      </c>
    </row>
    <row r="136" spans="1:14" ht="15" customHeight="1">
      <c r="G136" s="3">
        <v>7</v>
      </c>
      <c r="H136" s="3">
        <v>29</v>
      </c>
      <c r="K136">
        <f t="shared" si="6"/>
        <v>92</v>
      </c>
    </row>
    <row r="137" spans="1:14" ht="15" customHeight="1">
      <c r="B137" t="s">
        <v>22</v>
      </c>
      <c r="C137" s="5">
        <v>410</v>
      </c>
      <c r="G137" s="3">
        <v>8</v>
      </c>
      <c r="H137" s="3">
        <v>29</v>
      </c>
      <c r="K137">
        <f t="shared" si="6"/>
        <v>92</v>
      </c>
    </row>
    <row r="138" spans="1:14" ht="15" customHeight="1">
      <c r="G138" s="3">
        <v>9</v>
      </c>
      <c r="H138" s="3">
        <v>29.5</v>
      </c>
      <c r="K138">
        <f t="shared" si="6"/>
        <v>92.5</v>
      </c>
    </row>
    <row r="139" spans="1:14" ht="15" customHeight="1">
      <c r="G139" s="3">
        <v>10</v>
      </c>
      <c r="H139" s="3">
        <v>29</v>
      </c>
      <c r="K139">
        <f t="shared" si="6"/>
        <v>92</v>
      </c>
    </row>
    <row r="141" spans="1:14" ht="15" customHeight="1">
      <c r="B141" t="s">
        <v>0</v>
      </c>
      <c r="J141" s="6" t="s">
        <v>23</v>
      </c>
      <c r="K141" s="6" t="s">
        <v>24</v>
      </c>
      <c r="L141" s="6" t="s">
        <v>25</v>
      </c>
    </row>
    <row r="142" spans="1:14" ht="15" customHeight="1">
      <c r="A142" s="1"/>
      <c r="B142" s="1" t="s">
        <v>1</v>
      </c>
      <c r="C142" s="1" t="s">
        <v>2</v>
      </c>
      <c r="D142" s="1" t="s">
        <v>3</v>
      </c>
      <c r="J142">
        <f>AVERAGE(K130:K139)</f>
        <v>92.5</v>
      </c>
      <c r="K142">
        <f>STDEV(K130:K139)</f>
        <v>0.47140452079103168</v>
      </c>
      <c r="L142">
        <f>K142/SQRT(COUNT(K130:K139))</f>
        <v>0.14907119849998596</v>
      </c>
    </row>
    <row r="143" spans="1:14" ht="15" customHeight="1">
      <c r="A143" s="1" t="s">
        <v>4</v>
      </c>
      <c r="B143" s="1">
        <v>233</v>
      </c>
      <c r="C143" s="1">
        <v>540</v>
      </c>
      <c r="D143" s="1">
        <v>1049</v>
      </c>
    </row>
    <row r="144" spans="1:14" ht="15" customHeight="1">
      <c r="A144" s="1" t="s">
        <v>5</v>
      </c>
      <c r="B144" s="1">
        <v>38</v>
      </c>
      <c r="C144" s="1">
        <v>52</v>
      </c>
      <c r="D144" s="1">
        <v>65</v>
      </c>
    </row>
    <row r="148" spans="1:16" ht="15" customHeight="1">
      <c r="A148" s="7" t="s">
        <v>31</v>
      </c>
      <c r="B148" s="2" t="s">
        <v>26</v>
      </c>
    </row>
    <row r="149" spans="1:16" ht="15" customHeight="1">
      <c r="B149" t="s">
        <v>10</v>
      </c>
      <c r="G149" s="3" t="s">
        <v>11</v>
      </c>
      <c r="H149" s="3" t="s">
        <v>12</v>
      </c>
      <c r="J149" s="4" t="s">
        <v>13</v>
      </c>
      <c r="K149" s="4" t="s">
        <v>14</v>
      </c>
      <c r="M149" t="s">
        <v>15</v>
      </c>
      <c r="N149" t="s">
        <v>16</v>
      </c>
    </row>
    <row r="150" spans="1:16" ht="15" customHeight="1">
      <c r="B150" t="s">
        <v>17</v>
      </c>
      <c r="C150">
        <v>297</v>
      </c>
      <c r="D150" t="s">
        <v>18</v>
      </c>
      <c r="E150">
        <f>C150-C144/2</f>
        <v>271</v>
      </c>
      <c r="G150" s="3">
        <v>1</v>
      </c>
      <c r="H150" s="3">
        <v>32</v>
      </c>
      <c r="J150">
        <f>E153-E155</f>
        <v>95</v>
      </c>
      <c r="K150">
        <f t="shared" ref="K150:K159" si="7">$C$157+H150-$C$144/2-$E$150-50</f>
        <v>45</v>
      </c>
      <c r="M150">
        <f>C143*0.001/(C143*0.001)</f>
        <v>1</v>
      </c>
      <c r="N150">
        <f>$M$150*$J$162^2/$J$150^2</f>
        <v>0.22687673130193906</v>
      </c>
      <c r="O150">
        <f>1-((1+M150)*J162^2/J150^2)</f>
        <v>0.54624653739612183</v>
      </c>
      <c r="P150">
        <f>M150/(1+M150)</f>
        <v>0.5</v>
      </c>
    </row>
    <row r="151" spans="1:16" ht="15" customHeight="1">
      <c r="B151" t="s">
        <v>10</v>
      </c>
      <c r="G151" s="3">
        <v>2</v>
      </c>
      <c r="H151" s="3">
        <v>33</v>
      </c>
      <c r="K151">
        <f t="shared" si="7"/>
        <v>46</v>
      </c>
    </row>
    <row r="152" spans="1:16" ht="15" customHeight="1">
      <c r="B152" t="s">
        <v>20</v>
      </c>
      <c r="G152" s="3">
        <v>3</v>
      </c>
      <c r="H152" s="3">
        <v>33</v>
      </c>
      <c r="K152">
        <f t="shared" si="7"/>
        <v>46</v>
      </c>
    </row>
    <row r="153" spans="1:16" ht="15" customHeight="1">
      <c r="B153" t="s">
        <v>17</v>
      </c>
      <c r="C153">
        <f>C150-C144</f>
        <v>245</v>
      </c>
      <c r="D153" t="s">
        <v>18</v>
      </c>
      <c r="E153">
        <f>C153-C144/2</f>
        <v>219</v>
      </c>
      <c r="G153" s="3">
        <v>4</v>
      </c>
      <c r="H153" s="3">
        <v>32</v>
      </c>
      <c r="K153">
        <f t="shared" si="7"/>
        <v>45</v>
      </c>
    </row>
    <row r="154" spans="1:16" ht="15" customHeight="1">
      <c r="B154" t="s">
        <v>21</v>
      </c>
      <c r="G154" s="3">
        <v>5</v>
      </c>
      <c r="H154" s="3">
        <v>31</v>
      </c>
      <c r="K154">
        <f t="shared" si="7"/>
        <v>44</v>
      </c>
    </row>
    <row r="155" spans="1:16" ht="15" customHeight="1">
      <c r="B155" t="s">
        <v>17</v>
      </c>
      <c r="C155">
        <v>150</v>
      </c>
      <c r="D155" t="s">
        <v>18</v>
      </c>
      <c r="E155">
        <f>C155-C144/2</f>
        <v>124</v>
      </c>
      <c r="G155" s="3">
        <v>6</v>
      </c>
      <c r="H155" s="3">
        <v>34.5</v>
      </c>
      <c r="K155">
        <f t="shared" si="7"/>
        <v>47.5</v>
      </c>
    </row>
    <row r="156" spans="1:16" ht="15" customHeight="1">
      <c r="G156" s="3">
        <v>7</v>
      </c>
      <c r="H156" s="3">
        <v>31</v>
      </c>
      <c r="K156">
        <f t="shared" si="7"/>
        <v>44</v>
      </c>
    </row>
    <row r="157" spans="1:16" ht="15" customHeight="1">
      <c r="B157" t="s">
        <v>22</v>
      </c>
      <c r="C157" s="5">
        <v>360</v>
      </c>
      <c r="G157" s="3">
        <v>8</v>
      </c>
      <c r="H157" s="3">
        <v>31</v>
      </c>
      <c r="K157">
        <f t="shared" si="7"/>
        <v>44</v>
      </c>
    </row>
    <row r="158" spans="1:16" ht="15" customHeight="1">
      <c r="G158" s="3">
        <v>9</v>
      </c>
      <c r="H158" s="3">
        <v>31.5</v>
      </c>
      <c r="K158">
        <f t="shared" si="7"/>
        <v>44.5</v>
      </c>
    </row>
    <row r="159" spans="1:16" ht="15" customHeight="1">
      <c r="G159" s="3">
        <v>10</v>
      </c>
      <c r="H159" s="3">
        <v>33.5</v>
      </c>
      <c r="K159">
        <f t="shared" si="7"/>
        <v>46.5</v>
      </c>
    </row>
    <row r="161" spans="1:14" ht="15" customHeight="1">
      <c r="B161" t="s">
        <v>0</v>
      </c>
      <c r="J161" s="6" t="s">
        <v>23</v>
      </c>
      <c r="K161" s="6" t="s">
        <v>24</v>
      </c>
      <c r="L161" s="6" t="s">
        <v>25</v>
      </c>
    </row>
    <row r="162" spans="1:14" ht="15" customHeight="1">
      <c r="A162" s="1"/>
      <c r="B162" s="1" t="s">
        <v>1</v>
      </c>
      <c r="C162" s="1" t="s">
        <v>2</v>
      </c>
      <c r="D162" s="1" t="s">
        <v>3</v>
      </c>
      <c r="J162">
        <f>AVERAGE(K150:K159)</f>
        <v>45.25</v>
      </c>
      <c r="K162">
        <f>STDEV(K150:K159)</f>
        <v>1.2076147288491199</v>
      </c>
      <c r="L162">
        <f>K162/SQRT(COUNT(K150:K159))</f>
        <v>0.38188130791298663</v>
      </c>
    </row>
    <row r="163" spans="1:14" ht="15" customHeight="1">
      <c r="A163" s="1" t="s">
        <v>4</v>
      </c>
      <c r="B163" s="1">
        <v>233</v>
      </c>
      <c r="C163" s="1">
        <v>540</v>
      </c>
      <c r="D163" s="1">
        <v>1049</v>
      </c>
    </row>
    <row r="164" spans="1:14" ht="15" customHeight="1">
      <c r="A164" s="1" t="s">
        <v>5</v>
      </c>
      <c r="B164" s="1">
        <v>38</v>
      </c>
      <c r="C164" s="1">
        <v>52</v>
      </c>
      <c r="D164" s="1">
        <v>65</v>
      </c>
    </row>
    <row r="168" spans="1:14" ht="15" customHeight="1">
      <c r="A168" s="7" t="s">
        <v>32</v>
      </c>
      <c r="B168" s="2" t="s">
        <v>6</v>
      </c>
    </row>
    <row r="169" spans="1:14" ht="15" customHeight="1">
      <c r="B169" t="s">
        <v>27</v>
      </c>
      <c r="G169" s="3" t="s">
        <v>11</v>
      </c>
      <c r="H169" s="3" t="s">
        <v>12</v>
      </c>
      <c r="J169" s="4" t="s">
        <v>13</v>
      </c>
      <c r="K169" s="4" t="s">
        <v>14</v>
      </c>
      <c r="M169" t="s">
        <v>15</v>
      </c>
      <c r="N169" t="s">
        <v>16</v>
      </c>
    </row>
    <row r="170" spans="1:14" ht="15" customHeight="1">
      <c r="B170" t="s">
        <v>17</v>
      </c>
      <c r="C170">
        <v>309.5</v>
      </c>
      <c r="D170" t="s">
        <v>18</v>
      </c>
      <c r="E170">
        <f>C170-D164/2</f>
        <v>277</v>
      </c>
      <c r="G170" s="3">
        <v>1</v>
      </c>
      <c r="H170" s="3">
        <v>36</v>
      </c>
      <c r="J170">
        <f>E173-E175</f>
        <v>146</v>
      </c>
      <c r="K170">
        <f t="shared" ref="K170:K179" si="8">$C$177+H170-$D$164/2-$E$170-50</f>
        <v>96.5</v>
      </c>
      <c r="M170">
        <f>D163*0.001/(C163*0.001)</f>
        <v>1.9425925925925924</v>
      </c>
      <c r="N170">
        <f>$M$170*$J$182^2/$J$170^2</f>
        <v>0.84865396276836025</v>
      </c>
    </row>
    <row r="171" spans="1:14" ht="15" customHeight="1">
      <c r="B171" t="s">
        <v>10</v>
      </c>
      <c r="G171" s="3">
        <v>2</v>
      </c>
      <c r="H171" s="3">
        <v>37</v>
      </c>
      <c r="K171">
        <f t="shared" si="8"/>
        <v>97.5</v>
      </c>
    </row>
    <row r="172" spans="1:14" ht="15" customHeight="1">
      <c r="B172" t="s">
        <v>20</v>
      </c>
      <c r="G172" s="3">
        <v>3</v>
      </c>
      <c r="H172" s="3">
        <v>37</v>
      </c>
      <c r="K172">
        <f t="shared" si="8"/>
        <v>97.5</v>
      </c>
    </row>
    <row r="173" spans="1:14" ht="15" customHeight="1">
      <c r="B173" t="s">
        <v>17</v>
      </c>
      <c r="C173">
        <v>246</v>
      </c>
      <c r="D173" t="s">
        <v>18</v>
      </c>
      <c r="E173">
        <f>C173-C164/2</f>
        <v>220</v>
      </c>
      <c r="G173" s="3">
        <v>4</v>
      </c>
      <c r="H173" s="3">
        <v>36.5</v>
      </c>
      <c r="K173">
        <f t="shared" si="8"/>
        <v>97</v>
      </c>
    </row>
    <row r="174" spans="1:14" ht="15" customHeight="1">
      <c r="B174" t="s">
        <v>21</v>
      </c>
      <c r="G174" s="3">
        <v>5</v>
      </c>
      <c r="H174" s="3">
        <v>36</v>
      </c>
      <c r="K174">
        <f t="shared" si="8"/>
        <v>96.5</v>
      </c>
    </row>
    <row r="175" spans="1:14" ht="15" customHeight="1">
      <c r="B175" t="s">
        <v>17</v>
      </c>
      <c r="C175">
        <v>100</v>
      </c>
      <c r="D175" t="s">
        <v>18</v>
      </c>
      <c r="E175">
        <f>C175-C164/2</f>
        <v>74</v>
      </c>
      <c r="G175" s="3">
        <v>6</v>
      </c>
      <c r="H175" s="3">
        <v>36</v>
      </c>
      <c r="K175">
        <f t="shared" si="8"/>
        <v>96.5</v>
      </c>
    </row>
    <row r="176" spans="1:14" ht="15" customHeight="1">
      <c r="G176" s="3">
        <v>7</v>
      </c>
      <c r="H176" s="3">
        <v>36</v>
      </c>
      <c r="K176">
        <f t="shared" si="8"/>
        <v>96.5</v>
      </c>
    </row>
    <row r="177" spans="1:16" ht="15" customHeight="1">
      <c r="B177" t="s">
        <v>22</v>
      </c>
      <c r="C177" s="5">
        <v>420</v>
      </c>
      <c r="G177" s="3">
        <v>8</v>
      </c>
      <c r="H177" s="3">
        <v>34.5</v>
      </c>
      <c r="K177">
        <f t="shared" si="8"/>
        <v>95</v>
      </c>
    </row>
    <row r="178" spans="1:16" ht="15" customHeight="1">
      <c r="G178" s="3">
        <v>9</v>
      </c>
      <c r="H178" s="3">
        <v>35</v>
      </c>
      <c r="K178">
        <f t="shared" si="8"/>
        <v>95.5</v>
      </c>
    </row>
    <row r="179" spans="1:16" ht="15" customHeight="1">
      <c r="G179" s="3">
        <v>10</v>
      </c>
      <c r="H179" s="3">
        <v>36</v>
      </c>
      <c r="K179">
        <f t="shared" si="8"/>
        <v>96.5</v>
      </c>
    </row>
    <row r="181" spans="1:16" ht="15" customHeight="1">
      <c r="B181" t="s">
        <v>0</v>
      </c>
      <c r="J181" s="6" t="s">
        <v>23</v>
      </c>
      <c r="K181" s="6" t="s">
        <v>24</v>
      </c>
      <c r="L181" s="6" t="s">
        <v>25</v>
      </c>
    </row>
    <row r="182" spans="1:16" ht="15" customHeight="1">
      <c r="A182" s="1"/>
      <c r="B182" s="1" t="s">
        <v>1</v>
      </c>
      <c r="C182" s="1" t="s">
        <v>2</v>
      </c>
      <c r="D182" s="1" t="s">
        <v>3</v>
      </c>
      <c r="J182">
        <f>AVERAGE(K170:K179)</f>
        <v>96.5</v>
      </c>
      <c r="K182">
        <f>STDEV(K170:K179)</f>
        <v>0.78173595997057166</v>
      </c>
      <c r="L182">
        <f>K182/SQRT(COUNT(K170:K179))</f>
        <v>0.2472066162365221</v>
      </c>
    </row>
    <row r="183" spans="1:16" ht="15" customHeight="1">
      <c r="A183" s="1" t="s">
        <v>4</v>
      </c>
      <c r="B183" s="1">
        <v>233</v>
      </c>
      <c r="C183" s="1">
        <v>540</v>
      </c>
      <c r="D183" s="1">
        <v>1049</v>
      </c>
    </row>
    <row r="184" spans="1:16" ht="15" customHeight="1">
      <c r="A184" s="1" t="s">
        <v>5</v>
      </c>
      <c r="B184" s="1">
        <v>38</v>
      </c>
      <c r="C184" s="1">
        <v>52</v>
      </c>
      <c r="D184" s="1">
        <v>65</v>
      </c>
    </row>
    <row r="188" spans="1:16" ht="15" customHeight="1">
      <c r="A188" s="7" t="s">
        <v>32</v>
      </c>
      <c r="B188" s="2" t="s">
        <v>26</v>
      </c>
    </row>
    <row r="189" spans="1:16" ht="15" customHeight="1">
      <c r="B189" t="s">
        <v>27</v>
      </c>
      <c r="G189" s="3" t="s">
        <v>11</v>
      </c>
      <c r="H189" s="3" t="s">
        <v>12</v>
      </c>
      <c r="J189" s="4" t="s">
        <v>13</v>
      </c>
      <c r="K189" s="4" t="s">
        <v>14</v>
      </c>
      <c r="M189" t="s">
        <v>15</v>
      </c>
      <c r="N189" t="s">
        <v>16</v>
      </c>
    </row>
    <row r="190" spans="1:16" ht="15" customHeight="1">
      <c r="B190" t="s">
        <v>17</v>
      </c>
      <c r="C190">
        <v>309.5</v>
      </c>
      <c r="D190" t="s">
        <v>18</v>
      </c>
      <c r="E190">
        <f>C190-D184/2</f>
        <v>277</v>
      </c>
      <c r="G190" s="3">
        <v>1</v>
      </c>
      <c r="H190" s="3">
        <v>35</v>
      </c>
      <c r="J190">
        <f>E193-E195</f>
        <v>146</v>
      </c>
      <c r="K190">
        <f t="shared" ref="K190:K199" si="9">$C$197+H190-$D$184/2-$E$190-50</f>
        <v>45.5</v>
      </c>
      <c r="M190">
        <f>D183*0.001/(C183*0.001)</f>
        <v>1.9425925925925924</v>
      </c>
      <c r="N190">
        <f>$M$190*$J$202^2/$J$190^2</f>
        <v>0.19662894700034056</v>
      </c>
      <c r="O190">
        <f>1-((1+M190)*J202^2/J190^2)</f>
        <v>0.70215119467727249</v>
      </c>
      <c r="P190">
        <f>M190/(1+M190)</f>
        <v>0.66016362492133418</v>
      </c>
    </row>
    <row r="191" spans="1:16" ht="15" customHeight="1">
      <c r="B191" t="s">
        <v>10</v>
      </c>
      <c r="G191" s="3">
        <v>2</v>
      </c>
      <c r="H191" s="3">
        <v>35</v>
      </c>
      <c r="K191">
        <f t="shared" si="9"/>
        <v>45.5</v>
      </c>
    </row>
    <row r="192" spans="1:16" ht="15" customHeight="1">
      <c r="B192" t="s">
        <v>20</v>
      </c>
      <c r="G192" s="3">
        <v>3</v>
      </c>
      <c r="H192" s="3">
        <v>36</v>
      </c>
      <c r="K192">
        <f t="shared" si="9"/>
        <v>46.5</v>
      </c>
    </row>
    <row r="193" spans="1:12" ht="15" customHeight="1">
      <c r="B193" t="s">
        <v>17</v>
      </c>
      <c r="C193">
        <v>246</v>
      </c>
      <c r="D193" t="s">
        <v>18</v>
      </c>
      <c r="E193">
        <f>C193-C184/2</f>
        <v>220</v>
      </c>
      <c r="G193" s="3">
        <v>4</v>
      </c>
      <c r="H193" s="3">
        <v>38</v>
      </c>
      <c r="K193">
        <f t="shared" si="9"/>
        <v>48.5</v>
      </c>
    </row>
    <row r="194" spans="1:12" ht="15" customHeight="1">
      <c r="B194" t="s">
        <v>21</v>
      </c>
      <c r="G194" s="3">
        <v>5</v>
      </c>
      <c r="H194" s="3">
        <v>35</v>
      </c>
      <c r="K194">
        <f t="shared" si="9"/>
        <v>45.5</v>
      </c>
    </row>
    <row r="195" spans="1:12" ht="15" customHeight="1">
      <c r="B195" t="s">
        <v>17</v>
      </c>
      <c r="C195">
        <v>100</v>
      </c>
      <c r="D195" t="s">
        <v>18</v>
      </c>
      <c r="E195">
        <f>C195-C184/2</f>
        <v>74</v>
      </c>
      <c r="G195" s="3">
        <v>6</v>
      </c>
      <c r="H195" s="3">
        <v>34</v>
      </c>
      <c r="K195">
        <f t="shared" si="9"/>
        <v>44.5</v>
      </c>
    </row>
    <row r="196" spans="1:12" ht="15" customHeight="1">
      <c r="G196" s="3">
        <v>7</v>
      </c>
      <c r="H196" s="3">
        <v>37.5</v>
      </c>
      <c r="K196">
        <f t="shared" si="9"/>
        <v>48</v>
      </c>
    </row>
    <row r="197" spans="1:12" ht="15" customHeight="1">
      <c r="B197" t="s">
        <v>22</v>
      </c>
      <c r="C197" s="5">
        <v>370</v>
      </c>
      <c r="G197" s="3">
        <v>8</v>
      </c>
      <c r="H197" s="3">
        <v>36.5</v>
      </c>
      <c r="K197">
        <f t="shared" si="9"/>
        <v>47</v>
      </c>
    </row>
    <row r="198" spans="1:12" ht="15" customHeight="1">
      <c r="G198" s="3">
        <v>9</v>
      </c>
      <c r="H198" s="3">
        <v>36</v>
      </c>
      <c r="K198">
        <f t="shared" si="9"/>
        <v>46.5</v>
      </c>
    </row>
    <row r="199" spans="1:12" ht="15" customHeight="1">
      <c r="G199" s="3">
        <v>10</v>
      </c>
      <c r="H199" s="3">
        <v>36.5</v>
      </c>
      <c r="K199">
        <f t="shared" si="9"/>
        <v>47</v>
      </c>
    </row>
    <row r="201" spans="1:12" ht="15" customHeight="1">
      <c r="B201" t="s">
        <v>0</v>
      </c>
      <c r="J201" s="6" t="s">
        <v>23</v>
      </c>
      <c r="K201" s="6" t="s">
        <v>24</v>
      </c>
      <c r="L201" s="6" t="s">
        <v>25</v>
      </c>
    </row>
    <row r="202" spans="1:12" ht="15" customHeight="1">
      <c r="A202" s="1"/>
      <c r="B202" s="1" t="s">
        <v>1</v>
      </c>
      <c r="C202" s="1" t="s">
        <v>2</v>
      </c>
      <c r="D202" s="1" t="s">
        <v>3</v>
      </c>
      <c r="J202">
        <f>AVERAGE(K190:K199)</f>
        <v>46.45</v>
      </c>
      <c r="K202">
        <f>STDEV(K190:K199)</f>
        <v>1.2349089035227814</v>
      </c>
      <c r="L202">
        <f>K202/SQRT(COUNT(K190:K199))</f>
        <v>0.39051248379531195</v>
      </c>
    </row>
    <row r="203" spans="1:12" ht="15" customHeight="1">
      <c r="A203" s="1" t="s">
        <v>4</v>
      </c>
      <c r="B203" s="1">
        <v>233</v>
      </c>
      <c r="C203" s="1">
        <v>540</v>
      </c>
      <c r="D203" s="1">
        <v>1049</v>
      </c>
    </row>
    <row r="204" spans="1:12" ht="15" customHeight="1">
      <c r="A204" s="1" t="s">
        <v>5</v>
      </c>
      <c r="B204" s="1">
        <v>38</v>
      </c>
      <c r="C204" s="1">
        <v>52</v>
      </c>
      <c r="D204" s="1">
        <v>65</v>
      </c>
    </row>
    <row r="208" spans="1:12" ht="15" customHeight="1">
      <c r="A208" s="7" t="s">
        <v>33</v>
      </c>
      <c r="B208" s="2" t="s">
        <v>6</v>
      </c>
    </row>
    <row r="209" spans="1:14" ht="15" customHeight="1">
      <c r="B209" t="s">
        <v>10</v>
      </c>
      <c r="G209" s="3" t="s">
        <v>11</v>
      </c>
      <c r="H209" s="3" t="s">
        <v>12</v>
      </c>
      <c r="J209" s="4" t="s">
        <v>13</v>
      </c>
      <c r="K209" s="4" t="s">
        <v>14</v>
      </c>
      <c r="M209" t="s">
        <v>15</v>
      </c>
      <c r="N209" t="s">
        <v>16</v>
      </c>
    </row>
    <row r="210" spans="1:14" ht="15" customHeight="1">
      <c r="B210" t="s">
        <v>17</v>
      </c>
      <c r="C210">
        <v>303.5</v>
      </c>
      <c r="D210" t="s">
        <v>18</v>
      </c>
      <c r="E210">
        <f>C210-C204/2</f>
        <v>277.5</v>
      </c>
      <c r="G210" s="3">
        <v>1</v>
      </c>
      <c r="H210" s="3">
        <v>43</v>
      </c>
      <c r="J210">
        <f>E213-E215</f>
        <v>72.5</v>
      </c>
      <c r="K210">
        <f t="shared" ref="K210:K219" si="10">$C$217+H210-$C$204/2-$E$210-50</f>
        <v>89.5</v>
      </c>
      <c r="M210">
        <f>C203*0.001/(D203*0.001)</f>
        <v>0.51477597712106771</v>
      </c>
      <c r="N210">
        <f>$M$210*$J$222^2/$J$210^2</f>
        <v>0.78624569008024159</v>
      </c>
    </row>
    <row r="211" spans="1:14" ht="15" customHeight="1">
      <c r="B211" t="s">
        <v>27</v>
      </c>
      <c r="G211" s="3">
        <v>2</v>
      </c>
      <c r="H211" s="3">
        <v>43</v>
      </c>
      <c r="K211">
        <f t="shared" si="10"/>
        <v>89.5</v>
      </c>
    </row>
    <row r="212" spans="1:14" ht="15" customHeight="1">
      <c r="B212" t="s">
        <v>20</v>
      </c>
      <c r="G212" s="3">
        <v>3</v>
      </c>
      <c r="H212" s="3">
        <v>43</v>
      </c>
      <c r="K212">
        <f t="shared" si="10"/>
        <v>89.5</v>
      </c>
    </row>
    <row r="213" spans="1:14" ht="15" customHeight="1">
      <c r="B213" t="s">
        <v>17</v>
      </c>
      <c r="C213">
        <v>252.5</v>
      </c>
      <c r="D213" t="s">
        <v>18</v>
      </c>
      <c r="E213">
        <f>C213-D204/2</f>
        <v>220</v>
      </c>
      <c r="G213" s="3">
        <v>4</v>
      </c>
      <c r="H213" s="3">
        <v>43</v>
      </c>
      <c r="K213">
        <f t="shared" si="10"/>
        <v>89.5</v>
      </c>
    </row>
    <row r="214" spans="1:14" ht="15" customHeight="1">
      <c r="B214" t="s">
        <v>21</v>
      </c>
      <c r="G214" s="3">
        <v>5</v>
      </c>
      <c r="H214" s="3">
        <v>43</v>
      </c>
      <c r="K214">
        <f t="shared" si="10"/>
        <v>89.5</v>
      </c>
    </row>
    <row r="215" spans="1:14" ht="15" customHeight="1">
      <c r="B215" t="s">
        <v>17</v>
      </c>
      <c r="C215">
        <v>180</v>
      </c>
      <c r="D215" t="s">
        <v>18</v>
      </c>
      <c r="E215">
        <f>C215-D204/2</f>
        <v>147.5</v>
      </c>
      <c r="G215" s="3">
        <v>6</v>
      </c>
      <c r="H215" s="3">
        <v>43</v>
      </c>
      <c r="K215">
        <f t="shared" si="10"/>
        <v>89.5</v>
      </c>
    </row>
    <row r="216" spans="1:14" ht="15" customHeight="1">
      <c r="G216" s="3">
        <v>7</v>
      </c>
      <c r="H216" s="3">
        <v>43.5</v>
      </c>
      <c r="K216">
        <f t="shared" si="10"/>
        <v>90</v>
      </c>
    </row>
    <row r="217" spans="1:14" ht="15" customHeight="1">
      <c r="B217" t="s">
        <v>22</v>
      </c>
      <c r="C217" s="5">
        <v>400</v>
      </c>
      <c r="G217" s="3">
        <v>8</v>
      </c>
      <c r="H217" s="3">
        <v>43</v>
      </c>
      <c r="K217">
        <f t="shared" si="10"/>
        <v>89.5</v>
      </c>
    </row>
    <row r="218" spans="1:14" ht="15" customHeight="1">
      <c r="G218" s="3">
        <v>9</v>
      </c>
      <c r="H218" s="3">
        <v>43.5</v>
      </c>
      <c r="K218">
        <f t="shared" si="10"/>
        <v>90</v>
      </c>
    </row>
    <row r="219" spans="1:14" ht="15" customHeight="1">
      <c r="G219" s="3">
        <v>10</v>
      </c>
      <c r="H219" s="3">
        <v>43</v>
      </c>
      <c r="K219">
        <f t="shared" si="10"/>
        <v>89.5</v>
      </c>
    </row>
    <row r="221" spans="1:14" ht="15" customHeight="1">
      <c r="B221" t="s">
        <v>0</v>
      </c>
      <c r="J221" s="6" t="s">
        <v>23</v>
      </c>
      <c r="K221" s="6" t="s">
        <v>24</v>
      </c>
      <c r="L221" s="6" t="s">
        <v>25</v>
      </c>
    </row>
    <row r="222" spans="1:14" ht="15" customHeight="1">
      <c r="A222" s="1"/>
      <c r="B222" s="1" t="s">
        <v>1</v>
      </c>
      <c r="C222" s="1" t="s">
        <v>2</v>
      </c>
      <c r="D222" s="1" t="s">
        <v>3</v>
      </c>
      <c r="J222">
        <f>AVERAGE(K210:K219)</f>
        <v>89.6</v>
      </c>
      <c r="K222">
        <f>STDEV(K210:K219)</f>
        <v>0.21081851067789195</v>
      </c>
      <c r="L222">
        <f>K222/SQRT(COUNT(K210:K219))</f>
        <v>6.6666666666666666E-2</v>
      </c>
    </row>
    <row r="223" spans="1:14" ht="15" customHeight="1">
      <c r="A223" s="1" t="s">
        <v>4</v>
      </c>
      <c r="B223" s="1">
        <v>233</v>
      </c>
      <c r="C223" s="1">
        <v>540</v>
      </c>
      <c r="D223" s="1">
        <v>1049</v>
      </c>
    </row>
    <row r="224" spans="1:14" ht="15" customHeight="1">
      <c r="A224" s="1" t="s">
        <v>5</v>
      </c>
      <c r="B224" s="1">
        <v>38</v>
      </c>
      <c r="C224" s="1">
        <v>52</v>
      </c>
      <c r="D224" s="1">
        <v>65</v>
      </c>
    </row>
    <row r="228" spans="1:16" ht="15" customHeight="1">
      <c r="A228" s="7" t="s">
        <v>33</v>
      </c>
      <c r="B228" s="2" t="s">
        <v>26</v>
      </c>
    </row>
    <row r="229" spans="1:16" ht="15" customHeight="1">
      <c r="B229" t="s">
        <v>10</v>
      </c>
      <c r="G229" s="3" t="s">
        <v>11</v>
      </c>
      <c r="H229" s="3" t="s">
        <v>12</v>
      </c>
      <c r="J229" s="4" t="s">
        <v>13</v>
      </c>
      <c r="K229" s="4" t="s">
        <v>14</v>
      </c>
      <c r="M229" t="s">
        <v>15</v>
      </c>
      <c r="N229" t="s">
        <v>16</v>
      </c>
    </row>
    <row r="230" spans="1:16" ht="15" customHeight="1">
      <c r="B230" t="s">
        <v>17</v>
      </c>
      <c r="C230">
        <v>303.5</v>
      </c>
      <c r="D230" t="s">
        <v>18</v>
      </c>
      <c r="E230">
        <f>C230-C224/2</f>
        <v>277.5</v>
      </c>
      <c r="G230" s="3">
        <v>1</v>
      </c>
      <c r="H230" s="3">
        <v>38</v>
      </c>
      <c r="J230">
        <f>E233-E235</f>
        <v>72.5</v>
      </c>
      <c r="K230">
        <f t="shared" ref="K230:K239" si="11">$C$237+H230-$C$224/2-$E$230-50</f>
        <v>44.5</v>
      </c>
      <c r="M230">
        <f>C223*0.001/(D223*0.001)</f>
        <v>0.51477597712106771</v>
      </c>
      <c r="N230">
        <f>$M$230*$J$242^2/$J$230^2</f>
        <v>0.18617237411996476</v>
      </c>
      <c r="O230">
        <f>1-((1+M230)*J242^2/J230^2)</f>
        <v>0.45217055096921466</v>
      </c>
      <c r="P230">
        <f>M230/(1+M230)</f>
        <v>0.33983637507866582</v>
      </c>
    </row>
    <row r="231" spans="1:16" ht="15" customHeight="1">
      <c r="B231" t="s">
        <v>27</v>
      </c>
      <c r="G231" s="3">
        <v>2</v>
      </c>
      <c r="H231" s="3">
        <v>38.5</v>
      </c>
      <c r="K231">
        <f t="shared" si="11"/>
        <v>45</v>
      </c>
    </row>
    <row r="232" spans="1:16" ht="15" customHeight="1">
      <c r="B232" t="s">
        <v>20</v>
      </c>
      <c r="G232" s="3">
        <v>3</v>
      </c>
      <c r="H232" s="3">
        <v>37</v>
      </c>
      <c r="K232">
        <f t="shared" si="11"/>
        <v>43.5</v>
      </c>
    </row>
    <row r="233" spans="1:16" ht="15" customHeight="1">
      <c r="B233" t="s">
        <v>17</v>
      </c>
      <c r="C233">
        <v>252.5</v>
      </c>
      <c r="D233" t="s">
        <v>18</v>
      </c>
      <c r="E233">
        <f>C233-D224/2</f>
        <v>220</v>
      </c>
      <c r="G233" s="3">
        <v>4</v>
      </c>
      <c r="H233" s="3">
        <v>37</v>
      </c>
      <c r="K233">
        <f t="shared" si="11"/>
        <v>43.5</v>
      </c>
    </row>
    <row r="234" spans="1:16" ht="15" customHeight="1">
      <c r="B234" t="s">
        <v>21</v>
      </c>
      <c r="G234" s="3">
        <v>5</v>
      </c>
      <c r="H234" s="3">
        <v>37</v>
      </c>
      <c r="K234">
        <f t="shared" si="11"/>
        <v>43.5</v>
      </c>
    </row>
    <row r="235" spans="1:16" ht="15" customHeight="1">
      <c r="B235" t="s">
        <v>17</v>
      </c>
      <c r="C235">
        <v>180</v>
      </c>
      <c r="D235" t="s">
        <v>18</v>
      </c>
      <c r="E235">
        <f>C235-D224/2</f>
        <v>147.5</v>
      </c>
      <c r="G235" s="3">
        <v>6</v>
      </c>
      <c r="H235" s="3">
        <v>37</v>
      </c>
      <c r="K235">
        <f t="shared" si="11"/>
        <v>43.5</v>
      </c>
    </row>
    <row r="236" spans="1:16" ht="15" customHeight="1">
      <c r="G236" s="3">
        <v>7</v>
      </c>
      <c r="H236" s="3">
        <v>36</v>
      </c>
      <c r="K236">
        <f t="shared" si="11"/>
        <v>42.5</v>
      </c>
    </row>
    <row r="237" spans="1:16" ht="15" customHeight="1">
      <c r="B237" t="s">
        <v>22</v>
      </c>
      <c r="C237" s="5">
        <v>360</v>
      </c>
      <c r="G237" s="3">
        <v>8</v>
      </c>
      <c r="H237" s="3">
        <v>37</v>
      </c>
      <c r="K237">
        <f t="shared" si="11"/>
        <v>43.5</v>
      </c>
    </row>
    <row r="238" spans="1:16" ht="15" customHeight="1">
      <c r="G238" s="3">
        <v>9</v>
      </c>
      <c r="H238" s="3">
        <v>36</v>
      </c>
      <c r="K238">
        <f t="shared" si="11"/>
        <v>42.5</v>
      </c>
    </row>
    <row r="239" spans="1:16" ht="15" customHeight="1">
      <c r="G239" s="3">
        <v>10</v>
      </c>
      <c r="H239" s="3">
        <v>37.5</v>
      </c>
      <c r="K239">
        <f t="shared" si="11"/>
        <v>44</v>
      </c>
    </row>
    <row r="241" spans="1:14" ht="15" customHeight="1">
      <c r="B241" t="s">
        <v>0</v>
      </c>
      <c r="J241" s="6" t="s">
        <v>23</v>
      </c>
      <c r="K241" s="6" t="s">
        <v>24</v>
      </c>
      <c r="L241" s="6" t="s">
        <v>25</v>
      </c>
    </row>
    <row r="242" spans="1:14" ht="15" customHeight="1">
      <c r="A242" s="1"/>
      <c r="B242" s="1" t="s">
        <v>1</v>
      </c>
      <c r="C242" s="1" t="s">
        <v>2</v>
      </c>
      <c r="D242" s="1" t="s">
        <v>3</v>
      </c>
      <c r="J242">
        <f>AVERAGE(K230:K239)</f>
        <v>43.6</v>
      </c>
      <c r="K242">
        <f>STDEV(K230:K239)</f>
        <v>0.77459666924158777</v>
      </c>
      <c r="L242">
        <f>K242/SQRT(COUNT(K230:K239))</f>
        <v>0.2449489742783508</v>
      </c>
    </row>
    <row r="243" spans="1:14" ht="15" customHeight="1">
      <c r="A243" s="1" t="s">
        <v>4</v>
      </c>
      <c r="B243" s="1">
        <v>233</v>
      </c>
      <c r="C243" s="1">
        <v>540</v>
      </c>
      <c r="D243" s="1">
        <v>1049</v>
      </c>
    </row>
    <row r="244" spans="1:14" ht="15" customHeight="1">
      <c r="A244" s="1" t="s">
        <v>5</v>
      </c>
      <c r="B244" s="1">
        <v>38</v>
      </c>
      <c r="C244" s="1">
        <v>52</v>
      </c>
      <c r="D244" s="1">
        <v>65</v>
      </c>
    </row>
    <row r="248" spans="1:14" ht="15" customHeight="1">
      <c r="A248" s="7" t="s">
        <v>34</v>
      </c>
      <c r="B248" s="2" t="s">
        <v>6</v>
      </c>
    </row>
    <row r="249" spans="1:14" ht="15" customHeight="1">
      <c r="B249" t="s">
        <v>19</v>
      </c>
      <c r="G249" s="3" t="s">
        <v>11</v>
      </c>
      <c r="H249" s="3" t="s">
        <v>12</v>
      </c>
      <c r="J249" s="4" t="s">
        <v>13</v>
      </c>
      <c r="K249" s="4" t="s">
        <v>14</v>
      </c>
      <c r="M249" t="s">
        <v>15</v>
      </c>
      <c r="N249" t="s">
        <v>16</v>
      </c>
    </row>
    <row r="250" spans="1:14" ht="15" customHeight="1">
      <c r="B250" t="s">
        <v>17</v>
      </c>
      <c r="C250">
        <v>290.5</v>
      </c>
      <c r="D250" t="s">
        <v>18</v>
      </c>
      <c r="E250">
        <f>C250-B244/2</f>
        <v>271.5</v>
      </c>
      <c r="G250" s="3">
        <v>1</v>
      </c>
      <c r="H250" s="3">
        <v>18</v>
      </c>
      <c r="J250">
        <f>E253-E255</f>
        <v>72.5</v>
      </c>
      <c r="K250">
        <f t="shared" ref="K250:K259" si="12">$C$257+H250-$B$244/2-$E$250-50</f>
        <v>107.5</v>
      </c>
      <c r="M250">
        <f>B243*0.001/(D243*0.001)</f>
        <v>0.22211630123927553</v>
      </c>
      <c r="N250">
        <f>$M$250*$J$262^2/$J$250^2</f>
        <v>0.50068120230013524</v>
      </c>
    </row>
    <row r="251" spans="1:14" ht="15" customHeight="1">
      <c r="B251" t="s">
        <v>27</v>
      </c>
      <c r="G251" s="3">
        <v>2</v>
      </c>
      <c r="H251" s="3">
        <v>19</v>
      </c>
      <c r="K251">
        <f t="shared" si="12"/>
        <v>108.5</v>
      </c>
    </row>
    <row r="252" spans="1:14" ht="15" customHeight="1">
      <c r="B252" t="s">
        <v>20</v>
      </c>
      <c r="G252" s="3">
        <v>3</v>
      </c>
      <c r="H252" s="3">
        <v>18.5</v>
      </c>
      <c r="K252">
        <f t="shared" si="12"/>
        <v>108</v>
      </c>
    </row>
    <row r="253" spans="1:14" ht="15" customHeight="1">
      <c r="B253" t="s">
        <v>17</v>
      </c>
      <c r="C253">
        <v>252.5</v>
      </c>
      <c r="D253" t="s">
        <v>18</v>
      </c>
      <c r="E253">
        <f>C253-D244/2</f>
        <v>220</v>
      </c>
      <c r="G253" s="3">
        <v>4</v>
      </c>
      <c r="H253" s="3">
        <v>20</v>
      </c>
      <c r="K253">
        <f t="shared" si="12"/>
        <v>109.5</v>
      </c>
    </row>
    <row r="254" spans="1:14" ht="15" customHeight="1">
      <c r="B254" t="s">
        <v>21</v>
      </c>
      <c r="G254" s="3">
        <v>5</v>
      </c>
      <c r="H254" s="3">
        <v>20</v>
      </c>
      <c r="K254">
        <f t="shared" si="12"/>
        <v>109.5</v>
      </c>
    </row>
    <row r="255" spans="1:14" ht="15" customHeight="1">
      <c r="B255" t="s">
        <v>17</v>
      </c>
      <c r="C255">
        <v>180</v>
      </c>
      <c r="D255" t="s">
        <v>18</v>
      </c>
      <c r="E255">
        <f>C255-D244/2</f>
        <v>147.5</v>
      </c>
      <c r="G255" s="3">
        <v>6</v>
      </c>
      <c r="H255" s="3">
        <v>20</v>
      </c>
      <c r="K255">
        <f t="shared" si="12"/>
        <v>109.5</v>
      </c>
    </row>
    <row r="256" spans="1:14" ht="15" customHeight="1">
      <c r="G256" s="3">
        <v>7</v>
      </c>
      <c r="H256" s="3">
        <v>21</v>
      </c>
      <c r="K256">
        <f t="shared" si="12"/>
        <v>110.5</v>
      </c>
    </row>
    <row r="257" spans="1:16" ht="15" customHeight="1">
      <c r="B257" t="s">
        <v>22</v>
      </c>
      <c r="C257" s="5">
        <v>430</v>
      </c>
      <c r="G257" s="3">
        <v>8</v>
      </c>
      <c r="H257" s="3">
        <v>18</v>
      </c>
      <c r="K257">
        <f t="shared" si="12"/>
        <v>107.5</v>
      </c>
    </row>
    <row r="258" spans="1:16" ht="15" customHeight="1">
      <c r="G258" s="3">
        <v>9</v>
      </c>
      <c r="H258" s="3">
        <v>20</v>
      </c>
      <c r="K258">
        <f t="shared" si="12"/>
        <v>109.5</v>
      </c>
    </row>
    <row r="259" spans="1:16" ht="15" customHeight="1">
      <c r="G259" s="3">
        <v>10</v>
      </c>
      <c r="H259" s="3">
        <v>19</v>
      </c>
      <c r="K259">
        <f t="shared" si="12"/>
        <v>108.5</v>
      </c>
    </row>
    <row r="261" spans="1:16" ht="15" customHeight="1">
      <c r="B261" t="s">
        <v>0</v>
      </c>
      <c r="J261" s="6" t="s">
        <v>23</v>
      </c>
      <c r="K261" s="6" t="s">
        <v>24</v>
      </c>
      <c r="L261" s="6" t="s">
        <v>25</v>
      </c>
    </row>
    <row r="262" spans="1:16" ht="15" customHeight="1">
      <c r="A262" s="1"/>
      <c r="B262" s="1" t="s">
        <v>1</v>
      </c>
      <c r="C262" s="1" t="s">
        <v>2</v>
      </c>
      <c r="D262" s="1" t="s">
        <v>3</v>
      </c>
      <c r="J262">
        <f>AVERAGE(K250:K259)</f>
        <v>108.85</v>
      </c>
      <c r="K262">
        <f>STDEV(K250:K259)</f>
        <v>1.0013879257196638</v>
      </c>
      <c r="L262">
        <f>K262/SQRT(COUNT(K250:K259))</f>
        <v>0.31666666666656451</v>
      </c>
    </row>
    <row r="263" spans="1:16" ht="15" customHeight="1">
      <c r="A263" s="1" t="s">
        <v>4</v>
      </c>
      <c r="B263" s="1">
        <v>233</v>
      </c>
      <c r="C263" s="1">
        <v>540</v>
      </c>
      <c r="D263" s="1">
        <v>1049</v>
      </c>
    </row>
    <row r="264" spans="1:16" ht="15" customHeight="1">
      <c r="A264" s="1" t="s">
        <v>5</v>
      </c>
      <c r="B264" s="1">
        <v>38</v>
      </c>
      <c r="C264" s="1">
        <v>52</v>
      </c>
      <c r="D264" s="1">
        <v>65</v>
      </c>
    </row>
    <row r="268" spans="1:16" ht="15" customHeight="1">
      <c r="A268" s="7" t="s">
        <v>34</v>
      </c>
      <c r="B268" s="2" t="s">
        <v>26</v>
      </c>
    </row>
    <row r="269" spans="1:16" ht="15" customHeight="1">
      <c r="B269" t="s">
        <v>19</v>
      </c>
      <c r="G269" s="3" t="s">
        <v>11</v>
      </c>
      <c r="H269" s="3" t="s">
        <v>12</v>
      </c>
      <c r="J269" s="4" t="s">
        <v>13</v>
      </c>
      <c r="K269" s="4" t="s">
        <v>14</v>
      </c>
      <c r="M269" t="s">
        <v>15</v>
      </c>
      <c r="N269" t="s">
        <v>16</v>
      </c>
    </row>
    <row r="270" spans="1:16" ht="15" customHeight="1">
      <c r="B270" t="s">
        <v>17</v>
      </c>
      <c r="C270">
        <v>290.5</v>
      </c>
      <c r="D270" t="s">
        <v>18</v>
      </c>
      <c r="E270">
        <f>C270-B264/2</f>
        <v>271.5</v>
      </c>
      <c r="G270" s="3">
        <v>1</v>
      </c>
      <c r="H270" s="3">
        <v>27</v>
      </c>
      <c r="J270">
        <f>E273-E275</f>
        <v>72.5</v>
      </c>
      <c r="K270">
        <f t="shared" ref="K270:K279" si="13">$C$277+H270-$B$264/2-$E$270-50</f>
        <v>56.5</v>
      </c>
      <c r="M270">
        <f>B263*0.001/(D263*0.001)</f>
        <v>0.22211630123927553</v>
      </c>
      <c r="N270">
        <f>$M$270*$J$282^2/$J$270^2</f>
        <v>0.1375357870980686</v>
      </c>
      <c r="O270">
        <f>1-((1+M270)*J282^2/J270^2)</f>
        <v>0.2432580297865925</v>
      </c>
      <c r="P270">
        <f>M270/(1+M270)</f>
        <v>0.18174726989079565</v>
      </c>
    </row>
    <row r="271" spans="1:16" ht="15" customHeight="1">
      <c r="B271" t="s">
        <v>27</v>
      </c>
      <c r="G271" s="3">
        <v>2</v>
      </c>
      <c r="H271" s="3">
        <v>28</v>
      </c>
      <c r="K271">
        <f t="shared" si="13"/>
        <v>57.5</v>
      </c>
    </row>
    <row r="272" spans="1:16" ht="15" customHeight="1">
      <c r="B272" t="s">
        <v>20</v>
      </c>
      <c r="G272" s="3">
        <v>3</v>
      </c>
      <c r="H272" s="3">
        <v>28</v>
      </c>
      <c r="K272">
        <f t="shared" si="13"/>
        <v>57.5</v>
      </c>
    </row>
    <row r="273" spans="2:12" ht="15" customHeight="1">
      <c r="B273" t="s">
        <v>17</v>
      </c>
      <c r="C273">
        <v>252.5</v>
      </c>
      <c r="D273" t="s">
        <v>18</v>
      </c>
      <c r="E273">
        <f>C273-D264/2</f>
        <v>220</v>
      </c>
      <c r="G273" s="3">
        <v>4</v>
      </c>
      <c r="H273" s="3">
        <v>28</v>
      </c>
      <c r="K273">
        <f t="shared" si="13"/>
        <v>57.5</v>
      </c>
    </row>
    <row r="274" spans="2:12" ht="15" customHeight="1">
      <c r="B274" t="s">
        <v>21</v>
      </c>
      <c r="G274" s="3">
        <v>5</v>
      </c>
      <c r="H274" s="3">
        <v>27.5</v>
      </c>
      <c r="K274">
        <f t="shared" si="13"/>
        <v>57</v>
      </c>
    </row>
    <row r="275" spans="2:12" ht="15" customHeight="1">
      <c r="B275" t="s">
        <v>17</v>
      </c>
      <c r="C275">
        <v>180</v>
      </c>
      <c r="D275" t="s">
        <v>18</v>
      </c>
      <c r="E275">
        <f>C275-D264/2</f>
        <v>147.5</v>
      </c>
      <c r="G275" s="3">
        <v>6</v>
      </c>
      <c r="H275" s="3">
        <v>27.5</v>
      </c>
      <c r="K275">
        <f t="shared" si="13"/>
        <v>57</v>
      </c>
    </row>
    <row r="276" spans="2:12" ht="15" customHeight="1">
      <c r="G276" s="3">
        <v>7</v>
      </c>
      <c r="H276" s="3">
        <v>27.5</v>
      </c>
      <c r="K276">
        <f t="shared" si="13"/>
        <v>57</v>
      </c>
    </row>
    <row r="277" spans="2:12" ht="15" customHeight="1">
      <c r="B277" t="s">
        <v>22</v>
      </c>
      <c r="C277" s="5">
        <v>370</v>
      </c>
      <c r="G277" s="3">
        <v>8</v>
      </c>
      <c r="H277" s="3">
        <v>27.5</v>
      </c>
      <c r="K277">
        <f t="shared" si="13"/>
        <v>57</v>
      </c>
    </row>
    <row r="278" spans="2:12" ht="15" customHeight="1">
      <c r="G278" s="3">
        <v>9</v>
      </c>
      <c r="H278" s="3">
        <v>27</v>
      </c>
      <c r="K278">
        <f t="shared" si="13"/>
        <v>56.5</v>
      </c>
    </row>
    <row r="279" spans="2:12" ht="15" customHeight="1">
      <c r="G279" s="3">
        <v>10</v>
      </c>
      <c r="H279" s="3">
        <v>27.5</v>
      </c>
      <c r="K279">
        <f t="shared" si="13"/>
        <v>57</v>
      </c>
    </row>
    <row r="281" spans="2:12" ht="15" customHeight="1">
      <c r="J281" s="6" t="s">
        <v>23</v>
      </c>
      <c r="K281" s="6" t="s">
        <v>24</v>
      </c>
      <c r="L281" s="6" t="s">
        <v>25</v>
      </c>
    </row>
    <row r="282" spans="2:12" ht="15" customHeight="1">
      <c r="J282">
        <f>AVERAGE(K270:K279)</f>
        <v>57.05</v>
      </c>
      <c r="K282">
        <f>STDEV(K270:K279)</f>
        <v>0.36893239368609182</v>
      </c>
      <c r="L282">
        <f>K282/SQRT(COUNT(K270:K279))</f>
        <v>0.11666666666659738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55" zoomScaleNormal="55" workbookViewId="0"/>
  </sheetViews>
  <sheetFormatPr baseColWidth="10" defaultColWidth="9.140625" defaultRowHeight="15"/>
  <cols>
    <col min="1" max="1025" width="10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55" zoomScaleNormal="55" workbookViewId="0"/>
  </sheetViews>
  <sheetFormatPr baseColWidth="10" defaultColWidth="9.140625" defaultRowHeight="15"/>
  <cols>
    <col min="1" max="1025" width="10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Gian-Luca Mateo</cp:lastModifiedBy>
  <cp:revision>0</cp:revision>
  <dcterms:created xsi:type="dcterms:W3CDTF">2006-09-21T08:52:22Z</dcterms:created>
  <dcterms:modified xsi:type="dcterms:W3CDTF">2013-03-22T15:46:24Z</dcterms:modified>
</cp:coreProperties>
</file>