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L9" i="1"/>
  <c r="L10"/>
  <c r="L11"/>
  <c r="L12"/>
  <c r="L13"/>
  <c r="L14"/>
  <c r="L15"/>
  <c r="L16"/>
  <c r="L17"/>
  <c r="L18"/>
  <c r="L19"/>
  <c r="L20"/>
  <c r="L8"/>
  <c r="K11"/>
  <c r="M11" s="1"/>
  <c r="K19"/>
  <c r="M19" s="1"/>
  <c r="J10"/>
  <c r="J11"/>
  <c r="J15"/>
  <c r="J18"/>
  <c r="J19"/>
  <c r="H9"/>
  <c r="H10"/>
  <c r="H11"/>
  <c r="H12"/>
  <c r="H13"/>
  <c r="H14"/>
  <c r="H15"/>
  <c r="H16"/>
  <c r="H17"/>
  <c r="H18"/>
  <c r="H19"/>
  <c r="H20"/>
  <c r="H8"/>
  <c r="J8"/>
  <c r="I9"/>
  <c r="J9" s="1"/>
  <c r="I10"/>
  <c r="K10" s="1"/>
  <c r="M10" s="1"/>
  <c r="I11"/>
  <c r="I12"/>
  <c r="J12" s="1"/>
  <c r="I13"/>
  <c r="J13" s="1"/>
  <c r="I14"/>
  <c r="K14" s="1"/>
  <c r="M14" s="1"/>
  <c r="I15"/>
  <c r="K15" s="1"/>
  <c r="M15" s="1"/>
  <c r="I16"/>
  <c r="J16" s="1"/>
  <c r="I17"/>
  <c r="J17" s="1"/>
  <c r="I18"/>
  <c r="K18" s="1"/>
  <c r="M18" s="1"/>
  <c r="I19"/>
  <c r="I20"/>
  <c r="J20" s="1"/>
  <c r="I8"/>
  <c r="K8" s="1"/>
  <c r="D4"/>
  <c r="D3"/>
  <c r="G8"/>
  <c r="F9"/>
  <c r="F10"/>
  <c r="F11"/>
  <c r="F12"/>
  <c r="F13"/>
  <c r="F14"/>
  <c r="F15"/>
  <c r="F16"/>
  <c r="F17"/>
  <c r="F18"/>
  <c r="F19"/>
  <c r="F20"/>
  <c r="F8"/>
  <c r="G9"/>
  <c r="G10"/>
  <c r="G11"/>
  <c r="G12"/>
  <c r="G13"/>
  <c r="G14"/>
  <c r="G15"/>
  <c r="G16"/>
  <c r="G17"/>
  <c r="G18"/>
  <c r="G19"/>
  <c r="G20"/>
  <c r="J14" l="1"/>
  <c r="M8"/>
  <c r="K20"/>
  <c r="M20" s="1"/>
  <c r="K16"/>
  <c r="M16" s="1"/>
  <c r="K12"/>
  <c r="M12" s="1"/>
  <c r="K17"/>
  <c r="M17" s="1"/>
  <c r="K13"/>
  <c r="M13" s="1"/>
  <c r="K9"/>
  <c r="M9" s="1"/>
  <c r="K22" l="1"/>
  <c r="L22"/>
</calcChain>
</file>

<file path=xl/sharedStrings.xml><?xml version="1.0" encoding="utf-8"?>
<sst xmlns="http://schemas.openxmlformats.org/spreadsheetml/2006/main" count="19" uniqueCount="18">
  <si>
    <t>Offset L-ruler</t>
  </si>
  <si>
    <t>Heat:</t>
  </si>
  <si>
    <t>8V</t>
  </si>
  <si>
    <t>U [V]</t>
  </si>
  <si>
    <t>I [A]</t>
  </si>
  <si>
    <t>[mm]</t>
  </si>
  <si>
    <t>bigcirc-small</t>
  </si>
  <si>
    <t>L-&gt;small</t>
  </si>
  <si>
    <t>B [T]</t>
  </si>
  <si>
    <t>mu_0</t>
  </si>
  <si>
    <t>(4/5)^(1.5)</t>
  </si>
  <si>
    <t>r(theor)</t>
  </si>
  <si>
    <t>e/m</t>
  </si>
  <si>
    <t>%dev</t>
  </si>
  <si>
    <t>radius [mm]</t>
  </si>
  <si>
    <t>mask [cm]</t>
  </si>
  <si>
    <t>eye [cm]</t>
  </si>
  <si>
    <t>r beam[mm]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</si>
</sst>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A7" sqref="A7:H20"/>
    </sheetView>
  </sheetViews>
  <sheetFormatPr baseColWidth="10" defaultRowHeight="15"/>
  <cols>
    <col min="3" max="3" width="14" customWidth="1"/>
    <col min="4" max="4" width="16" customWidth="1"/>
    <col min="5" max="5" width="15" customWidth="1"/>
    <col min="6" max="6" width="0" hidden="1" customWidth="1"/>
    <col min="7" max="7" width="12.140625" hidden="1" customWidth="1"/>
    <col min="8" max="8" width="12.140625" customWidth="1"/>
    <col min="9" max="9" width="12" hidden="1" customWidth="1"/>
    <col min="10" max="11" width="12" bestFit="1" customWidth="1"/>
    <col min="12" max="12" width="12.42578125" hidden="1" customWidth="1"/>
  </cols>
  <sheetData>
    <row r="1" spans="1:13">
      <c r="B1" t="s">
        <v>5</v>
      </c>
    </row>
    <row r="2" spans="1:13">
      <c r="A2" t="s">
        <v>0</v>
      </c>
      <c r="B2">
        <v>130</v>
      </c>
      <c r="C2" t="s">
        <v>1</v>
      </c>
      <c r="D2" t="s">
        <v>2</v>
      </c>
    </row>
    <row r="3" spans="1:13">
      <c r="C3" t="s">
        <v>9</v>
      </c>
      <c r="D3">
        <f>1.25663706144*10^(-6)</f>
        <v>1.25663706144E-6</v>
      </c>
    </row>
    <row r="4" spans="1:13">
      <c r="C4" t="s">
        <v>10</v>
      </c>
      <c r="D4">
        <f>(4/5)^(1.5)</f>
        <v>0.71554175279993271</v>
      </c>
    </row>
    <row r="7" spans="1:13">
      <c r="A7" s="4" t="s">
        <v>3</v>
      </c>
      <c r="B7" s="4" t="s">
        <v>4</v>
      </c>
      <c r="C7" s="4" t="s">
        <v>15</v>
      </c>
      <c r="D7" s="4" t="s">
        <v>14</v>
      </c>
      <c r="E7" s="4" t="s">
        <v>16</v>
      </c>
      <c r="F7" s="4" t="s">
        <v>7</v>
      </c>
      <c r="G7" s="4" t="s">
        <v>6</v>
      </c>
      <c r="H7" s="4" t="s">
        <v>17</v>
      </c>
      <c r="I7" t="s">
        <v>8</v>
      </c>
      <c r="J7" t="s">
        <v>11</v>
      </c>
      <c r="K7" t="s">
        <v>12</v>
      </c>
      <c r="L7" t="s">
        <v>12</v>
      </c>
      <c r="M7" t="s">
        <v>13</v>
      </c>
    </row>
    <row r="8" spans="1:13">
      <c r="A8">
        <v>303.8</v>
      </c>
      <c r="B8">
        <v>2.9</v>
      </c>
      <c r="C8">
        <v>25.85</v>
      </c>
      <c r="D8">
        <v>21.6</v>
      </c>
      <c r="E8">
        <v>50</v>
      </c>
      <c r="F8">
        <f>$B$2+C8*10+G8</f>
        <v>630</v>
      </c>
      <c r="G8">
        <f>(E8-C8)*10</f>
        <v>241.5</v>
      </c>
      <c r="H8" s="3">
        <f>(F8*D8/G8)/2</f>
        <v>28.173913043478262</v>
      </c>
      <c r="I8" s="3">
        <f>$D$4*$D$3*124*B8/0.15</f>
        <v>2.1556252819545192E-3</v>
      </c>
      <c r="J8" s="3">
        <f>(3.37212982702*10^(-6)*SQRT(A8)/I8)*1000</f>
        <v>27.266218011510151</v>
      </c>
      <c r="K8">
        <f>2*A8/((H8/1000)^2*I8^2)</f>
        <v>164731589303.24161</v>
      </c>
      <c r="L8" s="1">
        <f>1.758820088*10^11</f>
        <v>175882008800</v>
      </c>
      <c r="M8">
        <f>100-L8/K8*100</f>
        <v>-6.7688410850164473</v>
      </c>
    </row>
    <row r="9" spans="1:13">
      <c r="A9">
        <v>303.8</v>
      </c>
      <c r="B9">
        <v>2.9</v>
      </c>
      <c r="C9">
        <v>26.45</v>
      </c>
      <c r="D9">
        <v>21.6</v>
      </c>
      <c r="E9">
        <v>50</v>
      </c>
      <c r="F9">
        <f t="shared" ref="F9:F20" si="0">$B$2+C9*10+G9</f>
        <v>630</v>
      </c>
      <c r="G9">
        <f t="shared" ref="G9:G20" si="1">(E9-C9)*10</f>
        <v>235.5</v>
      </c>
      <c r="H9" s="3">
        <f t="shared" ref="H9:H20" si="2">(F9*D9/G9)/2</f>
        <v>28.891719745222929</v>
      </c>
      <c r="I9" s="3">
        <f>$D$4*$D$3*124*B9/0.15</f>
        <v>2.1556252819545192E-3</v>
      </c>
      <c r="J9" s="3">
        <f t="shared" ref="J9:J20" si="3">(3.37212982702*10^(-6)*SQRT(A9)/I9)*1000</f>
        <v>27.266218011510151</v>
      </c>
      <c r="K9">
        <f t="shared" ref="K9:K20" si="4">2*A9/((H9/1000)^2*I9^2)</f>
        <v>156647850960.05563</v>
      </c>
      <c r="L9" s="1">
        <f t="shared" ref="L9:L20" si="5">1.758820088*10^11</f>
        <v>175882008800</v>
      </c>
      <c r="M9">
        <f t="shared" ref="M9:M20" si="6">100-L9/K9*100</f>
        <v>-12.278596688089237</v>
      </c>
    </row>
    <row r="10" spans="1:13">
      <c r="A10">
        <v>304</v>
      </c>
      <c r="B10">
        <v>1.69</v>
      </c>
      <c r="C10">
        <v>24.4</v>
      </c>
      <c r="D10">
        <v>39.6</v>
      </c>
      <c r="E10">
        <v>50</v>
      </c>
      <c r="F10">
        <f t="shared" si="0"/>
        <v>630</v>
      </c>
      <c r="G10">
        <f t="shared" si="1"/>
        <v>256</v>
      </c>
      <c r="H10" s="3">
        <f t="shared" si="2"/>
        <v>48.7265625</v>
      </c>
      <c r="I10" s="3">
        <f>$D$4*$D$3*124*B10/0.15</f>
        <v>1.2562092160355648E-3</v>
      </c>
      <c r="J10" s="3">
        <f t="shared" si="3"/>
        <v>46.8035832020622</v>
      </c>
      <c r="K10">
        <f t="shared" si="4"/>
        <v>162273678099.25833</v>
      </c>
      <c r="L10" s="1">
        <f t="shared" si="5"/>
        <v>175882008800</v>
      </c>
      <c r="M10">
        <f t="shared" si="6"/>
        <v>-8.3860370086748333</v>
      </c>
    </row>
    <row r="11" spans="1:13">
      <c r="A11">
        <v>303.89999999999998</v>
      </c>
      <c r="B11">
        <v>4.95</v>
      </c>
      <c r="C11">
        <v>10.65</v>
      </c>
      <c r="D11">
        <v>21.6</v>
      </c>
      <c r="E11">
        <v>50</v>
      </c>
      <c r="F11">
        <f t="shared" si="0"/>
        <v>630</v>
      </c>
      <c r="G11">
        <f t="shared" si="1"/>
        <v>393.5</v>
      </c>
      <c r="H11" s="3">
        <f t="shared" si="2"/>
        <v>17.29097839898348</v>
      </c>
      <c r="I11" s="3">
        <f>$D$4*$D$3*124*B11/0.15</f>
        <v>3.6794293605775419E-3</v>
      </c>
      <c r="J11" s="3">
        <f t="shared" si="3"/>
        <v>15.976776766227191</v>
      </c>
      <c r="K11">
        <f t="shared" si="4"/>
        <v>150162199210.94299</v>
      </c>
      <c r="L11" s="1">
        <f t="shared" si="5"/>
        <v>175882008800</v>
      </c>
      <c r="M11">
        <f t="shared" si="6"/>
        <v>-17.128018718563553</v>
      </c>
    </row>
    <row r="12" spans="1:13">
      <c r="A12">
        <v>304</v>
      </c>
      <c r="B12">
        <v>4</v>
      </c>
      <c r="C12">
        <v>17.899999999999999</v>
      </c>
      <c r="D12">
        <v>21.6</v>
      </c>
      <c r="E12">
        <v>50</v>
      </c>
      <c r="F12">
        <f t="shared" si="0"/>
        <v>630</v>
      </c>
      <c r="G12">
        <f t="shared" si="1"/>
        <v>321</v>
      </c>
      <c r="H12" s="3">
        <f t="shared" si="2"/>
        <v>21.196261682242991</v>
      </c>
      <c r="I12" s="3">
        <f>$D$4*$D$3*124*B12/0.15</f>
        <v>2.9732762509717507E-3</v>
      </c>
      <c r="J12" s="3">
        <f t="shared" si="3"/>
        <v>19.774513902871281</v>
      </c>
      <c r="K12">
        <f t="shared" si="4"/>
        <v>153078610093.12473</v>
      </c>
      <c r="L12" s="1">
        <f t="shared" si="5"/>
        <v>175882008800</v>
      </c>
      <c r="M12">
        <f t="shared" si="6"/>
        <v>-14.896528452278829</v>
      </c>
    </row>
    <row r="13" spans="1:13">
      <c r="A13">
        <v>151.19999999999999</v>
      </c>
      <c r="B13">
        <v>1.23</v>
      </c>
      <c r="C13">
        <v>23.5</v>
      </c>
      <c r="D13">
        <v>39.6</v>
      </c>
      <c r="E13">
        <v>50</v>
      </c>
      <c r="F13">
        <f t="shared" si="0"/>
        <v>630</v>
      </c>
      <c r="G13">
        <f t="shared" si="1"/>
        <v>265</v>
      </c>
      <c r="H13" s="3">
        <f t="shared" si="2"/>
        <v>47.071698113207546</v>
      </c>
      <c r="I13" s="3">
        <f>$D$4*$D$3*124*B13/0.15</f>
        <v>9.1428244717381337E-4</v>
      </c>
      <c r="J13" s="3">
        <f t="shared" si="3"/>
        <v>45.352350474245199</v>
      </c>
      <c r="K13">
        <f t="shared" si="4"/>
        <v>163268082102.93082</v>
      </c>
      <c r="L13" s="1">
        <f t="shared" si="5"/>
        <v>175882008800</v>
      </c>
      <c r="M13">
        <f t="shared" si="6"/>
        <v>-7.7258987394222203</v>
      </c>
    </row>
    <row r="14" spans="1:13">
      <c r="A14">
        <v>151.30000000000001</v>
      </c>
      <c r="B14">
        <v>1.53</v>
      </c>
      <c r="C14">
        <v>26</v>
      </c>
      <c r="D14">
        <v>29.6</v>
      </c>
      <c r="E14">
        <v>50</v>
      </c>
      <c r="F14">
        <f t="shared" si="0"/>
        <v>630</v>
      </c>
      <c r="G14">
        <f t="shared" si="1"/>
        <v>240</v>
      </c>
      <c r="H14" s="3">
        <f t="shared" si="2"/>
        <v>38.85</v>
      </c>
      <c r="I14" s="3">
        <f>$D$4*$D$3*124*B14/0.15</f>
        <v>1.1372781659966947E-3</v>
      </c>
      <c r="J14" s="3">
        <f t="shared" si="3"/>
        <v>36.47178753126456</v>
      </c>
      <c r="K14">
        <f t="shared" si="4"/>
        <v>155007772196.98462</v>
      </c>
      <c r="L14" s="1">
        <f t="shared" si="5"/>
        <v>175882008800</v>
      </c>
      <c r="M14">
        <f t="shared" si="6"/>
        <v>-13.466574164093075</v>
      </c>
    </row>
    <row r="15" spans="1:13">
      <c r="A15">
        <v>151.30000000000001</v>
      </c>
      <c r="B15">
        <v>2.5</v>
      </c>
      <c r="C15">
        <v>21.7</v>
      </c>
      <c r="D15">
        <v>21.6</v>
      </c>
      <c r="E15">
        <v>50</v>
      </c>
      <c r="F15">
        <f t="shared" si="0"/>
        <v>630</v>
      </c>
      <c r="G15">
        <f t="shared" si="1"/>
        <v>283</v>
      </c>
      <c r="H15" s="3">
        <f t="shared" si="2"/>
        <v>24.042402826855124</v>
      </c>
      <c r="I15" s="3">
        <f>$D$4*$D$3*124*B15/0.15</f>
        <v>1.8582976568573442E-3</v>
      </c>
      <c r="J15" s="3">
        <f t="shared" si="3"/>
        <v>22.320733969133912</v>
      </c>
      <c r="K15">
        <f t="shared" si="4"/>
        <v>151594214236.20239</v>
      </c>
      <c r="L15" s="1">
        <f t="shared" si="5"/>
        <v>175882008800</v>
      </c>
      <c r="M15">
        <f t="shared" si="6"/>
        <v>-16.021584125865274</v>
      </c>
    </row>
    <row r="16" spans="1:13">
      <c r="A16">
        <v>151.30000000000001</v>
      </c>
      <c r="B16">
        <v>3.89</v>
      </c>
      <c r="C16">
        <v>5.85</v>
      </c>
      <c r="D16">
        <v>21.6</v>
      </c>
      <c r="E16">
        <v>50</v>
      </c>
      <c r="F16">
        <f t="shared" si="0"/>
        <v>630</v>
      </c>
      <c r="G16">
        <f t="shared" si="1"/>
        <v>441.5</v>
      </c>
      <c r="H16" s="3">
        <f t="shared" si="2"/>
        <v>15.411098527746319</v>
      </c>
      <c r="I16" s="3">
        <f>$D$4*$D$3*124*B16/0.15</f>
        <v>2.8915111540700278E-3</v>
      </c>
      <c r="J16" s="3">
        <f t="shared" si="3"/>
        <v>14.344944710240302</v>
      </c>
      <c r="K16">
        <f t="shared" si="4"/>
        <v>152388426855.44595</v>
      </c>
      <c r="L16" s="1">
        <f t="shared" si="5"/>
        <v>175882008800</v>
      </c>
      <c r="M16">
        <f t="shared" si="6"/>
        <v>-15.416906932729077</v>
      </c>
    </row>
    <row r="17" spans="1:13">
      <c r="A17">
        <v>229.9</v>
      </c>
      <c r="B17">
        <v>1.49</v>
      </c>
      <c r="C17">
        <v>24.3</v>
      </c>
      <c r="D17">
        <v>39.6</v>
      </c>
      <c r="E17">
        <v>50</v>
      </c>
      <c r="F17">
        <f t="shared" si="0"/>
        <v>630</v>
      </c>
      <c r="G17">
        <f t="shared" si="1"/>
        <v>257</v>
      </c>
      <c r="H17" s="3">
        <f t="shared" si="2"/>
        <v>48.536964980544745</v>
      </c>
      <c r="I17" s="3">
        <f>$D$4*$D$3*124*B17/0.15</f>
        <v>1.1075454034869773E-3</v>
      </c>
      <c r="J17" s="3">
        <f t="shared" si="3"/>
        <v>46.164935510948162</v>
      </c>
      <c r="K17">
        <f t="shared" si="4"/>
        <v>159111165176.83621</v>
      </c>
      <c r="L17" s="1">
        <f t="shared" si="5"/>
        <v>175882008800</v>
      </c>
      <c r="M17">
        <f t="shared" si="6"/>
        <v>-10.540331097773475</v>
      </c>
    </row>
    <row r="18" spans="1:13">
      <c r="A18">
        <v>229.9</v>
      </c>
      <c r="B18">
        <v>2</v>
      </c>
      <c r="C18">
        <v>23.5</v>
      </c>
      <c r="D18">
        <v>29.6</v>
      </c>
      <c r="E18">
        <v>50</v>
      </c>
      <c r="F18">
        <f t="shared" si="0"/>
        <v>630</v>
      </c>
      <c r="G18">
        <f t="shared" si="1"/>
        <v>265</v>
      </c>
      <c r="H18" s="3">
        <f t="shared" si="2"/>
        <v>35.18490566037736</v>
      </c>
      <c r="I18" s="3">
        <f>$D$4*$D$3*124*B18/0.15</f>
        <v>1.4866381254858754E-3</v>
      </c>
      <c r="J18" s="3">
        <f t="shared" si="3"/>
        <v>34.392876955656384</v>
      </c>
      <c r="K18">
        <f t="shared" si="4"/>
        <v>168052761193.32257</v>
      </c>
      <c r="L18" s="1">
        <f t="shared" si="5"/>
        <v>175882008800</v>
      </c>
      <c r="M18">
        <f t="shared" si="6"/>
        <v>-4.6588033133659223</v>
      </c>
    </row>
    <row r="19" spans="1:13">
      <c r="A19">
        <v>229.9</v>
      </c>
      <c r="B19">
        <v>2.8</v>
      </c>
      <c r="C19">
        <v>23.35</v>
      </c>
      <c r="D19">
        <v>21.6</v>
      </c>
      <c r="E19">
        <v>50</v>
      </c>
      <c r="F19">
        <f t="shared" si="0"/>
        <v>630</v>
      </c>
      <c r="G19">
        <f t="shared" si="1"/>
        <v>266.5</v>
      </c>
      <c r="H19" s="3">
        <f t="shared" si="2"/>
        <v>25.530956848030019</v>
      </c>
      <c r="I19" s="3">
        <f>$D$4*$D$3*124*B19/0.15</f>
        <v>2.0812933756802253E-3</v>
      </c>
      <c r="J19" s="3">
        <f t="shared" si="3"/>
        <v>24.566340682611706</v>
      </c>
      <c r="K19">
        <f t="shared" si="4"/>
        <v>162842656994.42926</v>
      </c>
      <c r="L19" s="1">
        <f t="shared" si="5"/>
        <v>175882008800</v>
      </c>
      <c r="M19">
        <f t="shared" si="6"/>
        <v>-8.0073317681231373</v>
      </c>
    </row>
    <row r="20" spans="1:13">
      <c r="A20">
        <v>229.9</v>
      </c>
      <c r="B20">
        <v>4</v>
      </c>
      <c r="C20">
        <v>13</v>
      </c>
      <c r="D20">
        <v>21.6</v>
      </c>
      <c r="E20">
        <v>50</v>
      </c>
      <c r="F20">
        <f t="shared" si="0"/>
        <v>630</v>
      </c>
      <c r="G20">
        <f t="shared" si="1"/>
        <v>370</v>
      </c>
      <c r="H20" s="3">
        <f t="shared" si="2"/>
        <v>18.389189189189189</v>
      </c>
      <c r="I20" s="3">
        <f>$D$4*$D$3*124*B20/0.15</f>
        <v>2.9732762509717507E-3</v>
      </c>
      <c r="J20" s="3">
        <f t="shared" si="3"/>
        <v>17.196438477828192</v>
      </c>
      <c r="K20">
        <f t="shared" si="4"/>
        <v>153806001272.0423</v>
      </c>
      <c r="L20" s="1">
        <f t="shared" si="5"/>
        <v>175882008800</v>
      </c>
      <c r="M20">
        <f t="shared" si="6"/>
        <v>-14.353150946893848</v>
      </c>
    </row>
    <row r="22" spans="1:13">
      <c r="K22">
        <f>AVERAGE(K8:K20)</f>
        <v>157920385207.29364</v>
      </c>
      <c r="L22" s="2">
        <f>STDEV(K8:K20)/SQRT(COUNT(K8:K20))</f>
        <v>1608350272.8531902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2013-05-21T13:01:20Z</dcterms:modified>
</cp:coreProperties>
</file>