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<sst xmlns="http://schemas.openxmlformats.org/spreadsheetml/2006/main" count="81" uniqueCount="36">
  <si>
    <t>PI</t>
  </si>
  <si>
    <t>RadiusDisk [m]</t>
  </si>
  <si>
    <t>m [kg]</t>
  </si>
  <si>
    <t>n</t>
  </si>
  <si>
    <t>Tges</t>
  </si>
  <si>
    <t>T [s]</t>
  </si>
  <si>
    <t>f [Hz]</t>
  </si>
  <si>
    <t>w [rad/s]</t>
  </si>
  <si>
    <t>w_avg [rad/s]</t>
  </si>
  <si>
    <t>s_w</t>
  </si>
  <si>
    <t>J</t>
  </si>
  <si>
    <t>sJ</t>
  </si>
  <si>
    <t>J_avg</t>
  </si>
  <si>
    <t>s_J</t>
  </si>
  <si>
    <t>Stufe</t>
  </si>
  <si>
    <t>präz.periode [s]</t>
  </si>
  <si>
    <t>Gemessen</t>
  </si>
  <si>
    <t>Frequenz</t>
  </si>
  <si>
    <t>L [m]</t>
  </si>
  <si>
    <t>präz.periode 1/4 [s]</t>
  </si>
  <si>
    <t>präz p [s]</t>
  </si>
  <si>
    <t>m</t>
  </si>
  <si>
    <t>G</t>
  </si>
  <si>
    <t>l</t>
  </si>
  <si>
    <t>M</t>
  </si>
  <si>
    <t>nix gut</t>
  </si>
  <si>
    <t>0.2kg, 0.15m</t>
  </si>
  <si>
    <t>0.2kg, 0.2m</t>
  </si>
  <si>
    <t>0.46kg, 0.15m</t>
  </si>
  <si>
    <t>0.46kg, 0.2m</t>
  </si>
  <si>
    <t>mh</t>
  </si>
  <si>
    <t>Erwartet</t>
  </si>
  <si>
    <t>0.2kg, 0.15m exp.</t>
  </si>
  <si>
    <t>0.2kg, 0.2m exp.</t>
  </si>
  <si>
    <t>0.46kg, 0.15m exp.</t>
  </si>
  <si>
    <t>0.46kg, 0.2m exp.</t>
  </si>
</sst>
</file>

<file path=xl/styles.xml><?xml version="1.0" encoding="utf-8"?>
<styleSheet xmlns="http://schemas.openxmlformats.org/spreadsheetml/2006/main">
  <numFmts count="4">
    <numFmt formatCode="GENERAL" numFmtId="164"/>
    <numFmt formatCode="0.###" numFmtId="165"/>
    <numFmt formatCode="0.#####" numFmtId="166"/>
    <numFmt formatCode="0.000" numFmtId="167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  <font>
      <name val="Cumberland AMT;Cumberland;Courier New;Cousine;Liberation Mono;Nimbus Mono L;DejaVu Sans Mono;Courier;Lucida Sans Typewriter;Lucida Typewriter;Monaco;Monospaced"/>
      <family val="3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Sheet1!$N$33</c:f>
              <c:strCache>
                <c:ptCount val="1"/>
                <c:pt idx="0">
                  <c:v>0.2kg, 0.15m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custDash/>
              <a:round/>
            </a:ln>
          </c:spPr>
          <c:marker/>
          <c:cat>
            <c:strRef>
              <c:f>Sheet1!$O$44:$Q$44</c:f>
              <c:strCache>
                <c:ptCount val="3"/>
                <c:pt idx="0">
                  <c:v>41.9364621989</c:v>
                </c:pt>
                <c:pt idx="1">
                  <c:v>49.2188418622</c:v>
                </c:pt>
                <c:pt idx="2">
                  <c:v>56.2501049854</c:v>
                </c:pt>
              </c:strCache>
            </c:strRef>
          </c:cat>
          <c:xVal>
            <c:numRef>
              <c:f>Sheet1!$O$32:$Q$32</c:f>
              <c:numCache>
                <c:formatCode>General</c:formatCode>
                <c:ptCount val="3"/>
                <c:pt idx="0">
                  <c:v>16.7</c:v>
                </c:pt>
                <c:pt idx="1">
                  <c:v>19.6</c:v>
                </c:pt>
                <c:pt idx="2">
                  <c:v>22.4</c:v>
                </c:pt>
              </c:numCache>
            </c:numRef>
          </c:xVal>
          <c:yVal>
            <c:numRef>
              <c:f>Sheet1!$O$33:$Q$33</c:f>
              <c:numCache>
                <c:formatCode>General</c:formatCode>
                <c:ptCount val="3"/>
                <c:pt idx="0">
                  <c:v>90.7</c:v>
                </c:pt>
                <c:pt idx="1">
                  <c:v>108.2</c:v>
                </c:pt>
                <c:pt idx="2">
                  <c:v>121.6</c:v>
                </c:pt>
              </c:numCache>
            </c:numRef>
          </c:yVal>
        </c:ser>
        <c:ser>
          <c:idx val="1"/>
          <c:order val="1"/>
          <c:tx>
            <c:strRef>
              <c:f>Sheet1!$N$42</c:f>
              <c:strCache>
                <c:ptCount val="1"/>
                <c:pt idx="0">
                  <c:v>0.2kg, 0.15m exp.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cat>
            <c:strRef>
              <c:f>Sheet1!$O$44:$Q$44</c:f>
              <c:strCache>
                <c:ptCount val="3"/>
                <c:pt idx="0">
                  <c:v>41.9364621989</c:v>
                </c:pt>
                <c:pt idx="1">
                  <c:v>49.2188418622</c:v>
                </c:pt>
                <c:pt idx="2">
                  <c:v>56.2501049854</c:v>
                </c:pt>
              </c:strCache>
            </c:strRef>
          </c:cat>
          <c:xVal>
            <c:numRef>
              <c:f>Sheet1!$O$32:$Q$32</c:f>
              <c:numCache>
                <c:formatCode>General</c:formatCode>
                <c:ptCount val="3"/>
                <c:pt idx="0">
                  <c:v>16.7</c:v>
                </c:pt>
                <c:pt idx="1">
                  <c:v>19.6</c:v>
                </c:pt>
                <c:pt idx="2">
                  <c:v>22.4</c:v>
                </c:pt>
              </c:numCache>
            </c:numRef>
          </c:xVal>
          <c:yVal>
            <c:numRef>
              <c:f>Sheet1!$O$42:$Q$42</c:f>
              <c:numCache>
                <c:formatCode>General</c:formatCode>
                <c:ptCount val="3"/>
                <c:pt idx="0">
                  <c:v>87.3676295811007</c:v>
                </c:pt>
                <c:pt idx="1">
                  <c:v>102.539253879615</c:v>
                </c:pt>
                <c:pt idx="2">
                  <c:v>117.18771871956</c:v>
                </c:pt>
              </c:numCache>
            </c:numRef>
          </c:yVal>
        </c:ser>
        <c:ser>
          <c:idx val="2"/>
          <c:order val="2"/>
          <c:tx>
            <c:strRef>
              <c:f>Sheet1!$N$34</c:f>
              <c:strCache>
                <c:ptCount val="1"/>
                <c:pt idx="0">
                  <c:v>0.2kg, 0.2m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custDash/>
              <a:round/>
            </a:ln>
          </c:spPr>
          <c:marker/>
          <c:cat>
            <c:strRef>
              <c:f>Sheet1!$O$44:$Q$44</c:f>
              <c:strCache>
                <c:ptCount val="3"/>
                <c:pt idx="0">
                  <c:v>41.9364621989</c:v>
                </c:pt>
                <c:pt idx="1">
                  <c:v>49.2188418622</c:v>
                </c:pt>
                <c:pt idx="2">
                  <c:v>56.2501049854</c:v>
                </c:pt>
              </c:strCache>
            </c:strRef>
          </c:cat>
          <c:xVal>
            <c:numRef>
              <c:f>Sheet1!$O$32:$Q$32</c:f>
              <c:numCache>
                <c:formatCode>General</c:formatCode>
                <c:ptCount val="3"/>
                <c:pt idx="0">
                  <c:v>16.7</c:v>
                </c:pt>
                <c:pt idx="1">
                  <c:v>19.6</c:v>
                </c:pt>
                <c:pt idx="2">
                  <c:v>22.4</c:v>
                </c:pt>
              </c:numCache>
            </c:numRef>
          </c:xVal>
          <c:yVal>
            <c:numRef>
              <c:f>Sheet1!$O$34:$Q$34</c:f>
              <c:numCache>
                <c:formatCode>General</c:formatCode>
                <c:ptCount val="3"/>
                <c:pt idx="0">
                  <c:v>65</c:v>
                </c:pt>
                <c:pt idx="1">
                  <c:v>75.2</c:v>
                </c:pt>
                <c:pt idx="2">
                  <c:v>84.7</c:v>
                </c:pt>
              </c:numCache>
            </c:numRef>
          </c:yVal>
        </c:ser>
        <c:ser>
          <c:idx val="3"/>
          <c:order val="3"/>
          <c:tx>
            <c:strRef>
              <c:f>Sheet1!$N$43</c:f>
              <c:strCache>
                <c:ptCount val="1"/>
                <c:pt idx="0">
                  <c:v>0.2kg, 0.2m exp.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cat>
            <c:strRef>
              <c:f>Sheet1!$O$44:$Q$44</c:f>
              <c:strCache>
                <c:ptCount val="3"/>
                <c:pt idx="0">
                  <c:v>41.9364621989</c:v>
                </c:pt>
                <c:pt idx="1">
                  <c:v>49.2188418622</c:v>
                </c:pt>
                <c:pt idx="2">
                  <c:v>56.2501049854</c:v>
                </c:pt>
              </c:strCache>
            </c:strRef>
          </c:cat>
          <c:xVal>
            <c:numRef>
              <c:f>Sheet1!$O$32:$Q$32</c:f>
              <c:numCache>
                <c:formatCode>General</c:formatCode>
                <c:ptCount val="3"/>
                <c:pt idx="0">
                  <c:v>16.7</c:v>
                </c:pt>
                <c:pt idx="1">
                  <c:v>19.6</c:v>
                </c:pt>
                <c:pt idx="2">
                  <c:v>22.4</c:v>
                </c:pt>
              </c:numCache>
            </c:numRef>
          </c:xVal>
          <c:yVal>
            <c:numRef>
              <c:f>Sheet1!$O$43:$Q$43</c:f>
              <c:numCache>
                <c:formatCode>General</c:formatCode>
                <c:ptCount val="3"/>
                <c:pt idx="0">
                  <c:v>65.5257221858255</c:v>
                </c:pt>
                <c:pt idx="1">
                  <c:v>76.9044404097114</c:v>
                </c:pt>
                <c:pt idx="2">
                  <c:v>87.8907890396702</c:v>
                </c:pt>
              </c:numCache>
            </c:numRef>
          </c:yVal>
        </c:ser>
        <c:ser>
          <c:idx val="4"/>
          <c:order val="4"/>
          <c:tx>
            <c:strRef>
              <c:f>Sheet1!$N$35</c:f>
              <c:strCache>
                <c:ptCount val="1"/>
                <c:pt idx="0">
                  <c:v>0.46kg, 0.15m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ffd320"/>
              </a:solidFill>
              <a:custDash/>
            </a:ln>
          </c:spPr>
          <c:marker/>
          <c:cat>
            <c:strRef>
              <c:f>Sheet1!$O$44:$Q$44</c:f>
              <c:strCache>
                <c:ptCount val="3"/>
                <c:pt idx="0">
                  <c:v>41.9364621989</c:v>
                </c:pt>
                <c:pt idx="1">
                  <c:v>49.2188418622</c:v>
                </c:pt>
                <c:pt idx="2">
                  <c:v>56.2501049854</c:v>
                </c:pt>
              </c:strCache>
            </c:strRef>
          </c:cat>
          <c:xVal>
            <c:numRef>
              <c:f>Sheet1!$O$32:$Q$32</c:f>
              <c:numCache>
                <c:formatCode>General</c:formatCode>
                <c:ptCount val="3"/>
                <c:pt idx="0">
                  <c:v>16.7</c:v>
                </c:pt>
                <c:pt idx="1">
                  <c:v>19.6</c:v>
                </c:pt>
                <c:pt idx="2">
                  <c:v>22.4</c:v>
                </c:pt>
              </c:numCache>
            </c:numRef>
          </c:xVal>
          <c:yVal>
            <c:numRef>
              <c:f>Sheet1!$O$35:$Q$35</c:f>
              <c:numCache>
                <c:formatCode>General</c:formatCode>
                <c:ptCount val="3"/>
                <c:pt idx="0">
                  <c:v>39.2</c:v>
                </c:pt>
                <c:pt idx="1">
                  <c:v>45.7</c:v>
                </c:pt>
                <c:pt idx="2">
                  <c:v>52.2</c:v>
                </c:pt>
              </c:numCache>
            </c:numRef>
          </c:yVal>
        </c:ser>
        <c:ser>
          <c:idx val="5"/>
          <c:order val="5"/>
          <c:tx>
            <c:strRef>
              <c:f>Sheet1!$N$44</c:f>
              <c:strCache>
                <c:ptCount val="1"/>
                <c:pt idx="0">
                  <c:v>0.46kg, 0.15m exp.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cat>
            <c:strRef>
              <c:f>Sheet1!$O$44:$Q$44</c:f>
              <c:strCache>
                <c:ptCount val="3"/>
                <c:pt idx="0">
                  <c:v>41.9364621989</c:v>
                </c:pt>
                <c:pt idx="1">
                  <c:v>49.2188418622</c:v>
                </c:pt>
                <c:pt idx="2">
                  <c:v>56.2501049854</c:v>
                </c:pt>
              </c:strCache>
            </c:strRef>
          </c:cat>
          <c:xVal>
            <c:numRef>
              <c:f>Sheet1!$O$32:$Q$32</c:f>
              <c:numCache>
                <c:formatCode>General</c:formatCode>
                <c:ptCount val="3"/>
                <c:pt idx="0">
                  <c:v>16.7</c:v>
                </c:pt>
                <c:pt idx="1">
                  <c:v>19.6</c:v>
                </c:pt>
                <c:pt idx="2">
                  <c:v>22.4</c:v>
                </c:pt>
              </c:numCache>
            </c:numRef>
          </c:xVal>
          <c:yVal>
            <c:numRef>
              <c:f>Sheet1!$O$44:$Q$44</c:f>
              <c:numCache>
                <c:formatCode>General</c:formatCode>
                <c:ptCount val="3"/>
                <c:pt idx="0">
                  <c:v>41.9364621989284</c:v>
                </c:pt>
                <c:pt idx="1">
                  <c:v>49.2188418622153</c:v>
                </c:pt>
                <c:pt idx="2">
                  <c:v>56.2501049853889</c:v>
                </c:pt>
              </c:numCache>
            </c:numRef>
          </c:yVal>
        </c:ser>
        <c:ser>
          <c:idx val="6"/>
          <c:order val="6"/>
          <c:tx>
            <c:strRef>
              <c:f>Sheet1!$N$36</c:f>
              <c:strCache>
                <c:ptCount val="1"/>
                <c:pt idx="0">
                  <c:v>0.46kg, 0.2m</c:v>
                </c:pt>
              </c:strCache>
            </c:strRef>
          </c:tx>
          <c:spPr>
            <a:solidFill>
              <a:srgbClr val="579d1c"/>
            </a:solidFill>
            <a:ln w="18360">
              <a:solidFill>
                <a:srgbClr val="579d1c"/>
              </a:solidFill>
              <a:custDash/>
              <a:round/>
            </a:ln>
          </c:spPr>
          <c:marker/>
          <c:cat>
            <c:strRef>
              <c:f>Sheet1!$O$44:$Q$44</c:f>
              <c:strCache>
                <c:ptCount val="3"/>
                <c:pt idx="0">
                  <c:v>41.9364621989</c:v>
                </c:pt>
                <c:pt idx="1">
                  <c:v>49.2188418622</c:v>
                </c:pt>
                <c:pt idx="2">
                  <c:v>56.2501049854</c:v>
                </c:pt>
              </c:strCache>
            </c:strRef>
          </c:cat>
          <c:xVal>
            <c:numRef>
              <c:f>Sheet1!$O$32:$Q$32</c:f>
              <c:numCache>
                <c:formatCode>General</c:formatCode>
                <c:ptCount val="3"/>
                <c:pt idx="0">
                  <c:v>16.7</c:v>
                </c:pt>
                <c:pt idx="1">
                  <c:v>19.6</c:v>
                </c:pt>
                <c:pt idx="2">
                  <c:v>22.4</c:v>
                </c:pt>
              </c:numCache>
            </c:numRef>
          </c:xVal>
          <c:yVal>
            <c:numRef>
              <c:f>Sheet1!$O$36:$Q$36</c:f>
              <c:numCache>
                <c:formatCode>General</c:formatCode>
                <c:ptCount val="3"/>
                <c:pt idx="0">
                  <c:v>29.9</c:v>
                </c:pt>
                <c:pt idx="1">
                  <c:v>33.8</c:v>
                </c:pt>
                <c:pt idx="2">
                  <c:v>36.1</c:v>
                </c:pt>
              </c:numCache>
            </c:numRef>
          </c:yVal>
        </c:ser>
        <c:ser>
          <c:idx val="7"/>
          <c:order val="7"/>
          <c:tx>
            <c:strRef>
              <c:f>Sheet1!$N$45</c:f>
              <c:strCache>
                <c:ptCount val="1"/>
                <c:pt idx="0">
                  <c:v>0.46kg, 0.2m exp.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/>
          <c:cat>
            <c:strRef>
              <c:f>Sheet1!$O$44:$Q$44</c:f>
              <c:strCache>
                <c:ptCount val="3"/>
                <c:pt idx="0">
                  <c:v>41.9364621989</c:v>
                </c:pt>
                <c:pt idx="1">
                  <c:v>49.2188418622</c:v>
                </c:pt>
                <c:pt idx="2">
                  <c:v>56.2501049854</c:v>
                </c:pt>
              </c:strCache>
            </c:strRef>
          </c:cat>
          <c:xVal>
            <c:numRef>
              <c:f>Sheet1!$O$32:$Q$32</c:f>
              <c:numCache>
                <c:formatCode>General</c:formatCode>
                <c:ptCount val="3"/>
                <c:pt idx="0">
                  <c:v>16.7</c:v>
                </c:pt>
                <c:pt idx="1">
                  <c:v>19.6</c:v>
                </c:pt>
                <c:pt idx="2">
                  <c:v>22.4</c:v>
                </c:pt>
              </c:numCache>
            </c:numRef>
          </c:xVal>
          <c:yVal>
            <c:numRef>
              <c:f>Sheet1!$O$45:$Q$45</c:f>
              <c:numCache>
                <c:formatCode>General</c:formatCode>
                <c:ptCount val="3"/>
                <c:pt idx="0">
                  <c:v>31.4523466491963</c:v>
                </c:pt>
                <c:pt idx="1">
                  <c:v>36.9141313966615</c:v>
                </c:pt>
                <c:pt idx="2">
                  <c:v>42.1875787390417</c:v>
                </c:pt>
              </c:numCache>
            </c:numRef>
          </c:yVal>
        </c:ser>
        <c:axId val="83860114"/>
        <c:axId val="94774380"/>
      </c:scatterChart>
      <c:valAx>
        <c:axId val="83860114"/>
        <c:scaling>
          <c:orientation val="minMax"/>
        </c:scaling>
        <c:axPos val="b"/>
        <c:majorTickMark val="out"/>
        <c:minorTickMark val="none"/>
        <c:tickLblPos val="nextTo"/>
        <c:crossAx val="94774380"/>
        <c:crossesAt val="0"/>
        <c:spPr>
          <a:ln>
            <a:solidFill>
              <a:srgbClr val="b3b3b3"/>
            </a:solidFill>
          </a:ln>
        </c:spPr>
      </c:valAx>
      <c:valAx>
        <c:axId val="94774380"/>
        <c:scaling>
          <c:orientation val="minMax"/>
          <c:max val="125"/>
          <c:min val="20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3860114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986040</xdr:colOff>
      <xdr:row>51</xdr:row>
      <xdr:rowOff>132480</xdr:rowOff>
    </xdr:from>
    <xdr:to>
      <xdr:col>20</xdr:col>
      <xdr:colOff>361800</xdr:colOff>
      <xdr:row>87</xdr:row>
      <xdr:rowOff>99360</xdr:rowOff>
    </xdr:to>
    <xdr:graphicFrame>
      <xdr:nvGraphicFramePr>
        <xdr:cNvPr id="0" name=""/>
        <xdr:cNvGraphicFramePr/>
      </xdr:nvGraphicFramePr>
      <xdr:xfrm>
        <a:off x="7316280" y="8135280"/>
        <a:ext cx="11045160" cy="551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2"/>
  <sheetViews>
    <sheetView colorId="64" defaultGridColor="true" rightToLeft="false" showFormulas="false" showGridLines="true" showOutlineSymbols="true" showRowColHeaders="true" showZeros="true" tabSelected="true" topLeftCell="A49" view="normal" windowProtection="false" workbookViewId="0" zoomScale="95" zoomScaleNormal="95" zoomScalePageLayoutView="100">
      <selection activeCell="L48" activeCellId="0" pane="topLeft" sqref="L48"/>
    </sheetView>
  </sheetViews>
  <sheetFormatPr defaultRowHeight="12.1"/>
  <cols>
    <col collapsed="false" hidden="false" max="1" min="1" style="0" width="11.5204081632653"/>
    <col collapsed="false" hidden="false" max="2" min="2" style="0" width="6.28061224489796"/>
    <col collapsed="false" hidden="false" max="4" min="3" style="0" width="13.4438775510204"/>
    <col collapsed="false" hidden="false" max="5" min="5" style="0" width="17.9795918367347"/>
    <col collapsed="false" hidden="false" max="6" min="6" style="0" width="14.469387755102"/>
    <col collapsed="false" hidden="false" max="7" min="7" style="0" width="12.5714285714286"/>
    <col collapsed="false" hidden="false" max="8" min="8" style="0" width="14.9132653061225"/>
    <col collapsed="false" hidden="false" max="9" min="9" style="0" width="13.4438775510204"/>
    <col collapsed="false" hidden="false" max="10" min="10" style="0" width="11.5204081632653"/>
    <col collapsed="false" hidden="false" max="12" min="11" style="0" width="13.4438775510204"/>
    <col collapsed="false" hidden="false" max="13" min="13" style="0" width="11.5204081632653"/>
    <col collapsed="false" hidden="false" max="14" min="14" style="1" width="17.9795918367347"/>
    <col collapsed="false" hidden="false" max="1025" min="15" style="0" width="11.5204081632653"/>
  </cols>
  <sheetData>
    <row collapsed="false" customFormat="false" customHeight="false" hidden="false" ht="13.35" outlineLevel="0" r="1">
      <c r="B1" s="0" t="s">
        <v>0</v>
      </c>
      <c r="C1" s="0" t="n">
        <v>3.14159265358979</v>
      </c>
      <c r="E1" s="0" t="s">
        <v>1</v>
      </c>
      <c r="F1" s="0" t="n">
        <v>0.135</v>
      </c>
      <c r="G1" s="0" t="n">
        <v>0.14</v>
      </c>
      <c r="H1" s="0" t="n">
        <v>0.001</v>
      </c>
    </row>
    <row collapsed="false" customFormat="false" customHeight="false" hidden="false" ht="13.35" outlineLevel="0" r="3">
      <c r="A3" s="0" t="s">
        <v>2</v>
      </c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  <c r="H3" s="0" t="s">
        <v>8</v>
      </c>
      <c r="I3" s="0" t="s">
        <v>9</v>
      </c>
      <c r="L3" s="0" t="s">
        <v>10</v>
      </c>
      <c r="M3" s="0" t="s">
        <v>11</v>
      </c>
      <c r="O3" s="0" t="s">
        <v>12</v>
      </c>
      <c r="P3" s="0" t="s">
        <v>13</v>
      </c>
    </row>
    <row collapsed="false" customFormat="false" customHeight="false" hidden="false" ht="12.1" outlineLevel="0" r="4">
      <c r="A4" s="0" t="n">
        <v>1</v>
      </c>
      <c r="B4" s="0" t="n">
        <v>20</v>
      </c>
      <c r="C4" s="0" t="n">
        <v>7.9</v>
      </c>
      <c r="D4" s="0" t="n">
        <f aca="false">C4/$B$4</f>
        <v>0.395</v>
      </c>
      <c r="E4" s="0" t="n">
        <f aca="false">1/D4</f>
        <v>2.53164556962025</v>
      </c>
      <c r="F4" s="0" t="n">
        <f aca="false">2*$C$1*E4</f>
        <v>15.9067982460243</v>
      </c>
      <c r="H4" s="0" t="n">
        <f aca="false">AVERAGE(F4:F7)</f>
        <v>17.1895794621674</v>
      </c>
      <c r="I4" s="0" t="n">
        <f aca="false">STDEV(F4:F7)/2</f>
        <v>0.431501465913891</v>
      </c>
      <c r="L4" s="2" t="n">
        <f aca="false">2*$A$4*9.81*1/H4^2-$A$4*$F$1^2</f>
        <v>0.0481750641849638</v>
      </c>
      <c r="M4" s="3" t="n">
        <f aca="false">2*SQRT(A4^2*($F$1^2*$H$1^2)+4*9.81^2*1^2*I4^2/H4^6)</f>
        <v>0.00334453179023599</v>
      </c>
      <c r="N4" s="4"/>
      <c r="O4" s="0" t="n">
        <f aca="false">AVERAGE(L4:L22)</f>
        <v>0.0468312693970272</v>
      </c>
      <c r="P4" s="0" t="n">
        <f aca="false">STDEV(L4:L22)/2</f>
        <v>0.000974243727083013</v>
      </c>
    </row>
    <row collapsed="false" customFormat="false" customHeight="false" hidden="false" ht="12.1" outlineLevel="0" r="5">
      <c r="C5" s="0" t="n">
        <v>7.2</v>
      </c>
      <c r="D5" s="0" t="n">
        <f aca="false">C5/$B$4</f>
        <v>0.36</v>
      </c>
      <c r="E5" s="0" t="n">
        <f aca="false">1/D5</f>
        <v>2.77777777777778</v>
      </c>
      <c r="F5" s="0" t="n">
        <f aca="false">2*$C$1*E5</f>
        <v>17.4532925199433</v>
      </c>
      <c r="L5" s="2"/>
      <c r="M5" s="3"/>
      <c r="N5" s="4"/>
    </row>
    <row collapsed="false" customFormat="false" customHeight="false" hidden="false" ht="12.1" outlineLevel="0" r="6">
      <c r="C6" s="0" t="n">
        <v>7.1</v>
      </c>
      <c r="D6" s="0" t="n">
        <f aca="false">C6/$B$4</f>
        <v>0.355</v>
      </c>
      <c r="E6" s="0" t="n">
        <f aca="false">1/D6</f>
        <v>2.8169014084507</v>
      </c>
      <c r="F6" s="0" t="n">
        <f aca="false">2*$C$1*E6</f>
        <v>17.699113541351</v>
      </c>
      <c r="L6" s="2"/>
      <c r="M6" s="3"/>
      <c r="N6" s="4"/>
    </row>
    <row collapsed="false" customFormat="false" customHeight="false" hidden="false" ht="12.1" outlineLevel="0" r="7">
      <c r="C7" s="0" t="n">
        <v>7.1</v>
      </c>
      <c r="D7" s="0" t="n">
        <f aca="false">C7/$B$4</f>
        <v>0.355</v>
      </c>
      <c r="E7" s="0" t="n">
        <f aca="false">1/D7</f>
        <v>2.8169014084507</v>
      </c>
      <c r="F7" s="0" t="n">
        <f aca="false">2*$C$1*E7</f>
        <v>17.699113541351</v>
      </c>
      <c r="L7" s="2"/>
      <c r="M7" s="3"/>
      <c r="N7" s="4"/>
    </row>
    <row collapsed="false" customFormat="false" customHeight="false" hidden="false" ht="12.1" outlineLevel="0" r="8">
      <c r="L8" s="2"/>
      <c r="M8" s="3"/>
      <c r="N8" s="4"/>
    </row>
    <row collapsed="false" customFormat="false" customHeight="false" hidden="false" ht="13.35" outlineLevel="0" r="9">
      <c r="A9" s="0" t="s">
        <v>2</v>
      </c>
      <c r="B9" s="0" t="s">
        <v>3</v>
      </c>
      <c r="C9" s="0" t="s">
        <v>4</v>
      </c>
      <c r="D9" s="0" t="s">
        <v>5</v>
      </c>
      <c r="E9" s="0" t="s">
        <v>6</v>
      </c>
      <c r="F9" s="0" t="s">
        <v>7</v>
      </c>
      <c r="L9" s="2"/>
      <c r="M9" s="3"/>
      <c r="N9" s="4"/>
    </row>
    <row collapsed="false" customFormat="false" customHeight="false" hidden="false" ht="12.1" outlineLevel="0" r="10">
      <c r="A10" s="0" t="n">
        <v>2</v>
      </c>
      <c r="B10" s="0" t="n">
        <v>30</v>
      </c>
      <c r="C10" s="0" t="n">
        <v>8.9</v>
      </c>
      <c r="D10" s="0" t="n">
        <f aca="false">C10/$B$10</f>
        <v>0.296666666666667</v>
      </c>
      <c r="E10" s="0" t="n">
        <f aca="false">1/D10</f>
        <v>3.37078651685393</v>
      </c>
      <c r="F10" s="0" t="n">
        <f aca="false">2*$C$1*E10</f>
        <v>21.1792763163357</v>
      </c>
      <c r="H10" s="0" t="n">
        <f aca="false">AVERAGE(F10:F13)</f>
        <v>21.545867684922</v>
      </c>
      <c r="I10" s="0" t="n">
        <f aca="false">STDEV(F10:F13)/2</f>
        <v>0.158971177646135</v>
      </c>
      <c r="L10" s="2" t="n">
        <f aca="false">2*$A$10*9.81*1/H10^2-$A$10*$F$1^2</f>
        <v>0.048078083382891</v>
      </c>
      <c r="M10" s="3" t="n">
        <f aca="false">2*SQRT(A10^2*($F$1^2*$H$1^2)+4*9.81^2*1^2*I10^2/H10^6)</f>
        <v>0.0008249638121199</v>
      </c>
      <c r="N10" s="4"/>
    </row>
    <row collapsed="false" customFormat="false" customHeight="false" hidden="false" ht="12.1" outlineLevel="0" r="11">
      <c r="C11" s="0" t="n">
        <v>8.8</v>
      </c>
      <c r="D11" s="0" t="n">
        <f aca="false">C11/$B$10</f>
        <v>0.293333333333333</v>
      </c>
      <c r="E11" s="0" t="n">
        <f aca="false">1/D11</f>
        <v>3.40909090909091</v>
      </c>
      <c r="F11" s="0" t="n">
        <f aca="false">2*$C$1*E11</f>
        <v>21.4199499108395</v>
      </c>
      <c r="L11" s="2"/>
      <c r="M11" s="3"/>
      <c r="N11" s="4"/>
    </row>
    <row collapsed="false" customFormat="false" customHeight="false" hidden="false" ht="12.1" outlineLevel="0" r="12">
      <c r="C12" s="0" t="n">
        <v>8.6</v>
      </c>
      <c r="D12" s="0" t="n">
        <f aca="false">C12/$B$10</f>
        <v>0.286666666666667</v>
      </c>
      <c r="E12" s="0" t="n">
        <f aca="false">1/D12</f>
        <v>3.48837209302326</v>
      </c>
      <c r="F12" s="0" t="n">
        <f aca="false">2*$C$1*E12</f>
        <v>21.918088280859</v>
      </c>
      <c r="L12" s="2"/>
      <c r="M12" s="3"/>
      <c r="N12" s="4"/>
    </row>
    <row collapsed="false" customFormat="false" customHeight="false" hidden="false" ht="12.1" outlineLevel="0" r="13">
      <c r="C13" s="0" t="n">
        <v>8.7</v>
      </c>
      <c r="D13" s="0" t="n">
        <f aca="false">C13/$B$10</f>
        <v>0.29</v>
      </c>
      <c r="E13" s="0" t="n">
        <f aca="false">1/D13</f>
        <v>3.44827586206897</v>
      </c>
      <c r="F13" s="0" t="n">
        <f aca="false">2*$C$1*E13</f>
        <v>21.6661562316537</v>
      </c>
      <c r="L13" s="2"/>
      <c r="M13" s="3"/>
      <c r="N13" s="4"/>
    </row>
    <row collapsed="false" customFormat="false" customHeight="false" hidden="false" ht="12.1" outlineLevel="0" r="14">
      <c r="L14" s="2"/>
      <c r="M14" s="3"/>
      <c r="N14" s="4"/>
    </row>
    <row collapsed="false" customFormat="false" customHeight="false" hidden="false" ht="13.35" outlineLevel="0" r="15">
      <c r="A15" s="0" t="s">
        <v>2</v>
      </c>
      <c r="B15" s="0" t="s">
        <v>3</v>
      </c>
      <c r="C15" s="0" t="s">
        <v>4</v>
      </c>
      <c r="D15" s="0" t="s">
        <v>5</v>
      </c>
      <c r="E15" s="0" t="s">
        <v>6</v>
      </c>
      <c r="F15" s="0" t="s">
        <v>7</v>
      </c>
      <c r="L15" s="2"/>
      <c r="M15" s="3"/>
      <c r="N15" s="4"/>
    </row>
    <row collapsed="false" customFormat="false" customHeight="false" hidden="false" ht="12.1" outlineLevel="0" r="16">
      <c r="A16" s="0" t="n">
        <v>0.46</v>
      </c>
      <c r="B16" s="0" t="n">
        <v>20</v>
      </c>
      <c r="C16" s="0" t="n">
        <v>9.9</v>
      </c>
      <c r="D16" s="0" t="n">
        <f aca="false">C16/$B$16</f>
        <v>0.495</v>
      </c>
      <c r="E16" s="0" t="n">
        <f aca="false">1/D16</f>
        <v>2.02020202020202</v>
      </c>
      <c r="F16" s="0" t="n">
        <f aca="false">2*$C$1*E16</f>
        <v>12.6933036508679</v>
      </c>
      <c r="H16" s="0" t="n">
        <f aca="false">AVERAGE(F16:F19)</f>
        <v>12.7580654041887</v>
      </c>
      <c r="I16" s="0" t="n">
        <f aca="false">STDEV(F16:F19)/2</f>
        <v>0.0373902157129269</v>
      </c>
      <c r="L16" s="2" t="n">
        <f aca="false">2*$A$16*9.81*1/H16^2-$A$16*$F$1^2</f>
        <v>0.0470646660306425</v>
      </c>
      <c r="M16" s="3" t="n">
        <f aca="false">2*SQRT(A16^2*($F$1^2*$H$1^2)+4*9.81^2*1^2*I16^2/H16^6)</f>
        <v>0.000717366450765973</v>
      </c>
      <c r="N16" s="4"/>
    </row>
    <row collapsed="false" customFormat="false" customHeight="false" hidden="false" ht="12.1" outlineLevel="0" r="17">
      <c r="C17" s="0" t="n">
        <v>9.8</v>
      </c>
      <c r="D17" s="0" t="n">
        <f aca="false">C17/$B$16</f>
        <v>0.49</v>
      </c>
      <c r="E17" s="0" t="n">
        <f aca="false">1/D17</f>
        <v>2.04081632653061</v>
      </c>
      <c r="F17" s="0" t="n">
        <f aca="false">2*$C$1*E17</f>
        <v>12.8228271575094</v>
      </c>
      <c r="L17" s="2"/>
      <c r="M17" s="3"/>
      <c r="N17" s="4"/>
    </row>
    <row collapsed="false" customFormat="false" customHeight="false" hidden="false" ht="12.1" outlineLevel="0" r="18">
      <c r="C18" s="0" t="n">
        <v>9.8</v>
      </c>
      <c r="D18" s="0" t="n">
        <f aca="false">C18/$B$16</f>
        <v>0.49</v>
      </c>
      <c r="E18" s="0" t="n">
        <f aca="false">1/D18</f>
        <v>2.04081632653061</v>
      </c>
      <c r="F18" s="0" t="n">
        <f aca="false">2*$C$1*E18</f>
        <v>12.8228271575094</v>
      </c>
      <c r="L18" s="2"/>
      <c r="M18" s="3"/>
      <c r="N18" s="4"/>
    </row>
    <row collapsed="false" customFormat="false" customHeight="false" hidden="false" ht="12.1" outlineLevel="0" r="19">
      <c r="C19" s="0" t="n">
        <v>9.9</v>
      </c>
      <c r="D19" s="0" t="n">
        <f aca="false">C19/$B$16</f>
        <v>0.495</v>
      </c>
      <c r="E19" s="0" t="n">
        <f aca="false">1/D19</f>
        <v>2.02020202020202</v>
      </c>
      <c r="F19" s="0" t="n">
        <f aca="false">2*$C$1*E19</f>
        <v>12.6933036508679</v>
      </c>
      <c r="L19" s="2"/>
      <c r="M19" s="3"/>
      <c r="N19" s="4"/>
    </row>
    <row collapsed="false" customFormat="false" customHeight="false" hidden="false" ht="12.1" outlineLevel="0" r="20">
      <c r="L20" s="2"/>
      <c r="M20" s="3"/>
      <c r="N20" s="4"/>
    </row>
    <row collapsed="false" customFormat="false" customHeight="false" hidden="false" ht="13.35" outlineLevel="0" r="21">
      <c r="A21" s="0" t="s">
        <v>2</v>
      </c>
      <c r="B21" s="0" t="s">
        <v>3</v>
      </c>
      <c r="C21" s="0" t="s">
        <v>4</v>
      </c>
      <c r="D21" s="0" t="s">
        <v>5</v>
      </c>
      <c r="E21" s="0" t="s">
        <v>6</v>
      </c>
      <c r="F21" s="0" t="s">
        <v>7</v>
      </c>
      <c r="L21" s="2"/>
      <c r="M21" s="3"/>
      <c r="N21" s="4"/>
    </row>
    <row collapsed="false" customFormat="false" customHeight="false" hidden="false" ht="12.1" outlineLevel="0" r="22">
      <c r="A22" s="0" t="n">
        <v>0.2</v>
      </c>
      <c r="B22" s="0" t="n">
        <v>10</v>
      </c>
      <c r="C22" s="0" t="n">
        <v>7</v>
      </c>
      <c r="D22" s="0" t="n">
        <f aca="false">C22/$B$22</f>
        <v>0.7</v>
      </c>
      <c r="E22" s="0" t="n">
        <f aca="false">1/D22</f>
        <v>1.42857142857143</v>
      </c>
      <c r="F22" s="0" t="n">
        <f aca="false">2*$C$1*E22</f>
        <v>8.97597901025655</v>
      </c>
      <c r="H22" s="5" t="n">
        <f aca="false">AVERAGE(F22:F25)</f>
        <v>9.07450051900084</v>
      </c>
      <c r="I22" s="5" t="n">
        <f aca="false">STDEV(F22:F25)/2</f>
        <v>0.0631085443326939</v>
      </c>
      <c r="L22" s="2" t="n">
        <f aca="false">2*$A$22*9.81*1/H22^2-$A$22*$F$1^2</f>
        <v>0.0440072639896115</v>
      </c>
      <c r="M22" s="3" t="n">
        <f aca="false">2*SQRT(A22^2*($F$1^2*$H$1^2)+4*9.81^2*1^2*I22^2/H22^6)</f>
        <v>0.00331441297425086</v>
      </c>
      <c r="N22" s="4"/>
    </row>
    <row collapsed="false" customFormat="false" customHeight="false" hidden="false" ht="12.1" outlineLevel="0" r="23">
      <c r="C23" s="0" t="n">
        <v>6.9</v>
      </c>
      <c r="D23" s="0" t="n">
        <f aca="false">C23/$B$22</f>
        <v>0.69</v>
      </c>
      <c r="E23" s="0" t="n">
        <f aca="false">1/D23</f>
        <v>1.44927536231884</v>
      </c>
      <c r="F23" s="0" t="n">
        <f aca="false">2*$C$1*E23</f>
        <v>9.10606566257911</v>
      </c>
    </row>
    <row collapsed="false" customFormat="false" customHeight="false" hidden="false" ht="12.1" outlineLevel="0" r="24">
      <c r="C24" s="0" t="n">
        <v>7</v>
      </c>
      <c r="D24" s="0" t="n">
        <f aca="false">C24/$B$22</f>
        <v>0.7</v>
      </c>
      <c r="E24" s="0" t="n">
        <f aca="false">1/D24</f>
        <v>1.42857142857143</v>
      </c>
      <c r="F24" s="0" t="n">
        <f aca="false">2*$C$1*E24</f>
        <v>8.97597901025655</v>
      </c>
    </row>
    <row collapsed="false" customFormat="false" customHeight="false" hidden="false" ht="12.1" outlineLevel="0" r="25">
      <c r="C25" s="0" t="n">
        <v>6.8</v>
      </c>
      <c r="D25" s="0" t="n">
        <f aca="false">C25/$B$22</f>
        <v>0.68</v>
      </c>
      <c r="E25" s="0" t="n">
        <f aca="false">1/D25</f>
        <v>1.47058823529412</v>
      </c>
      <c r="F25" s="0" t="n">
        <f aca="false">2*$C$1*E25</f>
        <v>9.23997839291116</v>
      </c>
    </row>
    <row collapsed="false" customFormat="false" customHeight="false" hidden="false" ht="13.35" outlineLevel="0" r="28">
      <c r="A28" s="0" t="s">
        <v>14</v>
      </c>
      <c r="B28" s="0" t="s">
        <v>6</v>
      </c>
      <c r="C28" s="0" t="s">
        <v>7</v>
      </c>
      <c r="E28" s="0" t="s">
        <v>15</v>
      </c>
    </row>
    <row collapsed="false" customFormat="false" customHeight="false" hidden="false" ht="12.1" outlineLevel="0" r="29">
      <c r="A29" s="0" t="n">
        <v>0</v>
      </c>
      <c r="B29" s="0" t="n">
        <v>9.95</v>
      </c>
      <c r="C29" s="0" t="n">
        <f aca="false">2*$C$1*B29</f>
        <v>62.5176938064369</v>
      </c>
      <c r="E29" s="0" t="n">
        <v>54</v>
      </c>
    </row>
    <row collapsed="false" customFormat="false" customHeight="false" hidden="false" ht="13.35" outlineLevel="0" r="31">
      <c r="J31" s="0" t="s">
        <v>16</v>
      </c>
      <c r="O31" s="6" t="s">
        <v>17</v>
      </c>
    </row>
    <row collapsed="false" customFormat="false" customHeight="false" hidden="false" ht="13.35" outlineLevel="0" r="32">
      <c r="A32" s="0" t="s">
        <v>14</v>
      </c>
      <c r="B32" s="0" t="s">
        <v>6</v>
      </c>
      <c r="C32" s="0" t="s">
        <v>7</v>
      </c>
      <c r="D32" s="0" t="s">
        <v>2</v>
      </c>
      <c r="E32" s="0" t="s">
        <v>18</v>
      </c>
      <c r="F32" s="0" t="s">
        <v>19</v>
      </c>
      <c r="G32" s="0" t="s">
        <v>20</v>
      </c>
      <c r="H32" s="0" t="s">
        <v>6</v>
      </c>
      <c r="J32" s="6" t="s">
        <v>21</v>
      </c>
      <c r="K32" s="6" t="s">
        <v>22</v>
      </c>
      <c r="L32" s="6" t="s">
        <v>23</v>
      </c>
      <c r="M32" s="6" t="s">
        <v>24</v>
      </c>
      <c r="O32" s="6" t="n">
        <v>16.7</v>
      </c>
      <c r="P32" s="6" t="n">
        <v>19.6</v>
      </c>
      <c r="Q32" s="6" t="n">
        <v>22.4</v>
      </c>
    </row>
    <row collapsed="false" customFormat="false" customHeight="false" hidden="false" ht="12.1" outlineLevel="0" r="33">
      <c r="A33" s="0" t="n">
        <v>4</v>
      </c>
      <c r="B33" s="0" t="n">
        <v>16.7</v>
      </c>
      <c r="C33" s="0" t="n">
        <f aca="false">2*$C$1*B33</f>
        <v>104.929194629899</v>
      </c>
      <c r="D33" s="0" t="n">
        <v>0.2</v>
      </c>
      <c r="E33" s="0" t="n">
        <v>0.15</v>
      </c>
      <c r="F33" s="0" t="n">
        <v>21.3</v>
      </c>
      <c r="G33" s="0" t="n">
        <f aca="false">F33*4</f>
        <v>85.2</v>
      </c>
      <c r="H33" s="0" t="n">
        <f aca="false">1/G33</f>
        <v>0.0117370892018779</v>
      </c>
      <c r="I33" s="0" t="s">
        <v>25</v>
      </c>
      <c r="J33" s="0" t="n">
        <v>0.2</v>
      </c>
      <c r="K33" s="0" t="n">
        <f aca="false">J33*9.81</f>
        <v>1.962</v>
      </c>
      <c r="L33" s="0" t="n">
        <v>0.15</v>
      </c>
      <c r="M33" s="6" t="n">
        <f aca="false">K33*L33</f>
        <v>0.2943</v>
      </c>
      <c r="N33" s="1" t="s">
        <v>26</v>
      </c>
      <c r="O33" s="0" t="n">
        <f aca="false">G34</f>
        <v>90.7</v>
      </c>
      <c r="P33" s="0" t="n">
        <f aca="false">G44</f>
        <v>108.2</v>
      </c>
      <c r="Q33" s="0" t="n">
        <f aca="false">G54</f>
        <v>121.6</v>
      </c>
    </row>
    <row collapsed="false" customFormat="false" customHeight="false" hidden="false" ht="12.1" outlineLevel="0" r="34">
      <c r="G34" s="0" t="n">
        <v>90.7</v>
      </c>
      <c r="H34" s="0" t="n">
        <f aca="false">1/G34</f>
        <v>0.0110253583241455</v>
      </c>
      <c r="J34" s="0" t="n">
        <v>0.2</v>
      </c>
      <c r="K34" s="0" t="n">
        <f aca="false">J34*9.81</f>
        <v>1.962</v>
      </c>
      <c r="L34" s="0" t="n">
        <v>0.2</v>
      </c>
      <c r="M34" s="6" t="n">
        <f aca="false">K34*L34</f>
        <v>0.3924</v>
      </c>
      <c r="N34" s="1" t="s">
        <v>27</v>
      </c>
      <c r="O34" s="0" t="n">
        <f aca="false">G36</f>
        <v>65</v>
      </c>
      <c r="P34" s="0" t="n">
        <f aca="false">G45</f>
        <v>75.2</v>
      </c>
      <c r="Q34" s="0" t="n">
        <f aca="false">G55</f>
        <v>84.7</v>
      </c>
    </row>
    <row collapsed="false" customFormat="false" customHeight="false" hidden="false" ht="12.1" outlineLevel="0" r="35">
      <c r="J35" s="0" t="n">
        <v>0.46</v>
      </c>
      <c r="K35" s="0" t="n">
        <f aca="false">J35*9.81</f>
        <v>4.5126</v>
      </c>
      <c r="L35" s="0" t="n">
        <v>0.15</v>
      </c>
      <c r="M35" s="6" t="n">
        <f aca="false">K35*L35</f>
        <v>0.67689</v>
      </c>
      <c r="N35" s="1" t="s">
        <v>28</v>
      </c>
      <c r="O35" s="0" t="n">
        <f aca="false">G39</f>
        <v>39.2</v>
      </c>
      <c r="P35" s="0" t="n">
        <f aca="false">G46</f>
        <v>45.7</v>
      </c>
      <c r="Q35" s="0" t="n">
        <f aca="false">G57</f>
        <v>52.2</v>
      </c>
    </row>
    <row collapsed="false" customFormat="false" customHeight="false" hidden="false" ht="12.1" outlineLevel="0" r="36">
      <c r="E36" s="0" t="n">
        <v>0.2</v>
      </c>
      <c r="G36" s="0" t="n">
        <v>65</v>
      </c>
      <c r="H36" s="0" t="n">
        <f aca="false">1/G36</f>
        <v>0.0153846153846154</v>
      </c>
      <c r="J36" s="0" t="n">
        <v>0.46</v>
      </c>
      <c r="K36" s="0" t="n">
        <f aca="false">J36*9.81</f>
        <v>4.5126</v>
      </c>
      <c r="L36" s="0" t="n">
        <v>0.2</v>
      </c>
      <c r="M36" s="6" t="n">
        <f aca="false">K36*L36</f>
        <v>0.90252</v>
      </c>
      <c r="N36" s="1" t="s">
        <v>29</v>
      </c>
      <c r="O36" s="0" t="n">
        <f aca="false">G40</f>
        <v>29.9</v>
      </c>
      <c r="P36" s="0" t="n">
        <f aca="false">G47</f>
        <v>33.8</v>
      </c>
      <c r="Q36" s="0" t="n">
        <f aca="false">G58</f>
        <v>36.1</v>
      </c>
    </row>
    <row collapsed="false" customFormat="false" customHeight="false" hidden="false" ht="12.65" outlineLevel="0" r="39">
      <c r="D39" s="0" t="n">
        <v>0.46</v>
      </c>
      <c r="E39" s="0" t="n">
        <v>0.15</v>
      </c>
      <c r="G39" s="0" t="n">
        <v>39.2</v>
      </c>
      <c r="H39" s="0" t="n">
        <f aca="false">1/G39</f>
        <v>0.0255102040816326</v>
      </c>
      <c r="J39" s="0" t="s">
        <v>10</v>
      </c>
      <c r="L39" s="7" t="n">
        <v>0.0468</v>
      </c>
      <c r="N39" s="0" t="s">
        <v>30</v>
      </c>
      <c r="O39" s="0" t="n">
        <v>0.04</v>
      </c>
    </row>
    <row collapsed="false" customFormat="false" customHeight="false" hidden="false" ht="13.35" outlineLevel="0" r="40">
      <c r="E40" s="0" t="n">
        <v>0.2</v>
      </c>
      <c r="G40" s="0" t="n">
        <v>29.9</v>
      </c>
      <c r="H40" s="0" t="n">
        <f aca="false">1/G40</f>
        <v>0.0334448160535117</v>
      </c>
      <c r="J40" s="0" t="s">
        <v>31</v>
      </c>
      <c r="O40" s="6" t="s">
        <v>17</v>
      </c>
    </row>
    <row collapsed="false" customFormat="false" customHeight="false" hidden="false" ht="12.1" outlineLevel="0" r="41">
      <c r="J41" s="6" t="s">
        <v>21</v>
      </c>
      <c r="K41" s="6" t="s">
        <v>22</v>
      </c>
      <c r="L41" s="6" t="s">
        <v>23</v>
      </c>
      <c r="M41" s="6" t="s">
        <v>24</v>
      </c>
      <c r="O41" s="6" t="n">
        <v>16.7</v>
      </c>
      <c r="P41" s="6" t="n">
        <v>19.6</v>
      </c>
      <c r="Q41" s="6" t="n">
        <v>22.4</v>
      </c>
    </row>
    <row collapsed="false" customFormat="false" customHeight="false" hidden="false" ht="12.1" outlineLevel="0" r="42">
      <c r="J42" s="0" t="n">
        <v>0.2</v>
      </c>
      <c r="K42" s="0" t="n">
        <f aca="false">(J42+$O$39)*9.81</f>
        <v>2.3544</v>
      </c>
      <c r="L42" s="0" t="n">
        <v>0.15</v>
      </c>
      <c r="M42" s="6" t="n">
        <f aca="false">K42*L42</f>
        <v>0.35316</v>
      </c>
      <c r="N42" s="1" t="s">
        <v>32</v>
      </c>
      <c r="O42" s="0" t="n">
        <f aca="false">2*$C$1*$L$39*(2*$C$1*O$41)/$M42</f>
        <v>87.3676295811007</v>
      </c>
      <c r="P42" s="0" t="n">
        <f aca="false">2*$C$1*$L$39*(2*$C$1*P$41)/$M42</f>
        <v>102.539253879615</v>
      </c>
      <c r="Q42" s="0" t="n">
        <f aca="false">2*$C$1*$L$39*(2*$C$1*Q$41)/$M42</f>
        <v>117.18771871956</v>
      </c>
    </row>
    <row collapsed="false" customFormat="false" customHeight="false" hidden="false" ht="13.35" outlineLevel="0" r="43">
      <c r="A43" s="0" t="s">
        <v>14</v>
      </c>
      <c r="B43" s="0" t="s">
        <v>6</v>
      </c>
      <c r="C43" s="0" t="s">
        <v>7</v>
      </c>
      <c r="D43" s="0" t="s">
        <v>2</v>
      </c>
      <c r="E43" s="0" t="s">
        <v>18</v>
      </c>
      <c r="G43" s="0" t="s">
        <v>20</v>
      </c>
      <c r="H43" s="0" t="s">
        <v>6</v>
      </c>
      <c r="J43" s="0" t="n">
        <v>0.2</v>
      </c>
      <c r="K43" s="0" t="n">
        <f aca="false">(J43+$O$39)*9.81</f>
        <v>2.3544</v>
      </c>
      <c r="L43" s="0" t="n">
        <v>0.2</v>
      </c>
      <c r="M43" s="6" t="n">
        <f aca="false">K43*L43</f>
        <v>0.47088</v>
      </c>
      <c r="N43" s="1" t="s">
        <v>33</v>
      </c>
      <c r="O43" s="0" t="n">
        <f aca="false">2*$C$1*$L$39*(2*$C$1*O$41)/$M43</f>
        <v>65.5257221858255</v>
      </c>
      <c r="P43" s="0" t="n">
        <f aca="false">2*$C$1*$L$39*(2*$C$1*P$41)/$M43</f>
        <v>76.9044404097114</v>
      </c>
      <c r="Q43" s="0" t="n">
        <f aca="false">2*$C$1*$L$39*(2*$C$1*Q$41)/$M43</f>
        <v>87.8907890396702</v>
      </c>
    </row>
    <row collapsed="false" customFormat="false" customHeight="false" hidden="false" ht="12.1" outlineLevel="0" r="44">
      <c r="A44" s="0" t="n">
        <v>7</v>
      </c>
      <c r="B44" s="0" t="n">
        <v>19.6</v>
      </c>
      <c r="C44" s="0" t="n">
        <f aca="false">2*$C$1*B44</f>
        <v>123.15043202072</v>
      </c>
      <c r="D44" s="0" t="n">
        <v>0.2</v>
      </c>
      <c r="E44" s="0" t="n">
        <v>0.15</v>
      </c>
      <c r="G44" s="0" t="n">
        <v>108.2</v>
      </c>
      <c r="H44" s="0" t="n">
        <f aca="false">1/G44</f>
        <v>0.00924214417744917</v>
      </c>
      <c r="J44" s="0" t="n">
        <v>0.46</v>
      </c>
      <c r="K44" s="0" t="n">
        <f aca="false">(J44+$O$39)*9.81</f>
        <v>4.905</v>
      </c>
      <c r="L44" s="0" t="n">
        <v>0.15</v>
      </c>
      <c r="M44" s="6" t="n">
        <f aca="false">K44*L44</f>
        <v>0.73575</v>
      </c>
      <c r="N44" s="1" t="s">
        <v>34</v>
      </c>
      <c r="O44" s="0" t="n">
        <f aca="false">2*$C$1*$L$39*(2*$C$1*O$41)/$M44</f>
        <v>41.9364621989284</v>
      </c>
      <c r="P44" s="0" t="n">
        <f aca="false">2*$C$1*$L$39*(2*$C$1*P$41)/$M44</f>
        <v>49.2188418622153</v>
      </c>
      <c r="Q44" s="0" t="n">
        <f aca="false">2*$C$1*$L$39*(2*$C$1*Q$41)/$M44</f>
        <v>56.2501049853889</v>
      </c>
    </row>
    <row collapsed="false" customFormat="false" customHeight="false" hidden="false" ht="12.1" outlineLevel="0" r="45">
      <c r="E45" s="0" t="n">
        <v>0.2</v>
      </c>
      <c r="G45" s="0" t="n">
        <v>75.2</v>
      </c>
      <c r="H45" s="0" t="n">
        <f aca="false">1/G45</f>
        <v>0.0132978723404255</v>
      </c>
      <c r="J45" s="0" t="n">
        <v>0.46</v>
      </c>
      <c r="K45" s="0" t="n">
        <f aca="false">(J45+$O$39)*9.81</f>
        <v>4.905</v>
      </c>
      <c r="L45" s="0" t="n">
        <v>0.2</v>
      </c>
      <c r="M45" s="6" t="n">
        <f aca="false">K45*L45</f>
        <v>0.981</v>
      </c>
      <c r="N45" s="1" t="s">
        <v>35</v>
      </c>
      <c r="O45" s="0" t="n">
        <f aca="false">2*$C$1*$L$39*(2*$C$1*O$41)/$M45</f>
        <v>31.4523466491963</v>
      </c>
      <c r="P45" s="0" t="n">
        <f aca="false">2*$C$1*$L$39*(2*$C$1*P$41)/$M45</f>
        <v>36.9141313966615</v>
      </c>
      <c r="Q45" s="0" t="n">
        <f aca="false">2*$C$1*$L$39*(2*$C$1*Q$41)/$M45</f>
        <v>42.1875787390417</v>
      </c>
    </row>
    <row collapsed="false" customFormat="false" customHeight="false" hidden="false" ht="12.1" outlineLevel="0" r="46">
      <c r="D46" s="0" t="n">
        <v>0.46</v>
      </c>
      <c r="E46" s="0" t="n">
        <v>0.15</v>
      </c>
      <c r="G46" s="0" t="n">
        <v>45.7</v>
      </c>
      <c r="H46" s="0" t="n">
        <f aca="false">1/G46</f>
        <v>0.0218818380743982</v>
      </c>
    </row>
    <row collapsed="false" customFormat="false" customHeight="false" hidden="false" ht="12.1" outlineLevel="0" r="47">
      <c r="E47" s="0" t="n">
        <v>0.2</v>
      </c>
      <c r="G47" s="0" t="n">
        <v>33.8</v>
      </c>
      <c r="H47" s="0" t="n">
        <f aca="false">1/G47</f>
        <v>0.029585798816568</v>
      </c>
    </row>
    <row collapsed="false" customFormat="false" customHeight="false" hidden="false" ht="12.1" outlineLevel="0" r="48">
      <c r="D48" s="0" t="n">
        <v>1</v>
      </c>
      <c r="E48" s="0" t="n">
        <v>0.15</v>
      </c>
      <c r="G48" s="0" t="n">
        <v>21.1</v>
      </c>
      <c r="H48" s="0" t="n">
        <f aca="false">1/G48</f>
        <v>0.0473933649289099</v>
      </c>
    </row>
    <row collapsed="false" customFormat="false" customHeight="false" hidden="false" ht="12.1" outlineLevel="0" r="49">
      <c r="E49" s="0" t="n">
        <v>0.2</v>
      </c>
      <c r="G49" s="0" t="n">
        <v>15.8</v>
      </c>
      <c r="H49" s="0" t="n">
        <f aca="false">1/G49</f>
        <v>0.0632911392405063</v>
      </c>
    </row>
    <row collapsed="false" customFormat="false" customHeight="false" hidden="false" ht="12.1" outlineLevel="0" r="50">
      <c r="E50" s="0" t="n">
        <v>0.175</v>
      </c>
      <c r="G50" s="0" t="n">
        <v>18.1</v>
      </c>
      <c r="H50" s="0" t="n">
        <f aca="false">1/G50</f>
        <v>0.0552486187845304</v>
      </c>
    </row>
    <row collapsed="false" customFormat="false" customHeight="false" hidden="false" ht="13.35" outlineLevel="0" r="53">
      <c r="A53" s="0" t="s">
        <v>14</v>
      </c>
      <c r="B53" s="0" t="s">
        <v>6</v>
      </c>
      <c r="C53" s="0" t="s">
        <v>7</v>
      </c>
      <c r="D53" s="0" t="s">
        <v>2</v>
      </c>
      <c r="E53" s="0" t="s">
        <v>18</v>
      </c>
      <c r="G53" s="0" t="s">
        <v>20</v>
      </c>
      <c r="H53" s="0" t="s">
        <v>6</v>
      </c>
    </row>
    <row collapsed="false" customFormat="false" customHeight="false" hidden="false" ht="12.1" outlineLevel="0" r="54">
      <c r="A54" s="0" t="n">
        <v>9</v>
      </c>
      <c r="B54" s="0" t="n">
        <v>22.4</v>
      </c>
      <c r="C54" s="0" t="n">
        <f aca="false">2*$C$1*B54</f>
        <v>140.743350880823</v>
      </c>
      <c r="D54" s="0" t="n">
        <v>0.2</v>
      </c>
      <c r="E54" s="0" t="n">
        <v>0.15</v>
      </c>
      <c r="G54" s="0" t="n">
        <v>121.6</v>
      </c>
      <c r="H54" s="0" t="n">
        <f aca="false">1/G54</f>
        <v>0.00822368421052632</v>
      </c>
    </row>
    <row collapsed="false" customFormat="false" customHeight="false" hidden="false" ht="12.1" outlineLevel="0" r="55">
      <c r="E55" s="0" t="n">
        <v>0.2</v>
      </c>
      <c r="G55" s="0" t="n">
        <v>84.7</v>
      </c>
      <c r="H55" s="0" t="n">
        <f aca="false">1/G55</f>
        <v>0.0118063754427391</v>
      </c>
    </row>
    <row collapsed="false" customFormat="false" customHeight="false" hidden="false" ht="12.1" outlineLevel="0" r="56">
      <c r="E56" s="0" t="n">
        <v>0.175</v>
      </c>
      <c r="G56" s="0" t="n">
        <v>97.2</v>
      </c>
      <c r="H56" s="0" t="n">
        <f aca="false">1/G56</f>
        <v>0.0102880658436214</v>
      </c>
    </row>
    <row collapsed="false" customFormat="false" customHeight="false" hidden="false" ht="12.1" outlineLevel="0" r="57">
      <c r="D57" s="0" t="n">
        <v>0.46</v>
      </c>
      <c r="E57" s="0" t="n">
        <v>0.15</v>
      </c>
      <c r="G57" s="0" t="n">
        <v>52.2</v>
      </c>
      <c r="H57" s="0" t="n">
        <f aca="false">1/G57</f>
        <v>0.0191570881226054</v>
      </c>
    </row>
    <row collapsed="false" customFormat="false" customHeight="false" hidden="false" ht="12.1" outlineLevel="0" r="58">
      <c r="E58" s="0" t="n">
        <v>0.2</v>
      </c>
      <c r="G58" s="0" t="n">
        <v>36.1</v>
      </c>
      <c r="H58" s="0" t="n">
        <f aca="false">1/G58</f>
        <v>0.0277008310249307</v>
      </c>
    </row>
    <row collapsed="false" customFormat="false" customHeight="false" hidden="false" ht="12.1" outlineLevel="0" r="59">
      <c r="E59" s="0" t="n">
        <v>0.175</v>
      </c>
      <c r="G59" s="0" t="n">
        <v>43.4</v>
      </c>
      <c r="H59" s="0" t="n">
        <f aca="false">1/G59</f>
        <v>0.0230414746543779</v>
      </c>
    </row>
    <row collapsed="false" customFormat="false" customHeight="false" hidden="false" ht="12.1" outlineLevel="0" r="60">
      <c r="D60" s="0" t="n">
        <v>1</v>
      </c>
      <c r="E60" s="0" t="n">
        <v>0.15</v>
      </c>
      <c r="G60" s="0" t="n">
        <v>23.8</v>
      </c>
      <c r="H60" s="0" t="n">
        <f aca="false">1/G60</f>
        <v>0.0420168067226891</v>
      </c>
    </row>
    <row collapsed="false" customFormat="false" customHeight="false" hidden="false" ht="12.1" outlineLevel="0" r="61">
      <c r="E61" s="0" t="n">
        <v>0.2</v>
      </c>
      <c r="G61" s="0" t="n">
        <v>17.8</v>
      </c>
      <c r="H61" s="0" t="n">
        <f aca="false">1/G61</f>
        <v>0.0561797752808989</v>
      </c>
    </row>
    <row collapsed="false" customFormat="false" customHeight="false" hidden="false" ht="12.1" outlineLevel="0" r="62">
      <c r="E62" s="0" t="n">
        <v>0.175</v>
      </c>
      <c r="G62" s="0" t="n">
        <v>20.4</v>
      </c>
      <c r="H62" s="0" t="n">
        <f aca="false">1/G62</f>
        <v>0.0490196078431373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9987</TotalTime>
  <Application>LibreOffice/4.0.1.2$Linux_X86_64 LibreOffice_project/84102822e3d61eb989ddd325abf1ac077904985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2013-05-02T12:57:45.00Z</dcterms:created>
  <dcterms:modified xsi:type="dcterms:W3CDTF">2013-05-15T14:46:13.00Z</dcterms:modified>
  <cp:revision>49</cp:revision>
</cp:coreProperties>
</file>