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652"/>
  </bookViews>
  <sheets>
    <sheet name="Tabelle1" sheetId="1" r:id="rId1"/>
    <sheet name="Tabelle2" sheetId="2" r:id="rId2"/>
    <sheet name="Tabelle3" sheetId="3" r:id="rId3"/>
  </sheets>
  <calcPr calcId="125725" iterateDelta="1E-4"/>
</workbook>
</file>

<file path=xl/calcChain.xml><?xml version="1.0" encoding="utf-8"?>
<calcChain xmlns="http://schemas.openxmlformats.org/spreadsheetml/2006/main">
  <c r="Q9" i="1"/>
  <c r="Q10"/>
  <c r="Q11"/>
  <c r="Q12"/>
  <c r="Q13"/>
  <c r="Q14"/>
  <c r="Q15"/>
  <c r="Q16"/>
  <c r="Q17"/>
  <c r="Q18"/>
  <c r="Q19"/>
  <c r="Q20"/>
  <c r="Q8"/>
  <c r="N20"/>
  <c r="G20"/>
  <c r="F20" s="1"/>
  <c r="H20" s="1"/>
  <c r="N19"/>
  <c r="G19"/>
  <c r="F19"/>
  <c r="H19" s="1"/>
  <c r="N18"/>
  <c r="G18"/>
  <c r="F18" s="1"/>
  <c r="H18" s="1"/>
  <c r="N17"/>
  <c r="G17"/>
  <c r="F17"/>
  <c r="H17" s="1"/>
  <c r="N16"/>
  <c r="G16"/>
  <c r="F16" s="1"/>
  <c r="H16" s="1"/>
  <c r="N15"/>
  <c r="G15"/>
  <c r="F15"/>
  <c r="H15" s="1"/>
  <c r="N14"/>
  <c r="G14"/>
  <c r="F14" s="1"/>
  <c r="H14" s="1"/>
  <c r="N13"/>
  <c r="G13"/>
  <c r="F13"/>
  <c r="H13" s="1"/>
  <c r="N12"/>
  <c r="G12"/>
  <c r="F12" s="1"/>
  <c r="H12" s="1"/>
  <c r="N11"/>
  <c r="G11"/>
  <c r="F11"/>
  <c r="H11" s="1"/>
  <c r="N10"/>
  <c r="G10"/>
  <c r="F10" s="1"/>
  <c r="H10" s="1"/>
  <c r="N9"/>
  <c r="G9"/>
  <c r="F9"/>
  <c r="H9" s="1"/>
  <c r="N8"/>
  <c r="G8"/>
  <c r="F8" s="1"/>
  <c r="H8" s="1"/>
  <c r="K4"/>
  <c r="J20" s="1"/>
  <c r="M20" s="1"/>
  <c r="D4"/>
  <c r="I20" s="1"/>
  <c r="K20" s="1"/>
  <c r="D3"/>
  <c r="L8" l="1"/>
  <c r="L13"/>
  <c r="O13" s="1"/>
  <c r="L11"/>
  <c r="O11" s="1"/>
  <c r="L19"/>
  <c r="O19" s="1"/>
  <c r="L12"/>
  <c r="O12" s="1"/>
  <c r="L17"/>
  <c r="O17" s="1"/>
  <c r="L20"/>
  <c r="O20" s="1"/>
  <c r="L18"/>
  <c r="O18" s="1"/>
  <c r="J9"/>
  <c r="M9" s="1"/>
  <c r="J11"/>
  <c r="M11" s="1"/>
  <c r="J13"/>
  <c r="M13" s="1"/>
  <c r="J15"/>
  <c r="M15" s="1"/>
  <c r="J17"/>
  <c r="M17" s="1"/>
  <c r="J19"/>
  <c r="M19" s="1"/>
  <c r="I9"/>
  <c r="K9" s="1"/>
  <c r="I11"/>
  <c r="K11" s="1"/>
  <c r="I13"/>
  <c r="K13" s="1"/>
  <c r="I15"/>
  <c r="K15" s="1"/>
  <c r="I17"/>
  <c r="K17" s="1"/>
  <c r="I19"/>
  <c r="K19" s="1"/>
  <c r="J8"/>
  <c r="M8" s="1"/>
  <c r="J10"/>
  <c r="M10" s="1"/>
  <c r="J12"/>
  <c r="M12" s="1"/>
  <c r="J14"/>
  <c r="M14" s="1"/>
  <c r="J16"/>
  <c r="M16" s="1"/>
  <c r="J18"/>
  <c r="M18" s="1"/>
  <c r="I8"/>
  <c r="K8" s="1"/>
  <c r="I10"/>
  <c r="K10" s="1"/>
  <c r="I12"/>
  <c r="K12" s="1"/>
  <c r="I14"/>
  <c r="K14" s="1"/>
  <c r="I16"/>
  <c r="K16" s="1"/>
  <c r="I18"/>
  <c r="K18" s="1"/>
  <c r="O8" l="1"/>
  <c r="L15"/>
  <c r="O15" s="1"/>
  <c r="L9"/>
  <c r="O9" s="1"/>
  <c r="L10"/>
  <c r="O10" s="1"/>
  <c r="L14"/>
  <c r="O14" s="1"/>
  <c r="L16"/>
  <c r="O16" s="1"/>
  <c r="L22" l="1"/>
  <c r="M22"/>
  <c r="O22" l="1"/>
</calcChain>
</file>

<file path=xl/sharedStrings.xml><?xml version="1.0" encoding="utf-8"?>
<sst xmlns="http://schemas.openxmlformats.org/spreadsheetml/2006/main" count="23" uniqueCount="23">
  <si>
    <t>[mm]</t>
  </si>
  <si>
    <t>Offset L-ruler</t>
  </si>
  <si>
    <t>Heat:</t>
  </si>
  <si>
    <t>8V</t>
  </si>
  <si>
    <t>mu_0</t>
  </si>
  <si>
    <t>(4/5)^(1.5)</t>
  </si>
  <si>
    <t>sl</t>
  </si>
  <si>
    <t>sL</t>
  </si>
  <si>
    <t>U [V]</t>
  </si>
  <si>
    <t>I [A]</t>
  </si>
  <si>
    <t>mask [cm]</t>
  </si>
  <si>
    <t>radius [mm]</t>
  </si>
  <si>
    <t>eye [cm]</t>
  </si>
  <si>
    <t>L-&gt;small</t>
  </si>
  <si>
    <t>bigcirc-small</t>
  </si>
  <si>
    <t>r beam[mm]</t>
  </si>
  <si>
    <t>B [T]</t>
  </si>
  <si>
    <t>sr [mm]</t>
  </si>
  <si>
    <t>r(theor)</t>
  </si>
  <si>
    <t>e/m [E+11]</t>
  </si>
  <si>
    <t>s_e/m [E+11]</t>
  </si>
  <si>
    <t>e/m theo.</t>
  </si>
  <si>
    <t>%dev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</si>
</sst>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###"/>
    <numFmt numFmtId="166" formatCode="0.0000"/>
  </numFmts>
  <fonts count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2" borderId="0" xfId="0" applyFont="1" applyFill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lineMarker"/>
        <c:ser>
          <c:idx val="0"/>
          <c:order val="0"/>
          <c:tx>
            <c:v>Relative Error [%]</c:v>
          </c:tx>
          <c:spPr>
            <a:ln w="28575">
              <a:noFill/>
            </a:ln>
          </c:spPr>
          <c:xVal>
            <c:numRef>
              <c:f>Tabelle1!$H$8:$H$20</c:f>
              <c:numCache>
                <c:formatCode>0.000</c:formatCode>
                <c:ptCount val="13"/>
                <c:pt idx="0">
                  <c:v>28.173913043478262</c:v>
                </c:pt>
                <c:pt idx="1">
                  <c:v>28.891719745222929</c:v>
                </c:pt>
                <c:pt idx="2">
                  <c:v>48.7265625</c:v>
                </c:pt>
                <c:pt idx="3">
                  <c:v>17.29097839898348</c:v>
                </c:pt>
                <c:pt idx="4">
                  <c:v>21.196261682242991</c:v>
                </c:pt>
                <c:pt idx="5">
                  <c:v>47.071698113207546</c:v>
                </c:pt>
                <c:pt idx="6">
                  <c:v>38.85</c:v>
                </c:pt>
                <c:pt idx="7">
                  <c:v>24.042402826855124</c:v>
                </c:pt>
                <c:pt idx="8">
                  <c:v>15.411098527746319</c:v>
                </c:pt>
                <c:pt idx="9">
                  <c:v>48.536964980544745</c:v>
                </c:pt>
                <c:pt idx="10">
                  <c:v>35.18490566037736</c:v>
                </c:pt>
                <c:pt idx="11">
                  <c:v>25.530956848030019</c:v>
                </c:pt>
                <c:pt idx="12">
                  <c:v>18.389189189189189</c:v>
                </c:pt>
              </c:numCache>
            </c:numRef>
          </c:xVal>
          <c:yVal>
            <c:numRef>
              <c:f>Tabelle1!$O$8:$O$20</c:f>
              <c:numCache>
                <c:formatCode>0.00</c:formatCode>
                <c:ptCount val="13"/>
                <c:pt idx="0">
                  <c:v>-6.7688410850164473</c:v>
                </c:pt>
                <c:pt idx="1">
                  <c:v>-12.278596688089237</c:v>
                </c:pt>
                <c:pt idx="2">
                  <c:v>-8.3860370086748333</c:v>
                </c:pt>
                <c:pt idx="3">
                  <c:v>-17.128018718563538</c:v>
                </c:pt>
                <c:pt idx="4">
                  <c:v>-14.896528452278801</c:v>
                </c:pt>
                <c:pt idx="5">
                  <c:v>-7.7258987394222203</c:v>
                </c:pt>
                <c:pt idx="6">
                  <c:v>-13.466574164093075</c:v>
                </c:pt>
                <c:pt idx="7">
                  <c:v>-16.021584125865274</c:v>
                </c:pt>
                <c:pt idx="8">
                  <c:v>-15.416906932729077</c:v>
                </c:pt>
                <c:pt idx="9">
                  <c:v>-10.540331097773475</c:v>
                </c:pt>
                <c:pt idx="10">
                  <c:v>-4.6588033133659223</c:v>
                </c:pt>
                <c:pt idx="11">
                  <c:v>-8.0073317681231373</c:v>
                </c:pt>
                <c:pt idx="12">
                  <c:v>-14.353150946893848</c:v>
                </c:pt>
              </c:numCache>
            </c:numRef>
          </c:yVal>
        </c:ser>
        <c:ser>
          <c:idx val="1"/>
          <c:order val="1"/>
          <c:tx>
            <c:v>Deviation from Theory [mm]</c:v>
          </c:tx>
          <c:spPr>
            <a:ln w="28575">
              <a:noFill/>
            </a:ln>
          </c:spPr>
          <c:xVal>
            <c:numRef>
              <c:f>Tabelle1!$H$8:$H$20</c:f>
              <c:numCache>
                <c:formatCode>0.000</c:formatCode>
                <c:ptCount val="13"/>
                <c:pt idx="0">
                  <c:v>28.173913043478262</c:v>
                </c:pt>
                <c:pt idx="1">
                  <c:v>28.891719745222929</c:v>
                </c:pt>
                <c:pt idx="2">
                  <c:v>48.7265625</c:v>
                </c:pt>
                <c:pt idx="3">
                  <c:v>17.29097839898348</c:v>
                </c:pt>
                <c:pt idx="4">
                  <c:v>21.196261682242991</c:v>
                </c:pt>
                <c:pt idx="5">
                  <c:v>47.071698113207546</c:v>
                </c:pt>
                <c:pt idx="6">
                  <c:v>38.85</c:v>
                </c:pt>
                <c:pt idx="7">
                  <c:v>24.042402826855124</c:v>
                </c:pt>
                <c:pt idx="8">
                  <c:v>15.411098527746319</c:v>
                </c:pt>
                <c:pt idx="9">
                  <c:v>48.536964980544745</c:v>
                </c:pt>
                <c:pt idx="10">
                  <c:v>35.18490566037736</c:v>
                </c:pt>
                <c:pt idx="11">
                  <c:v>25.530956848030019</c:v>
                </c:pt>
                <c:pt idx="12">
                  <c:v>18.389189189189189</c:v>
                </c:pt>
              </c:numCache>
            </c:numRef>
          </c:xVal>
          <c:yVal>
            <c:numRef>
              <c:f>Tabelle1!$Q$8:$Q$20</c:f>
              <c:numCache>
                <c:formatCode>0.000</c:formatCode>
                <c:ptCount val="13"/>
                <c:pt idx="0">
                  <c:v>0.9076950319681103</c:v>
                </c:pt>
                <c:pt idx="1">
                  <c:v>1.6255017337127775</c:v>
                </c:pt>
                <c:pt idx="2">
                  <c:v>1.9229792979378004</c:v>
                </c:pt>
                <c:pt idx="3">
                  <c:v>1.3142016327562889</c:v>
                </c:pt>
                <c:pt idx="4">
                  <c:v>1.4217477793717102</c:v>
                </c:pt>
                <c:pt idx="5">
                  <c:v>1.719347638962347</c:v>
                </c:pt>
                <c:pt idx="6">
                  <c:v>2.3782124687354411</c:v>
                </c:pt>
                <c:pt idx="7">
                  <c:v>1.7216688577212125</c:v>
                </c:pt>
                <c:pt idx="8">
                  <c:v>1.0661538175060166</c:v>
                </c:pt>
                <c:pt idx="9">
                  <c:v>2.3720294695965833</c:v>
                </c:pt>
                <c:pt idx="10">
                  <c:v>0.79202870472097686</c:v>
                </c:pt>
                <c:pt idx="11">
                  <c:v>0.96461616541831319</c:v>
                </c:pt>
                <c:pt idx="12">
                  <c:v>1.192750711360997</c:v>
                </c:pt>
              </c:numCache>
            </c:numRef>
          </c:yVal>
        </c:ser>
        <c:axId val="78328960"/>
        <c:axId val="78331264"/>
      </c:scatterChart>
      <c:valAx>
        <c:axId val="78328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Measured Radius of Beam [mm</a:t>
                </a:r>
                <a:r>
                  <a:rPr lang="en-US" baseline="0"/>
                  <a:t>]</a:t>
                </a:r>
                <a:endParaRPr lang="en-US"/>
              </a:p>
            </c:rich>
          </c:tx>
          <c:layout/>
        </c:title>
        <c:numFmt formatCode="0.000" sourceLinked="1"/>
        <c:tickLblPos val="nextTo"/>
        <c:crossAx val="78331264"/>
        <c:crosses val="autoZero"/>
        <c:crossBetween val="midCat"/>
      </c:valAx>
      <c:valAx>
        <c:axId val="78331264"/>
        <c:scaling>
          <c:orientation val="minMax"/>
        </c:scaling>
        <c:axPos val="l"/>
        <c:majorGridlines/>
        <c:numFmt formatCode="0.00" sourceLinked="1"/>
        <c:tickLblPos val="nextTo"/>
        <c:crossAx val="78328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134469</xdr:colOff>
      <xdr:row>31</xdr:row>
      <xdr:rowOff>156883</xdr:rowOff>
    </xdr:from>
    <xdr:to>
      <xdr:col>13</xdr:col>
      <xdr:colOff>963705</xdr:colOff>
      <xdr:row>55</xdr:row>
      <xdr:rowOff>145677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"/>
  <sheetViews>
    <sheetView tabSelected="1" topLeftCell="A29" zoomScale="85" zoomScaleNormal="85" workbookViewId="0">
      <selection activeCell="P50" sqref="P50"/>
    </sheetView>
  </sheetViews>
  <sheetFormatPr baseColWidth="10" defaultColWidth="9.140625" defaultRowHeight="15"/>
  <cols>
    <col min="1" max="2" width="10.5703125"/>
    <col min="3" max="3" width="10.140625"/>
    <col min="4" max="4" width="10.85546875"/>
    <col min="5" max="5" width="8.140625"/>
    <col min="8" max="8" width="11.140625"/>
    <col min="9" max="9" width="12"/>
    <col min="10" max="10" width="8"/>
    <col min="11" max="11" width="9"/>
    <col min="12" max="12" width="10.28515625"/>
    <col min="13" max="13" width="13.140625"/>
    <col min="14" max="14" width="17.140625"/>
    <col min="15" max="15" width="6.85546875"/>
    <col min="16" max="1025" width="10.5703125"/>
  </cols>
  <sheetData>
    <row r="1" spans="1:17" ht="15" customHeight="1">
      <c r="B1" t="s">
        <v>0</v>
      </c>
    </row>
    <row r="2" spans="1:17" ht="15" customHeight="1">
      <c r="A2" t="s">
        <v>1</v>
      </c>
      <c r="B2">
        <v>130</v>
      </c>
      <c r="C2" t="s">
        <v>2</v>
      </c>
      <c r="D2" t="s">
        <v>3</v>
      </c>
    </row>
    <row r="3" spans="1:17" ht="15" customHeight="1">
      <c r="C3" t="s">
        <v>4</v>
      </c>
      <c r="D3" s="1">
        <f>1.25663706144*10^(-6)</f>
        <v>1.25663706144E-6</v>
      </c>
    </row>
    <row r="4" spans="1:17" ht="15" customHeight="1">
      <c r="C4" t="s">
        <v>5</v>
      </c>
      <c r="D4" s="1">
        <f>(4/5)^(1.5)</f>
        <v>0.71554175279993271</v>
      </c>
      <c r="J4" t="s">
        <v>6</v>
      </c>
      <c r="K4" s="1">
        <f>STDEV(C8:C9)/SQRT(2)/100</f>
        <v>3.0000000000024252E-3</v>
      </c>
    </row>
    <row r="5" spans="1:17" ht="15" customHeight="1">
      <c r="J5" t="s">
        <v>7</v>
      </c>
      <c r="K5">
        <v>5.0000000000000001E-4</v>
      </c>
    </row>
    <row r="7" spans="1:17" ht="15" customHeight="1">
      <c r="A7" s="2" t="s">
        <v>8</v>
      </c>
      <c r="B7" s="2" t="s">
        <v>9</v>
      </c>
      <c r="C7" s="2" t="s">
        <v>10</v>
      </c>
      <c r="D7" s="2" t="s">
        <v>11</v>
      </c>
      <c r="E7" s="2" t="s">
        <v>12</v>
      </c>
      <c r="F7" s="2" t="s">
        <v>13</v>
      </c>
      <c r="G7" s="2" t="s">
        <v>14</v>
      </c>
      <c r="H7" s="2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</row>
    <row r="8" spans="1:17" ht="15" customHeight="1">
      <c r="A8">
        <v>303.8</v>
      </c>
      <c r="B8">
        <v>2.9</v>
      </c>
      <c r="C8">
        <v>25.85</v>
      </c>
      <c r="D8">
        <v>21.6</v>
      </c>
      <c r="E8">
        <v>50</v>
      </c>
      <c r="F8" s="1">
        <f t="shared" ref="F8:F20" si="0">$B$2+C8*10+G8</f>
        <v>630</v>
      </c>
      <c r="G8" s="1">
        <f t="shared" ref="G8:G20" si="1">(E8-C8)*10</f>
        <v>241.5</v>
      </c>
      <c r="H8" s="3">
        <f t="shared" ref="H8:H20" si="2">(F8*D8/G8)/2</f>
        <v>28.173913043478262</v>
      </c>
      <c r="I8" s="3">
        <f t="shared" ref="I8:I20" si="3">$D$4*$D$3*124*B8/0.15</f>
        <v>2.1556252819545192E-3</v>
      </c>
      <c r="J8" s="4">
        <f t="shared" ref="J8:J20" si="4">SQRT((D8/1000)^2*$K$4^2/(E8/100-C8/100)^4+(D8/1000)^2*$K$5^2/(E8/100-C8/100)^4)*1000</f>
        <v>1.1263940490511331</v>
      </c>
      <c r="K8" s="3">
        <f t="shared" ref="K8:K20" si="5">(3.37212982702*10^(-6)*SQRT(A8)/I8)*1000</f>
        <v>27.266218011510151</v>
      </c>
      <c r="L8" s="5">
        <f t="shared" ref="L8:L20" si="6">2*A8/((H8/1000)^2*I8^2)/(10^11)</f>
        <v>1.6473158930324161</v>
      </c>
      <c r="M8" s="4">
        <f t="shared" ref="M8:M20" si="7">4*(J8/1000)*(A8)/(($D$4*$D$3*124*B8/0.15)^2*(H8/1000)^3)/(10^11)</f>
        <v>0.13171949639764977</v>
      </c>
      <c r="N8">
        <f t="shared" ref="N8:N20" si="8">1.758820088*10^11</f>
        <v>175882008800</v>
      </c>
      <c r="O8" s="6">
        <f t="shared" ref="O8:O20" si="9">100-N8/L8/10^11*100</f>
        <v>-6.7688410850164473</v>
      </c>
      <c r="Q8" s="4">
        <f>H8-K8</f>
        <v>0.9076950319681103</v>
      </c>
    </row>
    <row r="9" spans="1:17" ht="15" customHeight="1">
      <c r="A9">
        <v>303.8</v>
      </c>
      <c r="B9">
        <v>2.9</v>
      </c>
      <c r="C9">
        <v>26.45</v>
      </c>
      <c r="D9">
        <v>21.6</v>
      </c>
      <c r="E9">
        <v>50</v>
      </c>
      <c r="F9" s="1">
        <f t="shared" si="0"/>
        <v>630</v>
      </c>
      <c r="G9" s="1">
        <f t="shared" si="1"/>
        <v>235.5</v>
      </c>
      <c r="H9" s="3">
        <f t="shared" si="2"/>
        <v>28.891719745222929</v>
      </c>
      <c r="I9" s="3">
        <f t="shared" si="3"/>
        <v>2.1556252819545192E-3</v>
      </c>
      <c r="J9" s="4">
        <f t="shared" si="4"/>
        <v>1.1845210818067435</v>
      </c>
      <c r="K9" s="3">
        <f t="shared" si="5"/>
        <v>27.266218011510151</v>
      </c>
      <c r="L9" s="5">
        <f t="shared" si="6"/>
        <v>1.5664785096005562</v>
      </c>
      <c r="M9" s="4">
        <f t="shared" si="7"/>
        <v>0.1284469623256585</v>
      </c>
      <c r="N9">
        <f t="shared" si="8"/>
        <v>175882008800</v>
      </c>
      <c r="O9" s="6">
        <f t="shared" si="9"/>
        <v>-12.278596688089237</v>
      </c>
      <c r="Q9" s="4">
        <f t="shared" ref="Q9:Q20" si="10">H9-K9</f>
        <v>1.6255017337127775</v>
      </c>
    </row>
    <row r="10" spans="1:17" ht="15" customHeight="1">
      <c r="A10">
        <v>304</v>
      </c>
      <c r="B10">
        <v>1.69</v>
      </c>
      <c r="C10">
        <v>24.4</v>
      </c>
      <c r="D10">
        <v>39.6</v>
      </c>
      <c r="E10">
        <v>50</v>
      </c>
      <c r="F10" s="1">
        <f t="shared" si="0"/>
        <v>630</v>
      </c>
      <c r="G10" s="1">
        <f t="shared" si="1"/>
        <v>256</v>
      </c>
      <c r="H10" s="3">
        <f t="shared" si="2"/>
        <v>48.7265625</v>
      </c>
      <c r="I10" s="3">
        <f t="shared" si="3"/>
        <v>1.2562092160355648E-3</v>
      </c>
      <c r="J10" s="4">
        <f t="shared" si="4"/>
        <v>1.8377486892700117</v>
      </c>
      <c r="K10" s="3">
        <f t="shared" si="5"/>
        <v>46.8035832020622</v>
      </c>
      <c r="L10" s="5">
        <f t="shared" si="6"/>
        <v>1.6227367809925832</v>
      </c>
      <c r="M10" s="4">
        <f t="shared" si="7"/>
        <v>0.12240479275751735</v>
      </c>
      <c r="N10">
        <f t="shared" si="8"/>
        <v>175882008800</v>
      </c>
      <c r="O10" s="6">
        <f t="shared" si="9"/>
        <v>-8.3860370086748333</v>
      </c>
      <c r="Q10" s="4">
        <f t="shared" si="10"/>
        <v>1.9229792979378004</v>
      </c>
    </row>
    <row r="11" spans="1:17" ht="15" customHeight="1">
      <c r="A11">
        <v>303.89999999999998</v>
      </c>
      <c r="B11">
        <v>4.95</v>
      </c>
      <c r="C11">
        <v>10.65</v>
      </c>
      <c r="D11">
        <v>21.6</v>
      </c>
      <c r="E11">
        <v>50</v>
      </c>
      <c r="F11" s="1">
        <f t="shared" si="0"/>
        <v>630</v>
      </c>
      <c r="G11" s="1">
        <f t="shared" si="1"/>
        <v>393.5</v>
      </c>
      <c r="H11" s="3">
        <f t="shared" si="2"/>
        <v>17.29097839898348</v>
      </c>
      <c r="I11" s="3">
        <f t="shared" si="3"/>
        <v>3.6794293605775419E-3</v>
      </c>
      <c r="J11" s="4">
        <f t="shared" si="4"/>
        <v>0.42426298589223832</v>
      </c>
      <c r="K11" s="3">
        <f t="shared" si="5"/>
        <v>15.976776766227191</v>
      </c>
      <c r="L11" s="5">
        <f t="shared" si="6"/>
        <v>1.50162199210943</v>
      </c>
      <c r="M11" s="4">
        <f t="shared" si="7"/>
        <v>7.3689598743730017E-2</v>
      </c>
      <c r="N11">
        <f t="shared" si="8"/>
        <v>175882008800</v>
      </c>
      <c r="O11" s="6">
        <f t="shared" si="9"/>
        <v>-17.128018718563538</v>
      </c>
      <c r="Q11" s="4">
        <f t="shared" si="10"/>
        <v>1.3142016327562889</v>
      </c>
    </row>
    <row r="12" spans="1:17" ht="15" customHeight="1">
      <c r="A12">
        <v>304</v>
      </c>
      <c r="B12">
        <v>4</v>
      </c>
      <c r="C12">
        <v>17.899999999999999</v>
      </c>
      <c r="D12">
        <v>21.6</v>
      </c>
      <c r="E12">
        <v>50</v>
      </c>
      <c r="F12" s="1">
        <f t="shared" si="0"/>
        <v>630</v>
      </c>
      <c r="G12" s="1">
        <f t="shared" si="1"/>
        <v>321</v>
      </c>
      <c r="H12" s="3">
        <f t="shared" si="2"/>
        <v>21.196261682242991</v>
      </c>
      <c r="I12" s="3">
        <f t="shared" si="3"/>
        <v>2.9732762509717507E-3</v>
      </c>
      <c r="J12" s="4">
        <f t="shared" si="4"/>
        <v>0.6375504442626958</v>
      </c>
      <c r="K12" s="3">
        <f t="shared" si="5"/>
        <v>19.774513902871281</v>
      </c>
      <c r="L12" s="5">
        <f t="shared" si="6"/>
        <v>1.5307861009312473</v>
      </c>
      <c r="M12" s="4">
        <f t="shared" si="7"/>
        <v>9.2087309861575636E-2</v>
      </c>
      <c r="N12">
        <f t="shared" si="8"/>
        <v>175882008800</v>
      </c>
      <c r="O12" s="6">
        <f t="shared" si="9"/>
        <v>-14.896528452278801</v>
      </c>
      <c r="Q12" s="4">
        <f t="shared" si="10"/>
        <v>1.4217477793717102</v>
      </c>
    </row>
    <row r="13" spans="1:17" ht="15" customHeight="1">
      <c r="A13">
        <v>151.19999999999999</v>
      </c>
      <c r="B13">
        <v>1.23</v>
      </c>
      <c r="C13">
        <v>23.5</v>
      </c>
      <c r="D13">
        <v>39.6</v>
      </c>
      <c r="E13">
        <v>50</v>
      </c>
      <c r="F13" s="1">
        <f t="shared" si="0"/>
        <v>630</v>
      </c>
      <c r="G13" s="1">
        <f t="shared" si="1"/>
        <v>265</v>
      </c>
      <c r="H13" s="3">
        <f t="shared" si="2"/>
        <v>47.071698113207546</v>
      </c>
      <c r="I13" s="3">
        <f t="shared" si="3"/>
        <v>9.1428244717381337E-4</v>
      </c>
      <c r="J13" s="4">
        <f t="shared" si="4"/>
        <v>1.7150402007831895</v>
      </c>
      <c r="K13" s="3">
        <f t="shared" si="5"/>
        <v>45.352350474245199</v>
      </c>
      <c r="L13" s="5">
        <f t="shared" si="6"/>
        <v>1.6326808210293082</v>
      </c>
      <c r="M13" s="4">
        <f t="shared" si="7"/>
        <v>0.11897226381672862</v>
      </c>
      <c r="N13">
        <f t="shared" si="8"/>
        <v>175882008800</v>
      </c>
      <c r="O13" s="6">
        <f t="shared" si="9"/>
        <v>-7.7258987394222203</v>
      </c>
      <c r="Q13" s="4">
        <f t="shared" si="10"/>
        <v>1.719347638962347</v>
      </c>
    </row>
    <row r="14" spans="1:17" ht="15" customHeight="1">
      <c r="A14">
        <v>151.30000000000001</v>
      </c>
      <c r="B14">
        <v>1.53</v>
      </c>
      <c r="C14">
        <v>26</v>
      </c>
      <c r="D14">
        <v>29.6</v>
      </c>
      <c r="E14">
        <v>50</v>
      </c>
      <c r="F14" s="1">
        <f t="shared" si="0"/>
        <v>630</v>
      </c>
      <c r="G14" s="1">
        <f t="shared" si="1"/>
        <v>240</v>
      </c>
      <c r="H14" s="3">
        <f t="shared" si="2"/>
        <v>38.85</v>
      </c>
      <c r="I14" s="3">
        <f t="shared" si="3"/>
        <v>1.1372781659966947E-3</v>
      </c>
      <c r="J14" s="4">
        <f t="shared" si="4"/>
        <v>1.5629320390361885</v>
      </c>
      <c r="K14" s="3">
        <f t="shared" si="5"/>
        <v>36.47178753126456</v>
      </c>
      <c r="L14" s="5">
        <f t="shared" si="6"/>
        <v>1.5500777219698463</v>
      </c>
      <c r="M14" s="4">
        <f t="shared" si="7"/>
        <v>0.12471897733142351</v>
      </c>
      <c r="N14">
        <f t="shared" si="8"/>
        <v>175882008800</v>
      </c>
      <c r="O14" s="6">
        <f t="shared" si="9"/>
        <v>-13.466574164093075</v>
      </c>
      <c r="Q14" s="4">
        <f t="shared" si="10"/>
        <v>2.3782124687354411</v>
      </c>
    </row>
    <row r="15" spans="1:17" ht="15" customHeight="1">
      <c r="A15">
        <v>151.30000000000001</v>
      </c>
      <c r="B15">
        <v>2.5</v>
      </c>
      <c r="C15">
        <v>21.7</v>
      </c>
      <c r="D15">
        <v>21.6</v>
      </c>
      <c r="E15">
        <v>50</v>
      </c>
      <c r="F15" s="1">
        <f t="shared" si="0"/>
        <v>630</v>
      </c>
      <c r="G15" s="1">
        <f t="shared" si="1"/>
        <v>283</v>
      </c>
      <c r="H15" s="3">
        <f t="shared" si="2"/>
        <v>24.042402826855124</v>
      </c>
      <c r="I15" s="3">
        <f t="shared" si="3"/>
        <v>1.8582976568573442E-3</v>
      </c>
      <c r="J15" s="4">
        <f t="shared" si="4"/>
        <v>0.82026040189379845</v>
      </c>
      <c r="K15" s="3">
        <f t="shared" si="5"/>
        <v>22.320733969133912</v>
      </c>
      <c r="L15" s="5">
        <f t="shared" si="6"/>
        <v>1.5159421423620238</v>
      </c>
      <c r="M15" s="4">
        <f t="shared" si="7"/>
        <v>0.10343952057509653</v>
      </c>
      <c r="N15">
        <f t="shared" si="8"/>
        <v>175882008800</v>
      </c>
      <c r="O15" s="6">
        <f t="shared" si="9"/>
        <v>-16.021584125865274</v>
      </c>
      <c r="Q15" s="4">
        <f t="shared" si="10"/>
        <v>1.7216688577212125</v>
      </c>
    </row>
    <row r="16" spans="1:17" ht="15" customHeight="1">
      <c r="A16">
        <v>151.30000000000001</v>
      </c>
      <c r="B16">
        <v>3.89</v>
      </c>
      <c r="C16">
        <v>5.85</v>
      </c>
      <c r="D16">
        <v>21.6</v>
      </c>
      <c r="E16">
        <v>50</v>
      </c>
      <c r="F16" s="1">
        <f t="shared" si="0"/>
        <v>630</v>
      </c>
      <c r="G16" s="1">
        <f t="shared" si="1"/>
        <v>441.5</v>
      </c>
      <c r="H16" s="3">
        <f t="shared" si="2"/>
        <v>15.411098527746319</v>
      </c>
      <c r="I16" s="3">
        <f t="shared" si="3"/>
        <v>2.8915111540700278E-3</v>
      </c>
      <c r="J16" s="4">
        <f t="shared" si="4"/>
        <v>0.3370258414689572</v>
      </c>
      <c r="K16" s="3">
        <f t="shared" si="5"/>
        <v>14.344944710240302</v>
      </c>
      <c r="L16" s="5">
        <f t="shared" si="6"/>
        <v>1.5238842685544596</v>
      </c>
      <c r="M16" s="4">
        <f t="shared" si="7"/>
        <v>6.66517545113611E-2</v>
      </c>
      <c r="N16">
        <f t="shared" si="8"/>
        <v>175882008800</v>
      </c>
      <c r="O16" s="6">
        <f t="shared" si="9"/>
        <v>-15.416906932729077</v>
      </c>
      <c r="Q16" s="4">
        <f t="shared" si="10"/>
        <v>1.0661538175060166</v>
      </c>
    </row>
    <row r="17" spans="1:17" ht="15" customHeight="1">
      <c r="A17">
        <v>229.9</v>
      </c>
      <c r="B17">
        <v>1.49</v>
      </c>
      <c r="C17">
        <v>24.3</v>
      </c>
      <c r="D17">
        <v>39.6</v>
      </c>
      <c r="E17">
        <v>50</v>
      </c>
      <c r="F17" s="1">
        <f t="shared" si="0"/>
        <v>630</v>
      </c>
      <c r="G17" s="1">
        <f t="shared" si="1"/>
        <v>257</v>
      </c>
      <c r="H17" s="3">
        <f t="shared" si="2"/>
        <v>48.536964980544745</v>
      </c>
      <c r="I17" s="3">
        <f t="shared" si="3"/>
        <v>1.1075454034869773E-3</v>
      </c>
      <c r="J17" s="4">
        <f t="shared" si="4"/>
        <v>1.8234749670698949</v>
      </c>
      <c r="K17" s="3">
        <f t="shared" si="5"/>
        <v>46.164935510948162</v>
      </c>
      <c r="L17" s="5">
        <f t="shared" si="6"/>
        <v>1.5911116517683621</v>
      </c>
      <c r="M17" s="4">
        <f t="shared" si="7"/>
        <v>0.11955227394114157</v>
      </c>
      <c r="N17">
        <f t="shared" si="8"/>
        <v>175882008800</v>
      </c>
      <c r="O17" s="6">
        <f t="shared" si="9"/>
        <v>-10.540331097773475</v>
      </c>
      <c r="Q17" s="4">
        <f t="shared" si="10"/>
        <v>2.3720294695965833</v>
      </c>
    </row>
    <row r="18" spans="1:17" ht="15" customHeight="1">
      <c r="A18">
        <v>229.9</v>
      </c>
      <c r="B18">
        <v>2</v>
      </c>
      <c r="C18">
        <v>23.5</v>
      </c>
      <c r="D18">
        <v>29.6</v>
      </c>
      <c r="E18">
        <v>50</v>
      </c>
      <c r="F18" s="1">
        <f t="shared" si="0"/>
        <v>630</v>
      </c>
      <c r="G18" s="1">
        <f t="shared" si="1"/>
        <v>265</v>
      </c>
      <c r="H18" s="3">
        <f t="shared" si="2"/>
        <v>35.18490566037736</v>
      </c>
      <c r="I18" s="3">
        <f t="shared" si="3"/>
        <v>1.4866381254858754E-3</v>
      </c>
      <c r="J18" s="4">
        <f t="shared" si="4"/>
        <v>1.2819492409894546</v>
      </c>
      <c r="K18" s="3">
        <f t="shared" si="5"/>
        <v>34.392876955656384</v>
      </c>
      <c r="L18" s="5">
        <f t="shared" si="6"/>
        <v>1.6805276119332258</v>
      </c>
      <c r="M18" s="4">
        <f t="shared" si="7"/>
        <v>0.1224588246661517</v>
      </c>
      <c r="N18">
        <f t="shared" si="8"/>
        <v>175882008800</v>
      </c>
      <c r="O18" s="6">
        <f t="shared" si="9"/>
        <v>-4.6588033133659223</v>
      </c>
      <c r="Q18" s="4">
        <f t="shared" si="10"/>
        <v>0.79202870472097686</v>
      </c>
    </row>
    <row r="19" spans="1:17" ht="15" customHeight="1">
      <c r="A19">
        <v>229.9</v>
      </c>
      <c r="B19">
        <v>2.8</v>
      </c>
      <c r="C19">
        <v>23.35</v>
      </c>
      <c r="D19">
        <v>21.6</v>
      </c>
      <c r="E19">
        <v>50</v>
      </c>
      <c r="F19" s="1">
        <f t="shared" si="0"/>
        <v>630</v>
      </c>
      <c r="G19" s="1">
        <f t="shared" si="1"/>
        <v>266.5</v>
      </c>
      <c r="H19" s="3">
        <f t="shared" si="2"/>
        <v>25.530956848030019</v>
      </c>
      <c r="I19" s="3">
        <f t="shared" si="3"/>
        <v>2.0812933756802253E-3</v>
      </c>
      <c r="J19" s="4">
        <f t="shared" si="4"/>
        <v>0.92497541724280019</v>
      </c>
      <c r="K19" s="3">
        <f t="shared" si="5"/>
        <v>24.566340682611706</v>
      </c>
      <c r="L19" s="5">
        <f t="shared" si="6"/>
        <v>1.6284265699442926</v>
      </c>
      <c r="M19" s="4">
        <f t="shared" si="7"/>
        <v>0.1179943669913576</v>
      </c>
      <c r="N19">
        <f t="shared" si="8"/>
        <v>175882008800</v>
      </c>
      <c r="O19" s="6">
        <f t="shared" si="9"/>
        <v>-8.0073317681231373</v>
      </c>
      <c r="Q19" s="4">
        <f t="shared" si="10"/>
        <v>0.96461616541831319</v>
      </c>
    </row>
    <row r="20" spans="1:17" ht="15" customHeight="1">
      <c r="A20">
        <v>229.9</v>
      </c>
      <c r="B20">
        <v>4</v>
      </c>
      <c r="C20">
        <v>13</v>
      </c>
      <c r="D20">
        <v>21.6</v>
      </c>
      <c r="E20">
        <v>50</v>
      </c>
      <c r="F20" s="1">
        <f t="shared" si="0"/>
        <v>630</v>
      </c>
      <c r="G20" s="1">
        <f t="shared" si="1"/>
        <v>370</v>
      </c>
      <c r="H20" s="3">
        <f t="shared" si="2"/>
        <v>18.389189189189189</v>
      </c>
      <c r="I20" s="3">
        <f t="shared" si="3"/>
        <v>2.9732762509717507E-3</v>
      </c>
      <c r="J20" s="4">
        <f t="shared" si="4"/>
        <v>0.479867314297096</v>
      </c>
      <c r="K20" s="3">
        <f t="shared" si="5"/>
        <v>17.196438477828192</v>
      </c>
      <c r="L20" s="5">
        <f t="shared" si="6"/>
        <v>1.5380600127204229</v>
      </c>
      <c r="M20" s="4">
        <f t="shared" si="7"/>
        <v>8.0271590002000431E-2</v>
      </c>
      <c r="N20">
        <f t="shared" si="8"/>
        <v>175882008800</v>
      </c>
      <c r="O20" s="6">
        <f t="shared" si="9"/>
        <v>-14.353150946893848</v>
      </c>
      <c r="Q20" s="4">
        <f t="shared" si="10"/>
        <v>1.192750711360997</v>
      </c>
    </row>
    <row r="22" spans="1:17" ht="15" customHeight="1">
      <c r="L22" s="5">
        <f>AVERAGE(L8:L20)</f>
        <v>1.5792038520729363</v>
      </c>
      <c r="M22" s="7">
        <f>STDEV(L8:L20)/SQRT(COUNT(L8:L20))</f>
        <v>1.6083502728531776E-2</v>
      </c>
      <c r="O22" s="8">
        <f>M22/L22*100</f>
        <v>1.0184564017761115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ColWidth="9.140625" defaultRowHeight="15"/>
  <cols>
    <col min="1" max="1025" width="10.570312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ColWidth="9.140625" defaultRowHeight="15"/>
  <cols>
    <col min="1" max="1025" width="10.570312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</dc:creator>
  <cp:lastModifiedBy>Gian-Luca Mateo</cp:lastModifiedBy>
  <cp:revision>0</cp:revision>
  <cp:lastPrinted>2013-05-27T10:04:05Z</cp:lastPrinted>
  <dcterms:created xsi:type="dcterms:W3CDTF">2006-09-21T08:52:22Z</dcterms:created>
  <dcterms:modified xsi:type="dcterms:W3CDTF">2013-05-27T10:04:10Z</dcterms:modified>
</cp:coreProperties>
</file>