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18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H60" i="1"/>
  <c r="H59"/>
  <c r="H58"/>
  <c r="H57"/>
  <c r="H56"/>
  <c r="H55"/>
  <c r="H54"/>
  <c r="H53"/>
  <c r="H52"/>
  <c r="C52"/>
  <c r="H49"/>
  <c r="H48"/>
  <c r="H47"/>
  <c r="H46"/>
  <c r="H45"/>
  <c r="K44"/>
  <c r="M44" s="1"/>
  <c r="H44"/>
  <c r="M43"/>
  <c r="P43" s="1"/>
  <c r="K43"/>
  <c r="H43"/>
  <c r="C43"/>
  <c r="M42"/>
  <c r="O42" s="1"/>
  <c r="K42"/>
  <c r="K41"/>
  <c r="M41" s="1"/>
  <c r="H39"/>
  <c r="H38"/>
  <c r="Q36"/>
  <c r="P36"/>
  <c r="O36"/>
  <c r="M36"/>
  <c r="K36"/>
  <c r="H36"/>
  <c r="Q35"/>
  <c r="P35"/>
  <c r="O35"/>
  <c r="K35"/>
  <c r="M35" s="1"/>
  <c r="Q34"/>
  <c r="P34"/>
  <c r="O34"/>
  <c r="K34"/>
  <c r="M34" s="1"/>
  <c r="H34"/>
  <c r="Q33"/>
  <c r="P33"/>
  <c r="O33"/>
  <c r="M33"/>
  <c r="K33"/>
  <c r="G33"/>
  <c r="H33" s="1"/>
  <c r="C33"/>
  <c r="C29"/>
  <c r="D25"/>
  <c r="E25" s="1"/>
  <c r="F25" s="1"/>
  <c r="D24"/>
  <c r="E24" s="1"/>
  <c r="F24" s="1"/>
  <c r="D23"/>
  <c r="E23" s="1"/>
  <c r="F23" s="1"/>
  <c r="E22"/>
  <c r="F22" s="1"/>
  <c r="D22"/>
  <c r="D19"/>
  <c r="E19" s="1"/>
  <c r="F19" s="1"/>
  <c r="D18"/>
  <c r="E18" s="1"/>
  <c r="F18" s="1"/>
  <c r="D17"/>
  <c r="E17" s="1"/>
  <c r="F17" s="1"/>
  <c r="D16"/>
  <c r="E16" s="1"/>
  <c r="F16" s="1"/>
  <c r="E13"/>
  <c r="F13" s="1"/>
  <c r="D13"/>
  <c r="D12"/>
  <c r="E12" s="1"/>
  <c r="F12" s="1"/>
  <c r="D11"/>
  <c r="E11" s="1"/>
  <c r="F11" s="1"/>
  <c r="F10"/>
  <c r="E10"/>
  <c r="D10"/>
  <c r="D7"/>
  <c r="E7" s="1"/>
  <c r="F7" s="1"/>
  <c r="D6"/>
  <c r="E6" s="1"/>
  <c r="F6" s="1"/>
  <c r="D5"/>
  <c r="E5" s="1"/>
  <c r="F5" s="1"/>
  <c r="D4"/>
  <c r="E4" s="1"/>
  <c r="F4" s="1"/>
  <c r="P41" l="1"/>
  <c r="O41"/>
  <c r="H10"/>
  <c r="L10" s="1"/>
  <c r="O43"/>
  <c r="Q44"/>
  <c r="O44"/>
  <c r="P44"/>
  <c r="H4"/>
  <c r="L4" s="1"/>
  <c r="I4"/>
  <c r="H16"/>
  <c r="L16" s="1"/>
  <c r="H22"/>
  <c r="L22" s="1"/>
  <c r="Q42"/>
  <c r="I10"/>
  <c r="I16"/>
  <c r="I22"/>
  <c r="M22" s="1"/>
  <c r="Q41"/>
  <c r="P42"/>
  <c r="Q43"/>
  <c r="M16" l="1"/>
  <c r="M10"/>
  <c r="M4"/>
  <c r="P4"/>
  <c r="O4"/>
</calcChain>
</file>

<file path=xl/sharedStrings.xml><?xml version="1.0" encoding="utf-8"?>
<sst xmlns="http://schemas.openxmlformats.org/spreadsheetml/2006/main" count="81" uniqueCount="36">
  <si>
    <t>PI</t>
  </si>
  <si>
    <t>RadiusDisk [m]</t>
  </si>
  <si>
    <t>m [kg]</t>
  </si>
  <si>
    <t>n</t>
  </si>
  <si>
    <t>Tges</t>
  </si>
  <si>
    <t>T [s]</t>
  </si>
  <si>
    <t>f [Hz]</t>
  </si>
  <si>
    <t>w [rad/s]</t>
  </si>
  <si>
    <t>w_avg [rad/s]</t>
  </si>
  <si>
    <t>s_w</t>
  </si>
  <si>
    <t>J</t>
  </si>
  <si>
    <t>sJ</t>
  </si>
  <si>
    <t>J_avg</t>
  </si>
  <si>
    <t>s_J</t>
  </si>
  <si>
    <t>Stufe</t>
  </si>
  <si>
    <t>präz.periode [s]</t>
  </si>
  <si>
    <t>Gemessen</t>
  </si>
  <si>
    <t>Frequenz</t>
  </si>
  <si>
    <t>L [m]</t>
  </si>
  <si>
    <t>präz.periode 1/4 [s]</t>
  </si>
  <si>
    <t>präz p [s]</t>
  </si>
  <si>
    <t>m</t>
  </si>
  <si>
    <t>G</t>
  </si>
  <si>
    <t>l</t>
  </si>
  <si>
    <t>M</t>
  </si>
  <si>
    <t>nix gut</t>
  </si>
  <si>
    <t>0.2kg, 0.15m</t>
  </si>
  <si>
    <t>0.2kg, 0.2m</t>
  </si>
  <si>
    <t>0.46kg, 0.15m</t>
  </si>
  <si>
    <t>0.46kg, 0.2m</t>
  </si>
  <si>
    <t>mh</t>
  </si>
  <si>
    <t>Erwartet</t>
  </si>
  <si>
    <t>0.2kg, 0.15m exp.</t>
  </si>
  <si>
    <t>0.2kg, 0.2m exp.</t>
  </si>
  <si>
    <t>0.46kg, 0.15m exp.</t>
  </si>
  <si>
    <t>0.46kg, 0.2m exp.</t>
  </si>
</sst>
</file>

<file path=xl/styles.xml><?xml version="1.0" encoding="utf-8"?>
<styleSheet xmlns="http://schemas.openxmlformats.org/spreadsheetml/2006/main">
  <numFmts count="3">
    <numFmt numFmtId="164" formatCode="0.###"/>
    <numFmt numFmtId="165" formatCode="0.#####"/>
    <numFmt numFmtId="166" formatCode="0.000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Cumberland AMT;Cumberland;Couri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  <xf numFmtId="166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166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zoomScale="70" zoomScaleNormal="70" workbookViewId="0">
      <selection activeCell="I25" sqref="I25"/>
    </sheetView>
  </sheetViews>
  <sheetFormatPr baseColWidth="10" defaultColWidth="9.140625" defaultRowHeight="12.75"/>
  <cols>
    <col min="1" max="1" width="11.5703125"/>
    <col min="2" max="2" width="6.85546875" bestFit="1" customWidth="1"/>
    <col min="3" max="4" width="13.7109375" bestFit="1" customWidth="1"/>
    <col min="5" max="5" width="13.85546875" customWidth="1"/>
    <col min="6" max="6" width="14.5703125" hidden="1" customWidth="1"/>
    <col min="7" max="7" width="12.85546875" bestFit="1" customWidth="1"/>
    <col min="8" max="8" width="15.140625" bestFit="1" customWidth="1"/>
    <col min="9" max="9" width="13.42578125"/>
    <col min="10" max="10" width="11.5703125"/>
    <col min="11" max="12" width="13.42578125"/>
    <col min="13" max="13" width="11.5703125"/>
    <col min="14" max="14" width="18" style="1"/>
    <col min="15" max="1025" width="11.5703125"/>
  </cols>
  <sheetData>
    <row r="1" spans="1:16">
      <c r="B1" t="s">
        <v>0</v>
      </c>
      <c r="C1">
        <v>3.14159265358979</v>
      </c>
      <c r="E1" t="s">
        <v>1</v>
      </c>
      <c r="F1">
        <v>0.13500000000000001</v>
      </c>
      <c r="G1">
        <v>0.14000000000000001</v>
      </c>
      <c r="H1">
        <v>1E-3</v>
      </c>
    </row>
    <row r="3" spans="1:16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t="s">
        <v>8</v>
      </c>
      <c r="I3" t="s">
        <v>9</v>
      </c>
      <c r="L3" t="s">
        <v>10</v>
      </c>
      <c r="M3" t="s">
        <v>11</v>
      </c>
      <c r="O3" t="s">
        <v>12</v>
      </c>
      <c r="P3" t="s">
        <v>13</v>
      </c>
    </row>
    <row r="4" spans="1:16">
      <c r="A4">
        <v>1</v>
      </c>
      <c r="B4">
        <v>20</v>
      </c>
      <c r="C4">
        <v>7.9</v>
      </c>
      <c r="D4" s="5">
        <f>C4/$B$4</f>
        <v>0.39500000000000002</v>
      </c>
      <c r="E4" s="5">
        <f>1/D4</f>
        <v>2.5316455696202529</v>
      </c>
      <c r="F4" s="5">
        <f>2*$C$1*E4</f>
        <v>15.906798246024252</v>
      </c>
      <c r="H4">
        <f>AVERAGE(F4:F7)</f>
        <v>17.189579462167348</v>
      </c>
      <c r="I4">
        <f>STDEV(F4:F7)/2</f>
        <v>0.43150146591390293</v>
      </c>
      <c r="L4" s="2">
        <f>2*$A$4*9.81*1/H4^2-$A$4*$F$1^2</f>
        <v>4.8175064184964173E-2</v>
      </c>
      <c r="M4" s="3">
        <f>2*SQRT(A4^2*($F$1^2*$H$1^2)+4*9.81^2*1^2*I4^2/H4^6)</f>
        <v>3.3445317902361113E-3</v>
      </c>
      <c r="N4" s="4"/>
      <c r="O4">
        <f>AVERAGE(L4:L22)</f>
        <v>4.6831269397027475E-2</v>
      </c>
      <c r="P4">
        <f>STDEV(L4:L22)/2</f>
        <v>9.7424372708305009E-4</v>
      </c>
    </row>
    <row r="5" spans="1:16">
      <c r="C5">
        <v>7.2</v>
      </c>
      <c r="D5" s="5">
        <f>C5/$B$4</f>
        <v>0.36</v>
      </c>
      <c r="E5" s="5">
        <f>1/D5</f>
        <v>2.7777777777777777</v>
      </c>
      <c r="F5" s="5">
        <f>2*$C$1*E5</f>
        <v>17.453292519943279</v>
      </c>
      <c r="L5" s="2"/>
      <c r="M5" s="3"/>
      <c r="N5" s="4"/>
    </row>
    <row r="6" spans="1:16">
      <c r="C6">
        <v>7.1</v>
      </c>
      <c r="D6" s="5">
        <f>C6/$B$4</f>
        <v>0.35499999999999998</v>
      </c>
      <c r="E6" s="5">
        <f>1/D6</f>
        <v>2.8169014084507045</v>
      </c>
      <c r="F6" s="5">
        <f>2*$C$1*E6</f>
        <v>17.699113541350933</v>
      </c>
      <c r="L6" s="2"/>
      <c r="M6" s="3"/>
      <c r="N6" s="4"/>
    </row>
    <row r="7" spans="1:16">
      <c r="C7">
        <v>7.1</v>
      </c>
      <c r="D7" s="5">
        <f>C7/$B$4</f>
        <v>0.35499999999999998</v>
      </c>
      <c r="E7" s="5">
        <f>1/D7</f>
        <v>2.8169014084507045</v>
      </c>
      <c r="F7" s="5">
        <f>2*$C$1*E7</f>
        <v>17.699113541350933</v>
      </c>
      <c r="L7" s="2"/>
      <c r="M7" s="3"/>
      <c r="N7" s="4"/>
    </row>
    <row r="8" spans="1:16">
      <c r="L8" s="2"/>
      <c r="M8" s="3"/>
      <c r="N8" s="4"/>
    </row>
    <row r="9" spans="1:16">
      <c r="A9" s="8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L9" s="2"/>
      <c r="M9" s="3"/>
      <c r="N9" s="4"/>
    </row>
    <row r="10" spans="1:16">
      <c r="A10">
        <v>2</v>
      </c>
      <c r="B10">
        <v>30</v>
      </c>
      <c r="C10">
        <v>8.9</v>
      </c>
      <c r="D10" s="5">
        <f>C10/$B$10</f>
        <v>0.29666666666666669</v>
      </c>
      <c r="E10" s="5">
        <f>1/D10</f>
        <v>3.3707865168539324</v>
      </c>
      <c r="F10" s="5">
        <f>2*$C$1*E10</f>
        <v>21.179276316335663</v>
      </c>
      <c r="H10">
        <f>AVERAGE(F10:F13)</f>
        <v>21.545867684921966</v>
      </c>
      <c r="I10">
        <f>STDEV(F10:F13)/2</f>
        <v>0.15897117764614058</v>
      </c>
      <c r="L10" s="2">
        <f>2*$A$10*9.81*1/H10^2-$A$10*$F$1^2</f>
        <v>4.8078083382891122E-2</v>
      </c>
      <c r="M10" s="3">
        <f>2*SQRT(A10^2*($F$1^2*$H$1^2)+4*9.81^2*1^2*I10^2/H10^6)</f>
        <v>8.2496381211991858E-4</v>
      </c>
      <c r="N10" s="4"/>
    </row>
    <row r="11" spans="1:16">
      <c r="C11">
        <v>8.8000000000000007</v>
      </c>
      <c r="D11" s="5">
        <f>C11/$B$10</f>
        <v>0.29333333333333333</v>
      </c>
      <c r="E11" s="5">
        <f>1/D11</f>
        <v>3.4090909090909092</v>
      </c>
      <c r="F11" s="5">
        <f>2*$C$1*E11</f>
        <v>21.419949910839478</v>
      </c>
      <c r="L11" s="2"/>
      <c r="M11" s="3"/>
      <c r="N11" s="4"/>
    </row>
    <row r="12" spans="1:16">
      <c r="C12">
        <v>8.6</v>
      </c>
      <c r="D12" s="5">
        <f>C12/$B$10</f>
        <v>0.28666666666666668</v>
      </c>
      <c r="E12" s="5">
        <f>1/D12</f>
        <v>3.4883720930232558</v>
      </c>
      <c r="F12" s="5">
        <f>2*$C$1*E12</f>
        <v>21.918088280858999</v>
      </c>
      <c r="L12" s="2"/>
      <c r="M12" s="3"/>
      <c r="N12" s="4"/>
    </row>
    <row r="13" spans="1:16">
      <c r="C13">
        <v>8.6999999999999993</v>
      </c>
      <c r="D13" s="5">
        <f>C13/$B$10</f>
        <v>0.28999999999999998</v>
      </c>
      <c r="E13" s="5">
        <f>1/D13</f>
        <v>3.4482758620689657</v>
      </c>
      <c r="F13" s="5">
        <f>2*$C$1*E13</f>
        <v>21.666156231653726</v>
      </c>
      <c r="L13" s="2"/>
      <c r="M13" s="3"/>
      <c r="N13" s="4"/>
    </row>
    <row r="14" spans="1:16">
      <c r="L14" s="2"/>
      <c r="M14" s="3"/>
      <c r="N14" s="4"/>
    </row>
    <row r="15" spans="1:16">
      <c r="A15" s="8" t="s">
        <v>2</v>
      </c>
      <c r="B15" s="8" t="s">
        <v>3</v>
      </c>
      <c r="C15" s="8" t="s">
        <v>4</v>
      </c>
      <c r="D15" s="8" t="s">
        <v>5</v>
      </c>
      <c r="E15" s="8" t="s">
        <v>6</v>
      </c>
      <c r="F15" s="8" t="s">
        <v>7</v>
      </c>
      <c r="L15" s="2"/>
      <c r="M15" s="3"/>
      <c r="N15" s="4"/>
    </row>
    <row r="16" spans="1:16">
      <c r="A16">
        <v>0.46</v>
      </c>
      <c r="B16">
        <v>20</v>
      </c>
      <c r="C16">
        <v>9.9</v>
      </c>
      <c r="D16" s="5">
        <f>C16/$B$16</f>
        <v>0.495</v>
      </c>
      <c r="E16" s="5">
        <f>1/D16</f>
        <v>2.0202020202020203</v>
      </c>
      <c r="F16" s="5">
        <f>2*$C$1*E16</f>
        <v>12.69330365086784</v>
      </c>
      <c r="H16">
        <f>AVERAGE(F16:F19)</f>
        <v>12.758065404188592</v>
      </c>
      <c r="I16">
        <f>STDEV(F16:F19)/2</f>
        <v>3.7390215712928478E-2</v>
      </c>
      <c r="L16" s="2">
        <f>2*$A$16*9.81*1/H16^2-$A$16*$F$1^2</f>
        <v>4.7064666030642979E-2</v>
      </c>
      <c r="M16" s="3">
        <f>2*SQRT(A16^2*($F$1^2*$H$1^2)+4*9.81^2*1^2*I16^2/H16^6)</f>
        <v>7.1736645076602064E-4</v>
      </c>
      <c r="N16" s="4"/>
    </row>
    <row r="17" spans="1:17">
      <c r="C17">
        <v>9.8000000000000007</v>
      </c>
      <c r="D17" s="5">
        <f>C17/$B$16</f>
        <v>0.49000000000000005</v>
      </c>
      <c r="E17" s="5">
        <f>1/D17</f>
        <v>2.0408163265306118</v>
      </c>
      <c r="F17" s="5">
        <f>2*$C$1*E17</f>
        <v>12.822827157509344</v>
      </c>
      <c r="L17" s="2"/>
      <c r="M17" s="3"/>
      <c r="N17" s="4"/>
    </row>
    <row r="18" spans="1:17">
      <c r="C18">
        <v>9.8000000000000007</v>
      </c>
      <c r="D18" s="5">
        <f>C18/$B$16</f>
        <v>0.49000000000000005</v>
      </c>
      <c r="E18" s="5">
        <f>1/D18</f>
        <v>2.0408163265306118</v>
      </c>
      <c r="F18" s="5">
        <f>2*$C$1*E18</f>
        <v>12.822827157509344</v>
      </c>
      <c r="L18" s="2"/>
      <c r="M18" s="3"/>
      <c r="N18" s="4"/>
    </row>
    <row r="19" spans="1:17">
      <c r="C19">
        <v>9.9</v>
      </c>
      <c r="D19" s="5">
        <f>C19/$B$16</f>
        <v>0.495</v>
      </c>
      <c r="E19" s="5">
        <f>1/D19</f>
        <v>2.0202020202020203</v>
      </c>
      <c r="F19" s="5">
        <f>2*$C$1*E19</f>
        <v>12.69330365086784</v>
      </c>
      <c r="L19" s="2"/>
      <c r="M19" s="3"/>
      <c r="N19" s="4"/>
    </row>
    <row r="20" spans="1:17">
      <c r="L20" s="2"/>
      <c r="M20" s="3"/>
      <c r="N20" s="4"/>
    </row>
    <row r="21" spans="1:17">
      <c r="A21" s="8" t="s">
        <v>2</v>
      </c>
      <c r="B21" s="8" t="s">
        <v>3</v>
      </c>
      <c r="C21" s="8" t="s">
        <v>4</v>
      </c>
      <c r="D21" s="8" t="s">
        <v>5</v>
      </c>
      <c r="E21" s="8" t="s">
        <v>6</v>
      </c>
      <c r="F21" s="8" t="s">
        <v>7</v>
      </c>
      <c r="L21" s="2"/>
      <c r="M21" s="3"/>
      <c r="N21" s="4"/>
    </row>
    <row r="22" spans="1:17">
      <c r="A22">
        <v>0.2</v>
      </c>
      <c r="B22">
        <v>10</v>
      </c>
      <c r="C22">
        <v>7</v>
      </c>
      <c r="D22" s="5">
        <f>C22/$B$22</f>
        <v>0.7</v>
      </c>
      <c r="E22" s="5">
        <f>1/D22</f>
        <v>1.4285714285714286</v>
      </c>
      <c r="F22" s="5">
        <f>2*$C$1*E22</f>
        <v>8.9759790102565429</v>
      </c>
      <c r="H22" s="5">
        <f>AVERAGE(F22:F25)</f>
        <v>9.0745005190008339</v>
      </c>
      <c r="I22" s="5">
        <f>STDEV(F22:F25)/2</f>
        <v>6.3108544332676861E-2</v>
      </c>
      <c r="L22" s="2">
        <f>2*$A$22*9.81*1/H22^2-$A$22*$F$1^2</f>
        <v>4.400726398961162E-2</v>
      </c>
      <c r="M22" s="3">
        <f>2*SQRT(A22^2*($F$1^2*$H$1^2)+4*9.81^2*1^2*I22^2/H22^6)</f>
        <v>3.3144129742499672E-3</v>
      </c>
      <c r="N22" s="4"/>
    </row>
    <row r="23" spans="1:17">
      <c r="C23">
        <v>6.9</v>
      </c>
      <c r="D23" s="5">
        <f>C23/$B$22</f>
        <v>0.69000000000000006</v>
      </c>
      <c r="E23" s="5">
        <f>1/D23</f>
        <v>1.4492753623188404</v>
      </c>
      <c r="F23" s="5">
        <f>2*$C$1*E23</f>
        <v>9.1060656625791001</v>
      </c>
    </row>
    <row r="24" spans="1:17">
      <c r="C24">
        <v>7</v>
      </c>
      <c r="D24" s="5">
        <f>C24/$B$22</f>
        <v>0.7</v>
      </c>
      <c r="E24" s="5">
        <f>1/D24</f>
        <v>1.4285714285714286</v>
      </c>
      <c r="F24" s="5">
        <f>2*$C$1*E24</f>
        <v>8.9759790102565429</v>
      </c>
    </row>
    <row r="25" spans="1:17">
      <c r="C25">
        <v>6.8</v>
      </c>
      <c r="D25" s="5">
        <f>C25/$B$22</f>
        <v>0.67999999999999994</v>
      </c>
      <c r="E25" s="5">
        <f>1/D25</f>
        <v>1.4705882352941178</v>
      </c>
      <c r="F25" s="5">
        <f>2*$C$1*E25</f>
        <v>9.2399783929111479</v>
      </c>
    </row>
    <row r="28" spans="1:17">
      <c r="A28" t="s">
        <v>14</v>
      </c>
      <c r="B28" t="s">
        <v>6</v>
      </c>
      <c r="C28" t="s">
        <v>7</v>
      </c>
      <c r="E28" t="s">
        <v>15</v>
      </c>
    </row>
    <row r="29" spans="1:17">
      <c r="A29">
        <v>0</v>
      </c>
      <c r="B29">
        <v>9.9499999999999993</v>
      </c>
      <c r="C29">
        <f>2*$C$1*B29</f>
        <v>62.517693806436817</v>
      </c>
      <c r="E29">
        <v>54</v>
      </c>
    </row>
    <row r="31" spans="1:17">
      <c r="J31" t="s">
        <v>16</v>
      </c>
      <c r="O31" s="6" t="s">
        <v>17</v>
      </c>
    </row>
    <row r="32" spans="1:17">
      <c r="A32" t="s">
        <v>14</v>
      </c>
      <c r="B32" s="8" t="s">
        <v>6</v>
      </c>
      <c r="C32" s="8" t="s">
        <v>7</v>
      </c>
      <c r="D32" s="8" t="s">
        <v>2</v>
      </c>
      <c r="E32" s="8" t="s">
        <v>18</v>
      </c>
      <c r="F32" s="8" t="s">
        <v>19</v>
      </c>
      <c r="G32" s="8" t="s">
        <v>20</v>
      </c>
      <c r="H32" s="8" t="s">
        <v>6</v>
      </c>
      <c r="J32" s="6" t="s">
        <v>21</v>
      </c>
      <c r="K32" s="6" t="s">
        <v>22</v>
      </c>
      <c r="L32" s="6" t="s">
        <v>23</v>
      </c>
      <c r="M32" s="6" t="s">
        <v>24</v>
      </c>
      <c r="O32" s="6">
        <v>16.7</v>
      </c>
      <c r="P32" s="6">
        <v>19.600000000000001</v>
      </c>
      <c r="Q32" s="6">
        <v>22.4</v>
      </c>
    </row>
    <row r="33" spans="1:17">
      <c r="A33">
        <v>4</v>
      </c>
      <c r="B33" s="9">
        <v>16.7</v>
      </c>
      <c r="C33" s="9">
        <f>2*$C$1*B33</f>
        <v>104.92919462989899</v>
      </c>
      <c r="D33" s="9">
        <v>0.2</v>
      </c>
      <c r="E33" s="9">
        <v>0.15</v>
      </c>
      <c r="F33" s="9">
        <v>21.3</v>
      </c>
      <c r="G33" s="9">
        <f>F33*4</f>
        <v>85.2</v>
      </c>
      <c r="H33" s="9">
        <f>1/G33</f>
        <v>1.1737089201877934E-2</v>
      </c>
      <c r="I33" t="s">
        <v>25</v>
      </c>
      <c r="J33">
        <v>0.2</v>
      </c>
      <c r="K33">
        <f>J33*9.81</f>
        <v>1.9620000000000002</v>
      </c>
      <c r="L33">
        <v>0.15</v>
      </c>
      <c r="M33" s="6">
        <f>K33*L33</f>
        <v>0.29430000000000001</v>
      </c>
      <c r="N33" s="1" t="s">
        <v>26</v>
      </c>
      <c r="O33">
        <f>G34</f>
        <v>90.7</v>
      </c>
      <c r="P33">
        <f>G43</f>
        <v>108.2</v>
      </c>
      <c r="Q33">
        <f>G52</f>
        <v>121.6</v>
      </c>
    </row>
    <row r="34" spans="1:17">
      <c r="B34" s="5"/>
      <c r="C34" s="5"/>
      <c r="D34" s="5"/>
      <c r="E34" s="5"/>
      <c r="F34" s="5"/>
      <c r="G34" s="5">
        <v>90.7</v>
      </c>
      <c r="H34" s="5">
        <f>1/G34</f>
        <v>1.1025358324145534E-2</v>
      </c>
      <c r="J34">
        <v>0.2</v>
      </c>
      <c r="K34">
        <f>J34*9.81</f>
        <v>1.9620000000000002</v>
      </c>
      <c r="L34">
        <v>0.2</v>
      </c>
      <c r="M34" s="6">
        <f>K34*L34</f>
        <v>0.39240000000000008</v>
      </c>
      <c r="N34" s="1" t="s">
        <v>27</v>
      </c>
      <c r="O34">
        <f>G36</f>
        <v>65</v>
      </c>
      <c r="P34">
        <f>G44</f>
        <v>75.2</v>
      </c>
      <c r="Q34">
        <f>G53</f>
        <v>84.7</v>
      </c>
    </row>
    <row r="35" spans="1:17" hidden="1">
      <c r="B35" s="5"/>
      <c r="C35" s="5"/>
      <c r="D35" s="5"/>
      <c r="E35" s="5"/>
      <c r="F35" s="5"/>
      <c r="G35" s="5"/>
      <c r="H35" s="5"/>
      <c r="J35">
        <v>0.46</v>
      </c>
      <c r="K35">
        <f>J35*9.81</f>
        <v>4.5126000000000008</v>
      </c>
      <c r="L35">
        <v>0.15</v>
      </c>
      <c r="M35" s="6">
        <f>K35*L35</f>
        <v>0.6768900000000001</v>
      </c>
      <c r="N35" s="1" t="s">
        <v>28</v>
      </c>
      <c r="O35">
        <f>G38</f>
        <v>39.200000000000003</v>
      </c>
      <c r="P35">
        <f>G45</f>
        <v>45.7</v>
      </c>
      <c r="Q35">
        <f>G55</f>
        <v>52.2</v>
      </c>
    </row>
    <row r="36" spans="1:17">
      <c r="B36" s="5"/>
      <c r="C36" s="5"/>
      <c r="D36" s="5"/>
      <c r="E36" s="5">
        <v>0.2</v>
      </c>
      <c r="F36" s="5"/>
      <c r="G36" s="5">
        <v>65</v>
      </c>
      <c r="H36" s="5">
        <f>1/G36</f>
        <v>1.5384615384615385E-2</v>
      </c>
      <c r="J36">
        <v>0.46</v>
      </c>
      <c r="K36">
        <f>J36*9.81</f>
        <v>4.5126000000000008</v>
      </c>
      <c r="L36">
        <v>0.2</v>
      </c>
      <c r="M36" s="6">
        <f>K36*L36</f>
        <v>0.90252000000000021</v>
      </c>
      <c r="N36" s="1" t="s">
        <v>29</v>
      </c>
      <c r="O36">
        <f>G39</f>
        <v>29.9</v>
      </c>
      <c r="P36">
        <f>G46</f>
        <v>33.799999999999997</v>
      </c>
      <c r="Q36">
        <f>G56</f>
        <v>36.1</v>
      </c>
    </row>
    <row r="37" spans="1:17" hidden="1">
      <c r="B37" s="5"/>
      <c r="C37" s="5"/>
      <c r="D37" s="5"/>
      <c r="E37" s="5"/>
      <c r="F37" s="5"/>
      <c r="G37" s="5"/>
      <c r="H37" s="5"/>
    </row>
    <row r="38" spans="1:17" ht="13.5">
      <c r="B38" s="5"/>
      <c r="C38" s="5"/>
      <c r="D38" s="5">
        <v>0.46</v>
      </c>
      <c r="E38" s="5">
        <v>0.15</v>
      </c>
      <c r="F38" s="5"/>
      <c r="G38" s="5">
        <v>39.200000000000003</v>
      </c>
      <c r="H38" s="5">
        <f>1/G38</f>
        <v>2.551020408163265E-2</v>
      </c>
      <c r="J38" t="s">
        <v>10</v>
      </c>
      <c r="L38" s="7">
        <v>4.6800000000000001E-2</v>
      </c>
      <c r="N38" t="s">
        <v>30</v>
      </c>
      <c r="O38">
        <v>0.04</v>
      </c>
    </row>
    <row r="39" spans="1:17">
      <c r="B39" s="5"/>
      <c r="C39" s="5"/>
      <c r="D39" s="5"/>
      <c r="E39" s="5">
        <v>0.2</v>
      </c>
      <c r="F39" s="5"/>
      <c r="G39" s="5">
        <v>29.9</v>
      </c>
      <c r="H39" s="5">
        <f>1/G39</f>
        <v>3.3444816053511704E-2</v>
      </c>
      <c r="J39" t="s">
        <v>31</v>
      </c>
      <c r="O39" s="6" t="s">
        <v>17</v>
      </c>
    </row>
    <row r="40" spans="1:17">
      <c r="J40" s="6" t="s">
        <v>21</v>
      </c>
      <c r="K40" s="6" t="s">
        <v>22</v>
      </c>
      <c r="L40" s="6" t="s">
        <v>23</v>
      </c>
      <c r="M40" s="6" t="s">
        <v>24</v>
      </c>
      <c r="O40" s="6">
        <v>16.7</v>
      </c>
      <c r="P40" s="6">
        <v>19.600000000000001</v>
      </c>
      <c r="Q40" s="6">
        <v>22.4</v>
      </c>
    </row>
    <row r="41" spans="1:17" hidden="1">
      <c r="J41">
        <v>0.2</v>
      </c>
      <c r="K41">
        <f>(J41+$O$38)*9.81</f>
        <v>2.3544000000000005</v>
      </c>
      <c r="L41">
        <v>0.15</v>
      </c>
      <c r="M41" s="6">
        <f>K41*L41</f>
        <v>0.35316000000000008</v>
      </c>
      <c r="N41" s="1" t="s">
        <v>32</v>
      </c>
      <c r="O41">
        <f>2*$C$1*$L$38*(2*$C$1*O$40)/$M41</f>
        <v>87.367629581100715</v>
      </c>
      <c r="P41">
        <f>2*$C$1*$L$38*(2*$C$1*P$40)/$M41</f>
        <v>102.5392538796152</v>
      </c>
      <c r="Q41">
        <f>2*$C$1*$L$38*(2*$C$1*Q$40)/$M41</f>
        <v>117.18771871956024</v>
      </c>
    </row>
    <row r="42" spans="1:17">
      <c r="A42" t="s">
        <v>14</v>
      </c>
      <c r="B42" s="8" t="s">
        <v>6</v>
      </c>
      <c r="C42" s="8" t="s">
        <v>7</v>
      </c>
      <c r="D42" s="8" t="s">
        <v>2</v>
      </c>
      <c r="E42" s="8" t="s">
        <v>18</v>
      </c>
      <c r="F42" s="8"/>
      <c r="G42" s="8" t="s">
        <v>20</v>
      </c>
      <c r="H42" s="8" t="s">
        <v>6</v>
      </c>
      <c r="J42">
        <v>0.2</v>
      </c>
      <c r="K42">
        <f>(J42+$O$38)*9.81</f>
        <v>2.3544000000000005</v>
      </c>
      <c r="L42">
        <v>0.2</v>
      </c>
      <c r="M42" s="6">
        <f>K42*L42</f>
        <v>0.47088000000000013</v>
      </c>
      <c r="N42" s="1" t="s">
        <v>33</v>
      </c>
      <c r="O42">
        <f>2*$C$1*$L$38*(2*$C$1*O$40)/$M42</f>
        <v>65.525722185825529</v>
      </c>
      <c r="P42">
        <f>2*$C$1*$L$38*(2*$C$1*P$40)/$M42</f>
        <v>76.904440409711398</v>
      </c>
      <c r="Q42">
        <f>2*$C$1*$L$38*(2*$C$1*Q$40)/$M42</f>
        <v>87.890789039670182</v>
      </c>
    </row>
    <row r="43" spans="1:17">
      <c r="A43">
        <v>7</v>
      </c>
      <c r="B43" s="5">
        <v>19.600000000000001</v>
      </c>
      <c r="C43" s="5">
        <f>2*$C$1*B43</f>
        <v>123.15043202071978</v>
      </c>
      <c r="D43" s="5">
        <v>0.2</v>
      </c>
      <c r="E43" s="5">
        <v>0.15</v>
      </c>
      <c r="F43" s="5"/>
      <c r="G43" s="5">
        <v>108.2</v>
      </c>
      <c r="H43" s="5">
        <f t="shared" ref="H43:H49" si="0">1/G43</f>
        <v>9.2421441774491672E-3</v>
      </c>
      <c r="J43">
        <v>0.46</v>
      </c>
      <c r="K43">
        <f>(J43+$O$38)*9.81</f>
        <v>4.9050000000000002</v>
      </c>
      <c r="L43">
        <v>0.15</v>
      </c>
      <c r="M43" s="6">
        <f>K43*L43</f>
        <v>0.73575000000000002</v>
      </c>
      <c r="N43" s="1" t="s">
        <v>34</v>
      </c>
      <c r="O43">
        <f>2*$C$1*$L$38*(2*$C$1*O$40)/$M43</f>
        <v>41.936462198928353</v>
      </c>
      <c r="P43">
        <f>2*$C$1*$L$38*(2*$C$1*P$40)/$M43</f>
        <v>49.218841862215307</v>
      </c>
      <c r="Q43">
        <f>2*$C$1*$L$38*(2*$C$1*Q$40)/$M43</f>
        <v>56.25010498538893</v>
      </c>
    </row>
    <row r="44" spans="1:17">
      <c r="B44" s="5"/>
      <c r="C44" s="5"/>
      <c r="D44" s="5"/>
      <c r="E44" s="5">
        <v>0.2</v>
      </c>
      <c r="F44" s="5"/>
      <c r="G44" s="5">
        <v>75.2</v>
      </c>
      <c r="H44" s="5">
        <f t="shared" si="0"/>
        <v>1.3297872340425532E-2</v>
      </c>
      <c r="J44">
        <v>0.46</v>
      </c>
      <c r="K44">
        <f>(J44+$O$38)*9.81</f>
        <v>4.9050000000000002</v>
      </c>
      <c r="L44">
        <v>0.2</v>
      </c>
      <c r="M44" s="6">
        <f>K44*L44</f>
        <v>0.98100000000000009</v>
      </c>
      <c r="N44" s="1" t="s">
        <v>35</v>
      </c>
      <c r="O44">
        <f>2*$C$1*$L$38*(2*$C$1*O$40)/$M44</f>
        <v>31.452346649196262</v>
      </c>
      <c r="P44">
        <f>2*$C$1*$L$38*(2*$C$1*P$40)/$M44</f>
        <v>36.914131396661482</v>
      </c>
      <c r="Q44">
        <f>2*$C$1*$L$38*(2*$C$1*Q$40)/$M44</f>
        <v>42.18757873904169</v>
      </c>
    </row>
    <row r="45" spans="1:17">
      <c r="B45" s="5"/>
      <c r="C45" s="5"/>
      <c r="D45" s="5">
        <v>0.46</v>
      </c>
      <c r="E45" s="5">
        <v>0.15</v>
      </c>
      <c r="F45" s="5"/>
      <c r="G45" s="5">
        <v>45.7</v>
      </c>
      <c r="H45" s="5">
        <f t="shared" si="0"/>
        <v>2.1881838074398249E-2</v>
      </c>
    </row>
    <row r="46" spans="1:17">
      <c r="B46" s="5"/>
      <c r="C46" s="5"/>
      <c r="D46" s="5"/>
      <c r="E46" s="5">
        <v>0.2</v>
      </c>
      <c r="F46" s="5"/>
      <c r="G46" s="5">
        <v>33.799999999999997</v>
      </c>
      <c r="H46" s="5">
        <f t="shared" si="0"/>
        <v>2.9585798816568049E-2</v>
      </c>
    </row>
    <row r="47" spans="1:17">
      <c r="B47" s="5"/>
      <c r="C47" s="5"/>
      <c r="D47" s="5">
        <v>1</v>
      </c>
      <c r="E47" s="5">
        <v>0.15</v>
      </c>
      <c r="F47" s="5"/>
      <c r="G47" s="5">
        <v>21.1</v>
      </c>
      <c r="H47" s="5">
        <f t="shared" si="0"/>
        <v>4.7393364928909949E-2</v>
      </c>
    </row>
    <row r="48" spans="1:17">
      <c r="B48" s="5"/>
      <c r="C48" s="5"/>
      <c r="D48" s="5"/>
      <c r="E48" s="5">
        <v>0.2</v>
      </c>
      <c r="F48" s="5"/>
      <c r="G48" s="5">
        <v>15.8</v>
      </c>
      <c r="H48" s="5">
        <f t="shared" si="0"/>
        <v>6.3291139240506319E-2</v>
      </c>
    </row>
    <row r="49" spans="1:8">
      <c r="B49" s="5"/>
      <c r="C49" s="5"/>
      <c r="D49" s="5"/>
      <c r="E49" s="5">
        <v>0.17499999999999999</v>
      </c>
      <c r="F49" s="5"/>
      <c r="G49" s="5">
        <v>18.100000000000001</v>
      </c>
      <c r="H49" s="5">
        <f t="shared" si="0"/>
        <v>5.5248618784530384E-2</v>
      </c>
    </row>
    <row r="51" spans="1:8">
      <c r="A51" t="s">
        <v>14</v>
      </c>
      <c r="B51" s="8" t="s">
        <v>6</v>
      </c>
      <c r="C51" s="8" t="s">
        <v>7</v>
      </c>
      <c r="D51" s="8" t="s">
        <v>2</v>
      </c>
      <c r="E51" s="8" t="s">
        <v>18</v>
      </c>
      <c r="F51" s="8"/>
      <c r="G51" s="8" t="s">
        <v>20</v>
      </c>
      <c r="H51" s="8" t="s">
        <v>6</v>
      </c>
    </row>
    <row r="52" spans="1:8">
      <c r="A52">
        <v>9</v>
      </c>
      <c r="B52" s="5">
        <v>22.4</v>
      </c>
      <c r="C52" s="5">
        <f>2*$C$1*B52</f>
        <v>140.74335088082259</v>
      </c>
      <c r="D52" s="5">
        <v>0.2</v>
      </c>
      <c r="E52" s="5">
        <v>0.15</v>
      </c>
      <c r="F52" s="5"/>
      <c r="G52" s="5">
        <v>121.6</v>
      </c>
      <c r="H52" s="5">
        <f t="shared" ref="H52:H60" si="1">1/G52</f>
        <v>8.2236842105263153E-3</v>
      </c>
    </row>
    <row r="53" spans="1:8">
      <c r="B53" s="5"/>
      <c r="C53" s="5"/>
      <c r="D53" s="5"/>
      <c r="E53" s="5">
        <v>0.2</v>
      </c>
      <c r="F53" s="5"/>
      <c r="G53" s="5">
        <v>84.7</v>
      </c>
      <c r="H53" s="5">
        <f t="shared" si="1"/>
        <v>1.1806375442739079E-2</v>
      </c>
    </row>
    <row r="54" spans="1:8">
      <c r="B54" s="5"/>
      <c r="C54" s="5"/>
      <c r="D54" s="5"/>
      <c r="E54" s="5">
        <v>0.17499999999999999</v>
      </c>
      <c r="F54" s="5"/>
      <c r="G54" s="5">
        <v>97.2</v>
      </c>
      <c r="H54" s="5">
        <f t="shared" si="1"/>
        <v>1.0288065843621399E-2</v>
      </c>
    </row>
    <row r="55" spans="1:8">
      <c r="B55" s="5"/>
      <c r="C55" s="5"/>
      <c r="D55" s="5">
        <v>0.46</v>
      </c>
      <c r="E55" s="5">
        <v>0.15</v>
      </c>
      <c r="F55" s="5"/>
      <c r="G55" s="5">
        <v>52.2</v>
      </c>
      <c r="H55" s="5">
        <f t="shared" si="1"/>
        <v>1.9157088122605363E-2</v>
      </c>
    </row>
    <row r="56" spans="1:8">
      <c r="B56" s="5"/>
      <c r="C56" s="5"/>
      <c r="D56" s="5"/>
      <c r="E56" s="5">
        <v>0.2</v>
      </c>
      <c r="F56" s="5"/>
      <c r="G56" s="5">
        <v>36.1</v>
      </c>
      <c r="H56" s="5">
        <f t="shared" si="1"/>
        <v>2.7700831024930747E-2</v>
      </c>
    </row>
    <row r="57" spans="1:8">
      <c r="B57" s="5"/>
      <c r="C57" s="5"/>
      <c r="D57" s="5"/>
      <c r="E57" s="5">
        <v>0.17499999999999999</v>
      </c>
      <c r="F57" s="5"/>
      <c r="G57" s="5">
        <v>43.4</v>
      </c>
      <c r="H57" s="5">
        <f t="shared" si="1"/>
        <v>2.3041474654377881E-2</v>
      </c>
    </row>
    <row r="58" spans="1:8">
      <c r="B58" s="5"/>
      <c r="C58" s="5"/>
      <c r="D58" s="5">
        <v>1</v>
      </c>
      <c r="E58" s="5">
        <v>0.15</v>
      </c>
      <c r="F58" s="5"/>
      <c r="G58" s="5">
        <v>23.8</v>
      </c>
      <c r="H58" s="5">
        <f t="shared" si="1"/>
        <v>4.2016806722689072E-2</v>
      </c>
    </row>
    <row r="59" spans="1:8">
      <c r="B59" s="5"/>
      <c r="C59" s="5"/>
      <c r="D59" s="5"/>
      <c r="E59" s="5">
        <v>0.2</v>
      </c>
      <c r="F59" s="5"/>
      <c r="G59" s="5">
        <v>17.8</v>
      </c>
      <c r="H59" s="5">
        <f t="shared" si="1"/>
        <v>5.6179775280898875E-2</v>
      </c>
    </row>
    <row r="60" spans="1:8">
      <c r="B60" s="5"/>
      <c r="C60" s="5"/>
      <c r="D60" s="5"/>
      <c r="E60" s="5">
        <v>0.17499999999999999</v>
      </c>
      <c r="F60" s="5"/>
      <c r="G60" s="5">
        <v>20.399999999999999</v>
      </c>
      <c r="H60" s="5">
        <f t="shared" si="1"/>
        <v>4.9019607843137261E-2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Gian-Luca Mateo</cp:lastModifiedBy>
  <cp:revision>49</cp:revision>
  <cp:lastPrinted>2013-05-16T09:13:09Z</cp:lastPrinted>
  <dcterms:created xsi:type="dcterms:W3CDTF">2013-05-02T12:57:45Z</dcterms:created>
  <dcterms:modified xsi:type="dcterms:W3CDTF">2013-05-16T09:13:51Z</dcterms:modified>
</cp:coreProperties>
</file>