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52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<sst xmlns="http://schemas.openxmlformats.org/spreadsheetml/2006/main" count="23" uniqueCount="23">
  <si>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[mm]</t>
  </si>
  <si>
    <t>Offset L-ruler</t>
  </si>
  <si>
    <t>Heat:</t>
  </si>
  <si>
    <t>8V</t>
  </si>
  <si>
    <t>mu_0</t>
  </si>
  <si>
    <t>(4/5)^(1.5)</t>
  </si>
  <si>
    <t>sl</t>
  </si>
  <si>
    <t>sL</t>
  </si>
  <si>
    <t>U [V]</t>
  </si>
  <si>
    <t>I [A]</t>
  </si>
  <si>
    <t>mask [cm]</t>
  </si>
  <si>
    <t>radius [mm]</t>
  </si>
  <si>
    <t>eye [cm]</t>
  </si>
  <si>
    <t>L-&gt;small</t>
  </si>
  <si>
    <t>bigcirc-small</t>
  </si>
  <si>
    <t>r beam[mm]</t>
  </si>
  <si>
    <t>B [T]</t>
  </si>
  <si>
    <t>sr [mm]</t>
  </si>
  <si>
    <t>r(theor)</t>
  </si>
  <si>
    <t>e/m [E+11]</t>
  </si>
  <si>
    <t>s_e/m [E+11]</t>
  </si>
  <si>
    <t>e/m theo.</t>
  </si>
  <si>
    <t>%dev</t>
  </si>
</sst>
</file>

<file path=xl/styles.xml><?xml version="1.0" encoding="utf-8"?>
<styleSheet xmlns="http://schemas.openxmlformats.org/spreadsheetml/2006/main">
  <numFmts count="8">
    <numFmt formatCode="GENERAL" numFmtId="164"/>
    <numFmt formatCode="GENERAL" numFmtId="165"/>
    <numFmt formatCode="0.000" numFmtId="166"/>
    <numFmt formatCode="0.000" numFmtId="167"/>
    <numFmt formatCode="0.###" numFmtId="168"/>
    <numFmt formatCode="0.00" numFmtId="169"/>
    <numFmt formatCode="0.0000" numFmtId="170"/>
    <numFmt formatCode="0.0000" numFmtId="171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4" activeCellId="0" pane="topLeft" sqref="K4"/>
    </sheetView>
  </sheetViews>
  <sheetFormatPr defaultRowHeight="15"/>
  <cols>
    <col collapsed="false" hidden="false" max="2" min="1" style="0" width="10.5748987854251"/>
    <col collapsed="false" hidden="false" max="3" min="3" style="0" width="10.1983805668016"/>
    <col collapsed="false" hidden="false" max="4" min="4" style="0" width="10.834008097166"/>
    <col collapsed="false" hidden="false" max="5" min="5" style="0" width="8.1336032388664"/>
    <col collapsed="false" hidden="false" max="6" min="6" style="0" width="9.1417004048583"/>
    <col collapsed="false" hidden="false" max="8" min="8" style="0" width="11.1255060728745"/>
    <col collapsed="false" hidden="false" max="9" min="9" style="0" width="11.9959514170041"/>
    <col collapsed="false" hidden="false" max="10" min="10" style="0" width="7.93927125506073"/>
    <col collapsed="false" hidden="false" max="11" min="11" style="0" width="8.97570850202429"/>
    <col collapsed="false" hidden="false" max="12" min="12" style="0" width="10.2995951417004"/>
    <col collapsed="false" hidden="false" max="13" min="13" style="0" width="13.080971659919"/>
    <col collapsed="false" hidden="false" max="14" min="14" style="0" width="17.2105263157895"/>
    <col collapsed="false" hidden="false" max="15" min="15" style="0" width="6.89068825910931"/>
    <col collapsed="false" hidden="false" max="1025" min="16" style="0" width="10.5748987854251"/>
  </cols>
  <sheetData>
    <row collapsed="false" customFormat="false" customHeight="true" hidden="false" ht="15" outlineLevel="0" r="1">
      <c r="B1" s="0" t="s">
        <v>0</v>
      </c>
    </row>
    <row collapsed="false" customFormat="false" customHeight="true" hidden="false" ht="15" outlineLevel="0" r="2">
      <c r="A2" s="0" t="s">
        <v>1</v>
      </c>
      <c r="B2" s="0" t="n">
        <v>130</v>
      </c>
      <c r="C2" s="0" t="s">
        <v>2</v>
      </c>
      <c r="D2" s="0" t="s">
        <v>3</v>
      </c>
    </row>
    <row collapsed="false" customFormat="false" customHeight="true" hidden="false" ht="15" outlineLevel="0" r="3">
      <c r="C3" s="0" t="s">
        <v>4</v>
      </c>
      <c r="D3" s="1" t="n">
        <f aca="false">1.25663706144*10^(-6)</f>
        <v>1.25663706144E-006</v>
      </c>
    </row>
    <row collapsed="false" customFormat="false" customHeight="true" hidden="false" ht="15" outlineLevel="0" r="4">
      <c r="C4" s="0" t="s">
        <v>5</v>
      </c>
      <c r="D4" s="1" t="n">
        <f aca="false">(4/5)^(1.5)</f>
        <v>0.715541752799933</v>
      </c>
      <c r="J4" s="0" t="s">
        <v>6</v>
      </c>
      <c r="K4" s="1" t="n">
        <f aca="false">STDEV(C8:C9)/SQRT(2)/100</f>
        <v>0.00299999999999999</v>
      </c>
    </row>
    <row collapsed="false" customFormat="false" customHeight="true" hidden="false" ht="15" outlineLevel="0" r="5">
      <c r="J5" s="0" t="s">
        <v>7</v>
      </c>
      <c r="K5" s="0" t="n">
        <v>0.0005</v>
      </c>
    </row>
    <row collapsed="false" customFormat="false" customHeight="true" hidden="false" ht="15" outlineLevel="0" r="7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0" t="s">
        <v>16</v>
      </c>
      <c r="J7" s="0" t="s">
        <v>17</v>
      </c>
      <c r="K7" s="0" t="s">
        <v>18</v>
      </c>
      <c r="L7" s="0" t="s">
        <v>19</v>
      </c>
      <c r="M7" s="0" t="s">
        <v>20</v>
      </c>
      <c r="N7" s="0" t="s">
        <v>21</v>
      </c>
      <c r="O7" s="0" t="s">
        <v>22</v>
      </c>
    </row>
    <row collapsed="false" customFormat="false" customHeight="true" hidden="false" ht="15" outlineLevel="0" r="8">
      <c r="A8" s="0" t="n">
        <v>303.8</v>
      </c>
      <c r="B8" s="0" t="n">
        <v>2.9</v>
      </c>
      <c r="C8" s="0" t="n">
        <v>25.85</v>
      </c>
      <c r="D8" s="0" t="n">
        <v>21.6</v>
      </c>
      <c r="E8" s="0" t="n">
        <v>50</v>
      </c>
      <c r="F8" s="1" t="n">
        <f aca="false">$B$2+C8*10+G8</f>
        <v>630</v>
      </c>
      <c r="G8" s="1" t="n">
        <f aca="false">(E8-C8)*10</f>
        <v>241.5</v>
      </c>
      <c r="H8" s="3" t="n">
        <f aca="false">(F8*D8/G8)/2</f>
        <v>28.1739130434783</v>
      </c>
      <c r="I8" s="3" t="n">
        <f aca="false">$D$4*$D$3*124*B8/0.15</f>
        <v>0.00215562528195452</v>
      </c>
      <c r="J8" s="4" t="n">
        <f aca="false">SQRT((D8/1000)^2*$K$4^2/(E8/100-C8/100)^4+(D8/1000)^2*$K$5^2/(E8/100-C8/100)^4)*1000</f>
        <v>1.12639404905024</v>
      </c>
      <c r="K8" s="3" t="n">
        <f aca="false">(3.37212982702*10^(-6)*SQRT(A8)/I8)*1000</f>
        <v>27.2662180115101</v>
      </c>
      <c r="L8" s="5" t="n">
        <f aca="false">2*A8/((H8/1000)^2*I8^2)/(10^11)</f>
        <v>1.64731589303242</v>
      </c>
      <c r="M8" s="4" t="n">
        <f aca="false">4*(J8/1000)*(A8)/(($D$4*$D$3*124*B8/0.15)^2*(H8/1000)^3)/(10^11)</f>
        <v>0.131719496397546</v>
      </c>
      <c r="N8" s="0" t="n">
        <f aca="false">1.758820088*10^11</f>
        <v>175882008800</v>
      </c>
      <c r="O8" s="6" t="n">
        <f aca="false">100-N8/L8/10^11*100</f>
        <v>-6.7688410850165</v>
      </c>
    </row>
    <row collapsed="false" customFormat="false" customHeight="true" hidden="false" ht="15" outlineLevel="0" r="9">
      <c r="A9" s="0" t="n">
        <v>303.8</v>
      </c>
      <c r="B9" s="0" t="n">
        <v>2.9</v>
      </c>
      <c r="C9" s="0" t="n">
        <v>26.45</v>
      </c>
      <c r="D9" s="0" t="n">
        <v>21.6</v>
      </c>
      <c r="E9" s="0" t="n">
        <v>50</v>
      </c>
      <c r="F9" s="1" t="n">
        <f aca="false">$B$2+C9*10+G9</f>
        <v>630</v>
      </c>
      <c r="G9" s="1" t="n">
        <f aca="false">(E9-C9)*10</f>
        <v>235.5</v>
      </c>
      <c r="H9" s="3" t="n">
        <f aca="false">(F9*D9/G9)/2</f>
        <v>28.8917197452229</v>
      </c>
      <c r="I9" s="3" t="n">
        <f aca="false">$D$4*$D$3*124*B9/0.15</f>
        <v>0.00215562528195452</v>
      </c>
      <c r="J9" s="4" t="n">
        <f aca="false">SQRT((D9/1000)^2*$K$4^2/(E9/100-C9/100)^4+(D9/1000)^2*$K$5^2/(E9/100-C9/100)^4)*1000</f>
        <v>1.18452108180581</v>
      </c>
      <c r="K9" s="3" t="n">
        <f aca="false">(3.37212982702*10^(-6)*SQRT(A9)/I9)*1000</f>
        <v>27.2662180115101</v>
      </c>
      <c r="L9" s="5" t="n">
        <f aca="false">2*A9/((H9/1000)^2*I9^2)/(10^11)</f>
        <v>1.56647850960056</v>
      </c>
      <c r="M9" s="4" t="n">
        <f aca="false">4*(J9/1000)*(A9)/(($D$4*$D$3*124*B9/0.15)^2*(H9/1000)^3)/(10^11)</f>
        <v>0.128446962325557</v>
      </c>
      <c r="N9" s="0" t="n">
        <f aca="false">1.758820088*10^11</f>
        <v>175882008800</v>
      </c>
      <c r="O9" s="6" t="n">
        <f aca="false">100-N9/L9/10^11*100</f>
        <v>-12.2785966880893</v>
      </c>
    </row>
    <row collapsed="false" customFormat="false" customHeight="true" hidden="false" ht="15" outlineLevel="0" r="10">
      <c r="A10" s="0" t="n">
        <v>304</v>
      </c>
      <c r="B10" s="0" t="n">
        <v>1.69</v>
      </c>
      <c r="C10" s="0" t="n">
        <v>24.4</v>
      </c>
      <c r="D10" s="0" t="n">
        <v>39.6</v>
      </c>
      <c r="E10" s="0" t="n">
        <v>50</v>
      </c>
      <c r="F10" s="1" t="n">
        <f aca="false">$B$2+C10*10+G10</f>
        <v>630</v>
      </c>
      <c r="G10" s="1" t="n">
        <f aca="false">(E10-C10)*10</f>
        <v>256</v>
      </c>
      <c r="H10" s="3" t="n">
        <f aca="false">(F10*D10/G10)/2</f>
        <v>48.7265625</v>
      </c>
      <c r="I10" s="3" t="n">
        <f aca="false">$D$4*$D$3*124*B10/0.15</f>
        <v>0.00125620921603557</v>
      </c>
      <c r="J10" s="4" t="n">
        <f aca="false">SQRT((D10/1000)^2*$K$4^2/(E10/100-C10/100)^4+(D10/1000)^2*$K$5^2/(E10/100-C10/100)^4)*1000</f>
        <v>1.83774868926856</v>
      </c>
      <c r="K10" s="3" t="n">
        <f aca="false">(3.37212982702*10^(-6)*SQRT(A10)/I10)*1000</f>
        <v>46.8035832020622</v>
      </c>
      <c r="L10" s="5" t="n">
        <f aca="false">2*A10/((H10/1000)^2*I10^2)/(10^11)</f>
        <v>1.62273678099258</v>
      </c>
      <c r="M10" s="4" t="n">
        <f aca="false">4*(J10/1000)*(A10)/(($D$4*$D$3*124*B10/0.15)^2*(H10/1000)^3)/(10^11)</f>
        <v>0.122404792757421</v>
      </c>
      <c r="N10" s="0" t="n">
        <f aca="false">1.758820088*10^11</f>
        <v>175882008800</v>
      </c>
      <c r="O10" s="6" t="n">
        <f aca="false">100-N10/L10/10^11*100</f>
        <v>-8.38603700867483</v>
      </c>
    </row>
    <row collapsed="false" customFormat="false" customHeight="true" hidden="false" ht="15" outlineLevel="0" r="11">
      <c r="A11" s="0" t="n">
        <v>303.9</v>
      </c>
      <c r="B11" s="0" t="n">
        <v>4.95</v>
      </c>
      <c r="C11" s="0" t="n">
        <v>10.65</v>
      </c>
      <c r="D11" s="0" t="n">
        <v>21.6</v>
      </c>
      <c r="E11" s="0" t="n">
        <v>50</v>
      </c>
      <c r="F11" s="1" t="n">
        <f aca="false">$B$2+C11*10+G11</f>
        <v>630</v>
      </c>
      <c r="G11" s="1" t="n">
        <f aca="false">(E11-C11)*10</f>
        <v>393.5</v>
      </c>
      <c r="H11" s="3" t="n">
        <f aca="false">(F11*D11/G11)/2</f>
        <v>17.2909783989835</v>
      </c>
      <c r="I11" s="3" t="n">
        <f aca="false">$D$4*$D$3*124*B11/0.15</f>
        <v>0.00367942936057754</v>
      </c>
      <c r="J11" s="4" t="n">
        <f aca="false">SQRT((D11/1000)^2*$K$4^2/(E11/100-C11/100)^4+(D11/1000)^2*$K$5^2/(E11/100-C11/100)^4)*1000</f>
        <v>0.424262985891903</v>
      </c>
      <c r="K11" s="3" t="n">
        <f aca="false">(3.37212982702*10^(-6)*SQRT(A11)/I11)*1000</f>
        <v>15.9767767662272</v>
      </c>
      <c r="L11" s="5" t="n">
        <f aca="false">2*A11/((H11/1000)^2*I11^2)/(10^11)</f>
        <v>1.50162199210943</v>
      </c>
      <c r="M11" s="4" t="n">
        <f aca="false">4*(J11/1000)*(A11)/(($D$4*$D$3*124*B11/0.15)^2*(H11/1000)^3)/(10^11)</f>
        <v>0.0736895987436718</v>
      </c>
      <c r="N11" s="0" t="n">
        <f aca="false">1.758820088*10^11</f>
        <v>175882008800</v>
      </c>
      <c r="O11" s="6" t="n">
        <f aca="false">100-N11/L11/10^11*100</f>
        <v>-17.1280187185636</v>
      </c>
    </row>
    <row collapsed="false" customFormat="false" customHeight="true" hidden="false" ht="15" outlineLevel="0" r="12">
      <c r="A12" s="0" t="n">
        <v>304</v>
      </c>
      <c r="B12" s="0" t="n">
        <v>4</v>
      </c>
      <c r="C12" s="0" t="n">
        <v>17.9</v>
      </c>
      <c r="D12" s="0" t="n">
        <v>21.6</v>
      </c>
      <c r="E12" s="0" t="n">
        <v>50</v>
      </c>
      <c r="F12" s="1" t="n">
        <f aca="false">$B$2+C12*10+G12</f>
        <v>630</v>
      </c>
      <c r="G12" s="1" t="n">
        <f aca="false">(E12-C12)*10</f>
        <v>321</v>
      </c>
      <c r="H12" s="3" t="n">
        <f aca="false">(F12*D12/G12)/2</f>
        <v>21.196261682243</v>
      </c>
      <c r="I12" s="3" t="n">
        <f aca="false">$D$4*$D$3*124*B12/0.15</f>
        <v>0.00297327625097175</v>
      </c>
      <c r="J12" s="4" t="n">
        <f aca="false">SQRT((D12/1000)^2*$K$4^2/(E12/100-C12/100)^4+(D12/1000)^2*$K$5^2/(E12/100-C12/100)^4)*1000</f>
        <v>0.637550444262192</v>
      </c>
      <c r="K12" s="3" t="n">
        <f aca="false">(3.37212982702*10^(-6)*SQRT(A12)/I12)*1000</f>
        <v>19.7745139028713</v>
      </c>
      <c r="L12" s="5" t="n">
        <f aca="false">2*A12/((H12/1000)^2*I12^2)/(10^11)</f>
        <v>1.53078610093125</v>
      </c>
      <c r="M12" s="4" t="n">
        <f aca="false">4*(J12/1000)*(A12)/(($D$4*$D$3*124*B12/0.15)^2*(H12/1000)^3)/(10^11)</f>
        <v>0.0920873098615028</v>
      </c>
      <c r="N12" s="0" t="n">
        <f aca="false">1.758820088*10^11</f>
        <v>175882008800</v>
      </c>
      <c r="O12" s="6" t="n">
        <f aca="false">100-N12/L12/10^11*100</f>
        <v>-14.8965284522789</v>
      </c>
    </row>
    <row collapsed="false" customFormat="false" customHeight="true" hidden="false" ht="15" outlineLevel="0" r="13">
      <c r="A13" s="0" t="n">
        <v>151.2</v>
      </c>
      <c r="B13" s="0" t="n">
        <v>1.23</v>
      </c>
      <c r="C13" s="0" t="n">
        <v>23.5</v>
      </c>
      <c r="D13" s="0" t="n">
        <v>39.6</v>
      </c>
      <c r="E13" s="0" t="n">
        <v>50</v>
      </c>
      <c r="F13" s="1" t="n">
        <f aca="false">$B$2+C13*10+G13</f>
        <v>630</v>
      </c>
      <c r="G13" s="1" t="n">
        <f aca="false">(E13-C13)*10</f>
        <v>265</v>
      </c>
      <c r="H13" s="3" t="n">
        <f aca="false">(F13*D13/G13)/2</f>
        <v>47.0716981132076</v>
      </c>
      <c r="I13" s="3" t="n">
        <f aca="false">$D$4*$D$3*124*B13/0.15</f>
        <v>0.000914282447173813</v>
      </c>
      <c r="J13" s="4" t="n">
        <f aca="false">SQRT((D13/1000)^2*$K$4^2/(E13/100-C13/100)^4+(D13/1000)^2*$K$5^2/(E13/100-C13/100)^4)*1000</f>
        <v>1.71504020078183</v>
      </c>
      <c r="K13" s="3" t="n">
        <f aca="false">(3.37212982702*10^(-6)*SQRT(A13)/I13)*1000</f>
        <v>45.3523504742452</v>
      </c>
      <c r="L13" s="5" t="n">
        <f aca="false">2*A13/((H13/1000)^2*I13^2)/(10^11)</f>
        <v>1.63268082102931</v>
      </c>
      <c r="M13" s="4" t="n">
        <f aca="false">4*(J13/1000)*(A13)/(($D$4*$D$3*124*B13/0.15)^2*(H13/1000)^3)/(10^11)</f>
        <v>0.118972263816635</v>
      </c>
      <c r="N13" s="0" t="n">
        <f aca="false">1.758820088*10^11</f>
        <v>175882008800</v>
      </c>
      <c r="O13" s="6" t="n">
        <f aca="false">100-N13/L13/10^11*100</f>
        <v>-7.72589873942222</v>
      </c>
    </row>
    <row collapsed="false" customFormat="false" customHeight="true" hidden="false" ht="15" outlineLevel="0" r="14">
      <c r="A14" s="0" t="n">
        <v>151.3</v>
      </c>
      <c r="B14" s="0" t="n">
        <v>1.53</v>
      </c>
      <c r="C14" s="0" t="n">
        <v>26</v>
      </c>
      <c r="D14" s="0" t="n">
        <v>29.6</v>
      </c>
      <c r="E14" s="0" t="n">
        <v>50</v>
      </c>
      <c r="F14" s="1" t="n">
        <f aca="false">$B$2+C14*10+G14</f>
        <v>630</v>
      </c>
      <c r="G14" s="1" t="n">
        <f aca="false">(E14-C14)*10</f>
        <v>240</v>
      </c>
      <c r="H14" s="3" t="n">
        <f aca="false">(F14*D14/G14)/2</f>
        <v>38.85</v>
      </c>
      <c r="I14" s="3" t="n">
        <f aca="false">$D$4*$D$3*124*B14/0.15</f>
        <v>0.00113727816599669</v>
      </c>
      <c r="J14" s="4" t="n">
        <f aca="false">SQRT((D14/1000)^2*$K$4^2/(E14/100-C14/100)^4+(D14/1000)^2*$K$5^2/(E14/100-C14/100)^4)*1000</f>
        <v>1.56293203903495</v>
      </c>
      <c r="K14" s="3" t="n">
        <f aca="false">(3.37212982702*10^(-6)*SQRT(A14)/I14)*1000</f>
        <v>36.4717875312646</v>
      </c>
      <c r="L14" s="5" t="n">
        <f aca="false">2*A14/((H14/1000)^2*I14^2)/(10^11)</f>
        <v>1.55007772196985</v>
      </c>
      <c r="M14" s="4" t="n">
        <f aca="false">4*(J14/1000)*(A14)/(($D$4*$D$3*124*B14/0.15)^2*(H14/1000)^3)/(10^11)</f>
        <v>0.124718977331325</v>
      </c>
      <c r="N14" s="0" t="n">
        <f aca="false">1.758820088*10^11</f>
        <v>175882008800</v>
      </c>
      <c r="O14" s="6" t="n">
        <f aca="false">100-N14/L14/10^11*100</f>
        <v>-13.4665741640931</v>
      </c>
    </row>
    <row collapsed="false" customFormat="false" customHeight="true" hidden="false" ht="15" outlineLevel="0" r="15">
      <c r="A15" s="0" t="n">
        <v>151.3</v>
      </c>
      <c r="B15" s="0" t="n">
        <v>2.5</v>
      </c>
      <c r="C15" s="0" t="n">
        <v>21.7</v>
      </c>
      <c r="D15" s="0" t="n">
        <v>21.6</v>
      </c>
      <c r="E15" s="0" t="n">
        <v>50</v>
      </c>
      <c r="F15" s="1" t="n">
        <f aca="false">$B$2+C15*10+G15</f>
        <v>630</v>
      </c>
      <c r="G15" s="1" t="n">
        <f aca="false">(E15-C15)*10</f>
        <v>283</v>
      </c>
      <c r="H15" s="3" t="n">
        <f aca="false">(F15*D15/G15)/2</f>
        <v>24.0424028268551</v>
      </c>
      <c r="I15" s="3" t="n">
        <f aca="false">$D$4*$D$3*124*B15/0.15</f>
        <v>0.00185829765685734</v>
      </c>
      <c r="J15" s="4" t="n">
        <f aca="false">SQRT((D15/1000)^2*$K$4^2/(E15/100-C15/100)^4+(D15/1000)^2*$K$5^2/(E15/100-C15/100)^4)*1000</f>
        <v>0.82026040189315</v>
      </c>
      <c r="K15" s="3" t="n">
        <f aca="false">(3.37212982702*10^(-6)*SQRT(A15)/I15)*1000</f>
        <v>22.3207339691339</v>
      </c>
      <c r="L15" s="5" t="n">
        <f aca="false">2*A15/((H15/1000)^2*I15^2)/(10^11)</f>
        <v>1.51594214236202</v>
      </c>
      <c r="M15" s="4" t="n">
        <f aca="false">4*(J15/1000)*(A15)/(($D$4*$D$3*124*B15/0.15)^2*(H15/1000)^3)/(10^11)</f>
        <v>0.103439520575015</v>
      </c>
      <c r="N15" s="0" t="n">
        <f aca="false">1.758820088*10^11</f>
        <v>175882008800</v>
      </c>
      <c r="O15" s="6" t="n">
        <f aca="false">100-N15/L15/10^11*100</f>
        <v>-16.0215841258653</v>
      </c>
    </row>
    <row collapsed="false" customFormat="false" customHeight="true" hidden="false" ht="15" outlineLevel="0" r="16">
      <c r="A16" s="0" t="n">
        <v>151.3</v>
      </c>
      <c r="B16" s="0" t="n">
        <v>3.89</v>
      </c>
      <c r="C16" s="0" t="n">
        <v>5.85</v>
      </c>
      <c r="D16" s="0" t="n">
        <v>21.6</v>
      </c>
      <c r="E16" s="0" t="n">
        <v>50</v>
      </c>
      <c r="F16" s="1" t="n">
        <f aca="false">$B$2+C16*10+G16</f>
        <v>630</v>
      </c>
      <c r="G16" s="1" t="n">
        <f aca="false">(E16-C16)*10</f>
        <v>441.5</v>
      </c>
      <c r="H16" s="3" t="n">
        <f aca="false">(F16*D16/G16)/2</f>
        <v>15.4110985277463</v>
      </c>
      <c r="I16" s="3" t="n">
        <f aca="false">$D$4*$D$3*124*B16/0.15</f>
        <v>0.00289151115407003</v>
      </c>
      <c r="J16" s="4" t="n">
        <f aca="false">SQRT((D16/1000)^2*$K$4^2/(E16/100-C16/100)^4+(D16/1000)^2*$K$5^2/(E16/100-C16/100)^4)*1000</f>
        <v>0.337025841468691</v>
      </c>
      <c r="K16" s="3" t="n">
        <f aca="false">(3.37212982702*10^(-6)*SQRT(A16)/I16)*1000</f>
        <v>14.3449447102403</v>
      </c>
      <c r="L16" s="5" t="n">
        <f aca="false">2*A16/((H16/1000)^2*I16^2)/(10^11)</f>
        <v>1.52388426855446</v>
      </c>
      <c r="M16" s="4" t="n">
        <f aca="false">4*(J16/1000)*(A16)/(($D$4*$D$3*124*B16/0.15)^2*(H16/1000)^3)/(10^11)</f>
        <v>0.0666517545113084</v>
      </c>
      <c r="N16" s="0" t="n">
        <f aca="false">1.758820088*10^11</f>
        <v>175882008800</v>
      </c>
      <c r="O16" s="6" t="n">
        <f aca="false">100-N16/L16/10^11*100</f>
        <v>-15.4169069327291</v>
      </c>
    </row>
    <row collapsed="false" customFormat="false" customHeight="true" hidden="false" ht="15" outlineLevel="0" r="17">
      <c r="A17" s="0" t="n">
        <v>229.9</v>
      </c>
      <c r="B17" s="0" t="n">
        <v>1.49</v>
      </c>
      <c r="C17" s="0" t="n">
        <v>24.3</v>
      </c>
      <c r="D17" s="0" t="n">
        <v>39.6</v>
      </c>
      <c r="E17" s="0" t="n">
        <v>50</v>
      </c>
      <c r="F17" s="1" t="n">
        <f aca="false">$B$2+C17*10+G17</f>
        <v>630</v>
      </c>
      <c r="G17" s="1" t="n">
        <f aca="false">(E17-C17)*10</f>
        <v>257</v>
      </c>
      <c r="H17" s="3" t="n">
        <f aca="false">(F17*D17/G17)/2</f>
        <v>48.5369649805447</v>
      </c>
      <c r="I17" s="3" t="n">
        <f aca="false">$D$4*$D$3*124*B17/0.15</f>
        <v>0.00110754540348698</v>
      </c>
      <c r="J17" s="4" t="n">
        <f aca="false">SQRT((D17/1000)^2*$K$4^2/(E17/100-C17/100)^4+(D17/1000)^2*$K$5^2/(E17/100-C17/100)^4)*1000</f>
        <v>1.82347496706845</v>
      </c>
      <c r="K17" s="3" t="n">
        <f aca="false">(3.37212982702*10^(-6)*SQRT(A17)/I17)*1000</f>
        <v>46.1649355109482</v>
      </c>
      <c r="L17" s="5" t="n">
        <f aca="false">2*A17/((H17/1000)^2*I17^2)/(10^11)</f>
        <v>1.59111165176836</v>
      </c>
      <c r="M17" s="4" t="n">
        <f aca="false">4*(J17/1000)*(A17)/(($D$4*$D$3*124*B17/0.15)^2*(H17/1000)^3)/(10^11)</f>
        <v>0.119552273941047</v>
      </c>
      <c r="N17" s="0" t="n">
        <f aca="false">1.758820088*10^11</f>
        <v>175882008800</v>
      </c>
      <c r="O17" s="6" t="n">
        <f aca="false">100-N17/L17/10^11*100</f>
        <v>-10.5403310977735</v>
      </c>
    </row>
    <row collapsed="false" customFormat="false" customHeight="true" hidden="false" ht="15" outlineLevel="0" r="18">
      <c r="A18" s="0" t="n">
        <v>229.9</v>
      </c>
      <c r="B18" s="0" t="n">
        <v>2</v>
      </c>
      <c r="C18" s="0" t="n">
        <v>23.5</v>
      </c>
      <c r="D18" s="0" t="n">
        <v>29.6</v>
      </c>
      <c r="E18" s="0" t="n">
        <v>50</v>
      </c>
      <c r="F18" s="1" t="n">
        <f aca="false">$B$2+C18*10+G18</f>
        <v>630</v>
      </c>
      <c r="G18" s="1" t="n">
        <f aca="false">(E18-C18)*10</f>
        <v>265</v>
      </c>
      <c r="H18" s="3" t="n">
        <f aca="false">(F18*D18/G18)/2</f>
        <v>35.1849056603774</v>
      </c>
      <c r="I18" s="3" t="n">
        <f aca="false">$D$4*$D$3*124*B18/0.15</f>
        <v>0.00148663812548588</v>
      </c>
      <c r="J18" s="4" t="n">
        <f aca="false">SQRT((D18/1000)^2*$K$4^2/(E18/100-C18/100)^4+(D18/1000)^2*$K$5^2/(E18/100-C18/100)^4)*1000</f>
        <v>1.28194924098844</v>
      </c>
      <c r="K18" s="3" t="n">
        <f aca="false">(3.37212982702*10^(-6)*SQRT(A18)/I18)*1000</f>
        <v>34.3928769556564</v>
      </c>
      <c r="L18" s="5" t="n">
        <f aca="false">2*A18/((H18/1000)^2*I18^2)/(10^11)</f>
        <v>1.68052761193322</v>
      </c>
      <c r="M18" s="4" t="n">
        <f aca="false">4*(J18/1000)*(A18)/(($D$4*$D$3*124*B18/0.15)^2*(H18/1000)^3)/(10^11)</f>
        <v>0.122458824666055</v>
      </c>
      <c r="N18" s="0" t="n">
        <f aca="false">1.758820088*10^11</f>
        <v>175882008800</v>
      </c>
      <c r="O18" s="6" t="n">
        <f aca="false">100-N18/L18/10^11*100</f>
        <v>-4.65880331336597</v>
      </c>
    </row>
    <row collapsed="false" customFormat="false" customHeight="true" hidden="false" ht="15" outlineLevel="0" r="19">
      <c r="A19" s="0" t="n">
        <v>229.9</v>
      </c>
      <c r="B19" s="0" t="n">
        <v>2.8</v>
      </c>
      <c r="C19" s="0" t="n">
        <v>23.35</v>
      </c>
      <c r="D19" s="0" t="n">
        <v>21.6</v>
      </c>
      <c r="E19" s="0" t="n">
        <v>50</v>
      </c>
      <c r="F19" s="1" t="n">
        <f aca="false">$B$2+C19*10+G19</f>
        <v>630</v>
      </c>
      <c r="G19" s="1" t="n">
        <f aca="false">(E19-C19)*10</f>
        <v>266.5</v>
      </c>
      <c r="H19" s="3" t="n">
        <f aca="false">(F19*D19/G19)/2</f>
        <v>25.53095684803</v>
      </c>
      <c r="I19" s="3" t="n">
        <f aca="false">$D$4*$D$3*124*B19/0.15</f>
        <v>0.00208129337568023</v>
      </c>
      <c r="J19" s="4" t="n">
        <f aca="false">SQRT((D19/1000)^2*$K$4^2/(E19/100-C19/100)^4+(D19/1000)^2*$K$5^2/(E19/100-C19/100)^4)*1000</f>
        <v>0.924975417242069</v>
      </c>
      <c r="K19" s="3" t="n">
        <f aca="false">(3.37212982702*10^(-6)*SQRT(A19)/I19)*1000</f>
        <v>24.5663406826117</v>
      </c>
      <c r="L19" s="5" t="n">
        <f aca="false">2*A19/((H19/1000)^2*I19^2)/(10^11)</f>
        <v>1.62842656994429</v>
      </c>
      <c r="M19" s="4" t="n">
        <f aca="false">4*(J19/1000)*(A19)/(($D$4*$D$3*124*B19/0.15)^2*(H19/1000)^3)/(10^11)</f>
        <v>0.117994366991264</v>
      </c>
      <c r="N19" s="0" t="n">
        <f aca="false">1.758820088*10^11</f>
        <v>175882008800</v>
      </c>
      <c r="O19" s="6" t="n">
        <f aca="false">100-N19/L19/10^11*100</f>
        <v>-8.00733176812317</v>
      </c>
    </row>
    <row collapsed="false" customFormat="false" customHeight="true" hidden="false" ht="15" outlineLevel="0" r="20">
      <c r="A20" s="0" t="n">
        <v>229.9</v>
      </c>
      <c r="B20" s="0" t="n">
        <v>4</v>
      </c>
      <c r="C20" s="0" t="n">
        <v>13</v>
      </c>
      <c r="D20" s="0" t="n">
        <v>21.6</v>
      </c>
      <c r="E20" s="0" t="n">
        <v>50</v>
      </c>
      <c r="F20" s="1" t="n">
        <f aca="false">$B$2+C20*10+G20</f>
        <v>630</v>
      </c>
      <c r="G20" s="1" t="n">
        <f aca="false">(E20-C20)*10</f>
        <v>370</v>
      </c>
      <c r="H20" s="3" t="n">
        <f aca="false">(F20*D20/G20)/2</f>
        <v>18.3891891891892</v>
      </c>
      <c r="I20" s="3" t="n">
        <f aca="false">$D$4*$D$3*124*B20/0.15</f>
        <v>0.00297327625097175</v>
      </c>
      <c r="J20" s="4" t="n">
        <f aca="false">SQRT((D20/1000)^2*$K$4^2/(E20/100-C20/100)^4+(D20/1000)^2*$K$5^2/(E20/100-C20/100)^4)*1000</f>
        <v>0.479867314296717</v>
      </c>
      <c r="K20" s="3" t="n">
        <f aca="false">(3.37212982702*10^(-6)*SQRT(A20)/I20)*1000</f>
        <v>17.1964384778282</v>
      </c>
      <c r="L20" s="5" t="n">
        <f aca="false">2*A20/((H20/1000)^2*I20^2)/(10^11)</f>
        <v>1.53806001272042</v>
      </c>
      <c r="M20" s="4" t="n">
        <f aca="false">4*(J20/1000)*(A20)/(($D$4*$D$3*124*B20/0.15)^2*(H20/1000)^3)/(10^11)</f>
        <v>0.080271590001937</v>
      </c>
      <c r="N20" s="0" t="n">
        <f aca="false">1.758820088*10^11</f>
        <v>175882008800</v>
      </c>
      <c r="O20" s="6" t="n">
        <f aca="false">100-N20/L20/10^11*100</f>
        <v>-14.3531509468939</v>
      </c>
    </row>
    <row collapsed="false" customFormat="false" customHeight="true" hidden="false" ht="15" outlineLevel="0" r="22">
      <c r="L22" s="5" t="inlineStr">
        <f aca="false">AVERAGE(L8:L20)</f>
        <is>
          <t/>
        </is>
      </c>
      <c r="M22" s="7" t="n">
        <f aca="false">STDEV(L8:L20)/SQRT(COUNT(L8:L20))</f>
        <v>0.0160835027285313</v>
      </c>
      <c r="O22" s="8" t="n">
        <f aca="false">M22/L22*100</f>
        <v>1.01845640177608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2013-05-21T13:22:05.00Z</dcterms:modified>
  <cp:revision>0</cp:revision>
</cp:coreProperties>
</file>