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46" i="1"/>
  <c r="L45"/>
  <c r="F46"/>
  <c r="G46"/>
  <c r="H46"/>
  <c r="I46"/>
  <c r="J46"/>
  <c r="K46"/>
  <c r="G45"/>
  <c r="H45"/>
  <c r="I45"/>
  <c r="J45"/>
  <c r="K45"/>
  <c r="F45"/>
  <c r="F34"/>
  <c r="G34"/>
  <c r="H34"/>
  <c r="I34"/>
  <c r="J34"/>
  <c r="K34"/>
  <c r="G33"/>
  <c r="H33"/>
  <c r="I33"/>
  <c r="J33"/>
  <c r="K33"/>
  <c r="F33"/>
  <c r="G38"/>
  <c r="F38"/>
  <c r="L39"/>
  <c r="M39"/>
  <c r="M38"/>
  <c r="L38"/>
  <c r="I5"/>
  <c r="G5"/>
  <c r="G43"/>
  <c r="H43"/>
  <c r="I43"/>
  <c r="J43"/>
  <c r="K43"/>
  <c r="F43"/>
  <c r="G39"/>
  <c r="H39"/>
  <c r="I39"/>
  <c r="J39"/>
  <c r="K39"/>
  <c r="F39"/>
  <c r="H38"/>
  <c r="I38"/>
  <c r="J38"/>
  <c r="K38"/>
  <c r="F5"/>
  <c r="H5"/>
  <c r="J5"/>
  <c r="K5"/>
  <c r="I4"/>
  <c r="H4"/>
  <c r="G4"/>
  <c r="J4"/>
  <c r="K4"/>
  <c r="F12"/>
  <c r="F19" s="1"/>
  <c r="G19"/>
  <c r="G25" s="1"/>
  <c r="H19"/>
  <c r="H25" s="1"/>
  <c r="I19"/>
  <c r="I25" s="1"/>
  <c r="J19"/>
  <c r="J25" s="1"/>
  <c r="I18"/>
  <c r="I24" s="1"/>
  <c r="J18"/>
  <c r="J24" s="1"/>
  <c r="G12"/>
  <c r="G18" s="1"/>
  <c r="G24" s="1"/>
  <c r="H12"/>
  <c r="H18" s="1"/>
  <c r="H24" s="1"/>
  <c r="I12"/>
  <c r="J12"/>
  <c r="K12"/>
  <c r="K19" s="1"/>
  <c r="K25" s="1"/>
  <c r="M19" l="1"/>
  <c r="N19" s="1"/>
  <c r="L19"/>
  <c r="F25"/>
  <c r="K18"/>
  <c r="K24" s="1"/>
  <c r="F18"/>
  <c r="L25" l="1"/>
  <c r="M25"/>
  <c r="N25" s="1"/>
  <c r="F24"/>
  <c r="L18"/>
  <c r="M18"/>
  <c r="F4" s="1"/>
  <c r="N18" l="1"/>
  <c r="H32"/>
  <c r="G32"/>
  <c r="K32"/>
  <c r="J32"/>
  <c r="I32"/>
  <c r="F32"/>
  <c r="L24"/>
  <c r="M24"/>
  <c r="N24" s="1"/>
  <c r="I31" l="1"/>
  <c r="H31"/>
  <c r="F31"/>
  <c r="G31"/>
  <c r="K31"/>
  <c r="J31"/>
</calcChain>
</file>

<file path=xl/sharedStrings.xml><?xml version="1.0" encoding="utf-8"?>
<sst xmlns="http://schemas.openxmlformats.org/spreadsheetml/2006/main" count="36" uniqueCount="25">
  <si>
    <t>n</t>
  </si>
  <si>
    <t>irgendwo</t>
  </si>
  <si>
    <t>f [Hz]</t>
  </si>
  <si>
    <t>Measurements</t>
  </si>
  <si>
    <t>l [m]</t>
  </si>
  <si>
    <t>F[kp][N]</t>
  </si>
  <si>
    <t>Mass per Length</t>
  </si>
  <si>
    <t>Displacement velocity</t>
  </si>
  <si>
    <t>v = lamda * freq</t>
  </si>
  <si>
    <t>Wavelength</t>
  </si>
  <si>
    <t>v [m/s]</t>
  </si>
  <si>
    <t>u = 1/(v^2/K)</t>
  </si>
  <si>
    <t>u [kg/m]</t>
  </si>
  <si>
    <t>lambda = 2*l/n</t>
  </si>
  <si>
    <t>Mean</t>
  </si>
  <si>
    <t>StdErrMean</t>
  </si>
  <si>
    <t>Stdev</t>
  </si>
  <si>
    <t>Expected Linear Graph</t>
  </si>
  <si>
    <t>f=sqrt(K/u_av)/lambda</t>
  </si>
  <si>
    <t>f</t>
  </si>
  <si>
    <t>Mean squared error</t>
  </si>
  <si>
    <t>ERROR:</t>
  </si>
  <si>
    <t>log f</t>
  </si>
  <si>
    <t>log lambda</t>
  </si>
  <si>
    <t>Min Sq. Error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</si>
</sst>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4" fillId="3" borderId="0" xfId="1"/>
    <xf numFmtId="0" fontId="2" fillId="8" borderId="0" xfId="7"/>
    <xf numFmtId="0" fontId="2" fillId="7" borderId="0" xfId="6"/>
    <xf numFmtId="0" fontId="2" fillId="4" borderId="0" xfId="3"/>
    <xf numFmtId="0" fontId="2" fillId="6" borderId="0" xfId="5"/>
    <xf numFmtId="0" fontId="2" fillId="5" borderId="0" xfId="4"/>
    <xf numFmtId="164" fontId="2" fillId="5" borderId="0" xfId="4" applyNumberFormat="1"/>
    <xf numFmtId="164" fontId="2" fillId="6" borderId="0" xfId="5" applyNumberFormat="1"/>
    <xf numFmtId="164" fontId="2" fillId="7" borderId="0" xfId="6" applyNumberFormat="1"/>
    <xf numFmtId="164" fontId="2" fillId="4" borderId="0" xfId="3" applyNumberFormat="1"/>
    <xf numFmtId="0" fontId="1" fillId="6" borderId="0" xfId="5" applyFont="1"/>
    <xf numFmtId="0" fontId="1" fillId="5" borderId="0" xfId="4" applyFont="1"/>
    <xf numFmtId="2" fontId="1" fillId="5" borderId="0" xfId="4" applyNumberFormat="1" applyFont="1"/>
    <xf numFmtId="164" fontId="0" fillId="0" borderId="0" xfId="0" applyNumberFormat="1"/>
    <xf numFmtId="165" fontId="0" fillId="0" borderId="0" xfId="0" applyNumberFormat="1"/>
    <xf numFmtId="0" fontId="0" fillId="9" borderId="0" xfId="0" applyFill="1"/>
  </cellXfs>
  <cellStyles count="8">
    <cellStyle name="20% - Akzent1" xfId="3" builtinId="30"/>
    <cellStyle name="20% - Akzent3" xfId="4" builtinId="38"/>
    <cellStyle name="20% - Akzent4" xfId="5" builtinId="42"/>
    <cellStyle name="20% - Akzent6" xfId="6" builtinId="50"/>
    <cellStyle name="40% - Akzent6" xfId="7" builtinId="51"/>
    <cellStyle name="Gut" xfId="2" builtinId="26"/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K=3kp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1996719160104994E-2"/>
                  <c:y val="2.1372849227179981E-3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Sheet1!$F$9:$K$9</c:f>
              <c:numCache>
                <c:formatCode>General</c:formatCode>
                <c:ptCount val="6"/>
                <c:pt idx="0">
                  <c:v>63.8</c:v>
                </c:pt>
                <c:pt idx="1">
                  <c:v>125.1</c:v>
                </c:pt>
                <c:pt idx="2">
                  <c:v>186.9</c:v>
                </c:pt>
                <c:pt idx="3">
                  <c:v>248.4</c:v>
                </c:pt>
                <c:pt idx="4">
                  <c:v>311</c:v>
                </c:pt>
                <c:pt idx="5">
                  <c:v>371.6</c:v>
                </c:pt>
              </c:numCache>
            </c:numRef>
          </c:yVal>
        </c:ser>
        <c:ser>
          <c:idx val="1"/>
          <c:order val="1"/>
          <c:tx>
            <c:v>K=3.0kp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13366141732284"/>
                  <c:y val="-0.1822047244094489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87.23</c:v>
                </c:pt>
                <c:pt idx="1">
                  <c:v>172</c:v>
                </c:pt>
                <c:pt idx="2">
                  <c:v>258.5</c:v>
                </c:pt>
                <c:pt idx="3">
                  <c:v>344</c:v>
                </c:pt>
                <c:pt idx="4">
                  <c:v>430.4</c:v>
                </c:pt>
                <c:pt idx="5">
                  <c:v>514.6</c:v>
                </c:pt>
              </c:numCache>
            </c:numRef>
          </c:yVal>
        </c:ser>
        <c:axId val="94705920"/>
        <c:axId val="94711808"/>
      </c:scatterChart>
      <c:valAx>
        <c:axId val="94705920"/>
        <c:scaling>
          <c:logBase val="10"/>
          <c:orientation val="minMax"/>
          <c:max val="2.5"/>
          <c:min val="0.30000000000000027"/>
        </c:scaling>
        <c:axPos val="b"/>
        <c:numFmt formatCode="General" sourceLinked="1"/>
        <c:tickLblPos val="nextTo"/>
        <c:crossAx val="94711808"/>
        <c:crosses val="autoZero"/>
        <c:crossBetween val="midCat"/>
      </c:valAx>
      <c:valAx>
        <c:axId val="94711808"/>
        <c:scaling>
          <c:logBase val="10"/>
          <c:orientation val="minMax"/>
          <c:max val="520"/>
          <c:min val="60"/>
        </c:scaling>
        <c:axPos val="l"/>
        <c:majorGridlines/>
        <c:numFmt formatCode="General" sourceLinked="1"/>
        <c:tickLblPos val="nextTo"/>
        <c:crossAx val="9470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Resonance Frequencies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1.5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plus>
            <c:min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Sheet1!$F$38:$K$38</c:f>
              <c:numCache>
                <c:formatCode>General</c:formatCode>
                <c:ptCount val="6"/>
                <c:pt idx="0">
                  <c:v>1.8048206787211623</c:v>
                </c:pt>
                <c:pt idx="1">
                  <c:v>2.0972573096934197</c:v>
                </c:pt>
                <c:pt idx="2">
                  <c:v>2.2716093013788319</c:v>
                </c:pt>
                <c:pt idx="3">
                  <c:v>2.3951515915045425</c:v>
                </c:pt>
                <c:pt idx="4">
                  <c:v>2.4927603890268375</c:v>
                </c:pt>
                <c:pt idx="5">
                  <c:v>2.5700757053216043</c:v>
                </c:pt>
              </c:numCache>
            </c:numRef>
          </c:yVal>
        </c:ser>
        <c:ser>
          <c:idx val="1"/>
          <c:order val="1"/>
          <c:tx>
            <c:v>3 kp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plus>
            <c:min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Sheet1!$F$39:$K$39</c:f>
              <c:numCache>
                <c:formatCode>General</c:formatCode>
                <c:ptCount val="6"/>
                <c:pt idx="0">
                  <c:v>1.9406658724758288</c:v>
                </c:pt>
                <c:pt idx="1">
                  <c:v>2.2355284469075487</c:v>
                </c:pt>
                <c:pt idx="2">
                  <c:v>2.4124605474299612</c:v>
                </c:pt>
                <c:pt idx="3">
                  <c:v>2.53655844257153</c:v>
                </c:pt>
                <c:pt idx="4">
                  <c:v>2.6338722626583326</c:v>
                </c:pt>
                <c:pt idx="5">
                  <c:v>2.7114697818743276</c:v>
                </c:pt>
              </c:numCache>
            </c:numRef>
          </c:yVal>
        </c:ser>
        <c:ser>
          <c:idx val="2"/>
          <c:order val="2"/>
          <c:tx>
            <c:v>Expected 1.5 kp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Sheet1!$F$33:$K$33</c:f>
              <c:numCache>
                <c:formatCode>General</c:formatCode>
                <c:ptCount val="6"/>
                <c:pt idx="0">
                  <c:v>1.7956820667379145</c:v>
                </c:pt>
                <c:pt idx="1">
                  <c:v>2.0967120624018958</c:v>
                </c:pt>
                <c:pt idx="2">
                  <c:v>2.2728033214575771</c:v>
                </c:pt>
                <c:pt idx="3">
                  <c:v>2.397742058065877</c:v>
                </c:pt>
                <c:pt idx="4">
                  <c:v>2.4946520710739333</c:v>
                </c:pt>
                <c:pt idx="5">
                  <c:v>2.5738333171215584</c:v>
                </c:pt>
              </c:numCache>
            </c:numRef>
          </c:yVal>
        </c:ser>
        <c:ser>
          <c:idx val="3"/>
          <c:order val="3"/>
          <c:tx>
            <c:v>Expected 3 kp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Sheet1!$F$34:$K$34</c:f>
              <c:numCache>
                <c:formatCode>General</c:formatCode>
                <c:ptCount val="6"/>
                <c:pt idx="0">
                  <c:v>1.9355242331359643</c:v>
                </c:pt>
                <c:pt idx="1">
                  <c:v>2.2365542287999456</c:v>
                </c:pt>
                <c:pt idx="2">
                  <c:v>2.4126454878556269</c:v>
                </c:pt>
                <c:pt idx="3">
                  <c:v>2.5375842244639268</c:v>
                </c:pt>
                <c:pt idx="4">
                  <c:v>2.6344942374719831</c:v>
                </c:pt>
                <c:pt idx="5">
                  <c:v>2.7136754835196077</c:v>
                </c:pt>
              </c:numCache>
            </c:numRef>
          </c:yVal>
        </c:ser>
        <c:axId val="94759168"/>
        <c:axId val="99365248"/>
      </c:scatterChart>
      <c:valAx>
        <c:axId val="94759168"/>
        <c:scaling>
          <c:orientation val="minMax"/>
          <c:max val="0.3500000000000002"/>
          <c:min val="-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Log_10(</a:t>
                </a:r>
                <a:r>
                  <a:rPr lang="el-GR"/>
                  <a:t>λ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99365248"/>
        <c:crosses val="autoZero"/>
        <c:crossBetween val="midCat"/>
      </c:valAx>
      <c:valAx>
        <c:axId val="99365248"/>
        <c:scaling>
          <c:orientation val="minMax"/>
          <c:max val="2.8"/>
          <c:min val="1.7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Log_10(f)</a:t>
                </a:r>
              </a:p>
            </c:rich>
          </c:tx>
          <c:layout/>
        </c:title>
        <c:numFmt formatCode="General" sourceLinked="1"/>
        <c:tickLblPos val="nextTo"/>
        <c:crossAx val="94759168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1.05277777777778" l="0.78749999999999998" r="0.78749999999999998" t="1.05277777777778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48</xdr:row>
      <xdr:rowOff>0</xdr:rowOff>
    </xdr:from>
    <xdr:to>
      <xdr:col>8</xdr:col>
      <xdr:colOff>57150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742950</xdr:colOff>
      <xdr:row>11</xdr:row>
      <xdr:rowOff>123825</xdr:rowOff>
    </xdr:from>
    <xdr:to>
      <xdr:col>27</xdr:col>
      <xdr:colOff>333375</xdr:colOff>
      <xdr:row>34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46"/>
  <sheetViews>
    <sheetView tabSelected="1" topLeftCell="O11" zoomScaleNormal="100" workbookViewId="0">
      <selection activeCell="L45" sqref="L45"/>
    </sheetView>
  </sheetViews>
  <sheetFormatPr baseColWidth="10" defaultRowHeight="12.75"/>
  <cols>
    <col min="1" max="1" width="11.5703125"/>
    <col min="2" max="2" width="20.7109375" bestFit="1" customWidth="1"/>
    <col min="3" max="3" width="4" bestFit="1" customWidth="1"/>
    <col min="4" max="4" width="14.85546875" bestFit="1" customWidth="1"/>
    <col min="5" max="5" width="8.5703125" bestFit="1" customWidth="1"/>
    <col min="6" max="7" width="10" bestFit="1" customWidth="1"/>
    <col min="8" max="8" width="12" bestFit="1" customWidth="1"/>
    <col min="9" max="10" width="12.85546875" customWidth="1"/>
    <col min="11" max="11" width="12" bestFit="1" customWidth="1"/>
    <col min="12" max="12" width="9.5703125" bestFit="1" customWidth="1"/>
    <col min="13" max="13" width="10" bestFit="1" customWidth="1"/>
    <col min="14" max="14" width="11.28515625" bestFit="1" customWidth="1"/>
    <col min="15" max="1026" width="11.5703125"/>
  </cols>
  <sheetData>
    <row r="4" spans="2:16">
      <c r="B4" t="s">
        <v>21</v>
      </c>
      <c r="F4" s="16">
        <f t="shared" ref="F4:I5" si="0">$M18/F$12</f>
        <v>0.67843092391141546</v>
      </c>
      <c r="G4" s="16">
        <f t="shared" si="0"/>
        <v>1.3568618478228309</v>
      </c>
      <c r="H4" s="16">
        <f t="shared" si="0"/>
        <v>2.0352927717342464</v>
      </c>
      <c r="I4" s="16">
        <f t="shared" si="0"/>
        <v>2.7137236956456618</v>
      </c>
      <c r="J4" s="16">
        <f t="shared" ref="J4:K5" si="1">$M18/J$12</f>
        <v>3.3921546195570773</v>
      </c>
      <c r="K4" s="16">
        <f t="shared" si="1"/>
        <v>4.0705855434684928</v>
      </c>
      <c r="M4" s="16"/>
    </row>
    <row r="5" spans="2:16">
      <c r="F5" s="16">
        <f t="shared" si="0"/>
        <v>0.51843532401302972</v>
      </c>
      <c r="G5" s="16">
        <f t="shared" si="0"/>
        <v>1.0368706480260594</v>
      </c>
      <c r="H5" s="16">
        <f t="shared" si="0"/>
        <v>1.5553059720390892</v>
      </c>
      <c r="I5" s="16">
        <f t="shared" si="0"/>
        <v>2.0737412960521189</v>
      </c>
      <c r="J5" s="16">
        <f t="shared" si="1"/>
        <v>2.5921766200651484</v>
      </c>
      <c r="K5" s="16">
        <f t="shared" si="1"/>
        <v>3.1106119440781783</v>
      </c>
    </row>
    <row r="7" spans="2:16" ht="1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M7" t="s">
        <v>16</v>
      </c>
      <c r="P7" s="1"/>
    </row>
    <row r="8" spans="2:16" ht="15">
      <c r="B8" s="1" t="s">
        <v>4</v>
      </c>
      <c r="C8" s="1">
        <v>1</v>
      </c>
      <c r="D8" s="1"/>
      <c r="E8" s="1" t="s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P8" s="1" t="s">
        <v>1</v>
      </c>
    </row>
    <row r="9" spans="2:16" ht="15">
      <c r="B9" s="1" t="s">
        <v>5</v>
      </c>
      <c r="C9" s="1">
        <v>1.5</v>
      </c>
      <c r="D9" s="1">
        <v>14.7</v>
      </c>
      <c r="E9" s="1" t="s">
        <v>2</v>
      </c>
      <c r="F9" s="1">
        <v>63.8</v>
      </c>
      <c r="G9" s="1">
        <v>125.1</v>
      </c>
      <c r="H9" s="1">
        <v>186.9</v>
      </c>
      <c r="I9" s="1">
        <v>248.4</v>
      </c>
      <c r="J9" s="1">
        <v>311</v>
      </c>
      <c r="K9" s="1">
        <v>371.6</v>
      </c>
      <c r="M9" s="15"/>
      <c r="P9" s="1"/>
    </row>
    <row r="10" spans="2:16" ht="15">
      <c r="B10" s="1" t="s">
        <v>5</v>
      </c>
      <c r="C10" s="1">
        <v>3</v>
      </c>
      <c r="D10" s="1">
        <v>29.4</v>
      </c>
      <c r="E10" s="1" t="s">
        <v>2</v>
      </c>
      <c r="F10" s="1">
        <v>87.23</v>
      </c>
      <c r="G10" s="1">
        <v>172</v>
      </c>
      <c r="H10" s="1">
        <v>258.5</v>
      </c>
      <c r="I10" s="1">
        <v>344</v>
      </c>
      <c r="J10" s="1">
        <v>430.4</v>
      </c>
      <c r="K10" s="1">
        <v>514.6</v>
      </c>
      <c r="P10" s="1">
        <v>1562</v>
      </c>
    </row>
    <row r="12" spans="2:16" ht="15">
      <c r="B12" s="2" t="s">
        <v>9</v>
      </c>
      <c r="C12" s="2"/>
      <c r="D12" s="2" t="s">
        <v>13</v>
      </c>
      <c r="E12" s="2"/>
      <c r="F12" s="2">
        <f>2*$C$8/F8</f>
        <v>2</v>
      </c>
      <c r="G12" s="2">
        <f t="shared" ref="G12:K12" si="2">2*$C$8/G8</f>
        <v>1</v>
      </c>
      <c r="H12" s="2">
        <f t="shared" si="2"/>
        <v>0.66666666666666663</v>
      </c>
      <c r="I12" s="2">
        <f t="shared" si="2"/>
        <v>0.5</v>
      </c>
      <c r="J12" s="2">
        <f t="shared" si="2"/>
        <v>0.4</v>
      </c>
      <c r="K12" s="2">
        <f t="shared" si="2"/>
        <v>0.33333333333333331</v>
      </c>
    </row>
    <row r="16" spans="2:16" ht="15">
      <c r="B16" s="3" t="s">
        <v>7</v>
      </c>
      <c r="C16" s="3"/>
      <c r="D16" s="3" t="s">
        <v>8</v>
      </c>
      <c r="E16" s="3"/>
      <c r="F16" s="3"/>
      <c r="G16" s="3"/>
      <c r="H16" s="3"/>
      <c r="I16" s="3"/>
      <c r="J16" s="3"/>
      <c r="K16" s="3"/>
      <c r="L16" s="7" t="s">
        <v>14</v>
      </c>
      <c r="M16" s="4" t="s">
        <v>16</v>
      </c>
      <c r="N16" s="12" t="s">
        <v>15</v>
      </c>
    </row>
    <row r="17" spans="2:14" ht="15">
      <c r="B17" s="3"/>
      <c r="C17" s="3"/>
      <c r="D17" s="3"/>
      <c r="E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7"/>
      <c r="M17" s="4"/>
      <c r="N17" s="6"/>
    </row>
    <row r="18" spans="2:14" ht="15">
      <c r="B18" s="3"/>
      <c r="C18" s="3"/>
      <c r="D18" s="3"/>
      <c r="E18" s="3" t="s">
        <v>10</v>
      </c>
      <c r="F18" s="3">
        <f>F12*F9</f>
        <v>127.6</v>
      </c>
      <c r="G18" s="3">
        <f t="shared" ref="G18:K18" si="3">G12*G9</f>
        <v>125.1</v>
      </c>
      <c r="H18" s="3">
        <f t="shared" si="3"/>
        <v>124.6</v>
      </c>
      <c r="I18" s="3">
        <f t="shared" si="3"/>
        <v>124.2</v>
      </c>
      <c r="J18" s="3">
        <f t="shared" si="3"/>
        <v>124.4</v>
      </c>
      <c r="K18" s="3">
        <f t="shared" si="3"/>
        <v>123.86666666666667</v>
      </c>
      <c r="L18" s="8">
        <f>AVERAGE(F18:K18)</f>
        <v>124.96111111111111</v>
      </c>
      <c r="M18" s="10">
        <f>STDEV(F18:K18)</f>
        <v>1.3568618478228309</v>
      </c>
      <c r="N18" s="9">
        <f>M18/SQRT(COUNT(F18:K18)-1)</f>
        <v>0.60680706556156494</v>
      </c>
    </row>
    <row r="19" spans="2:14" ht="15">
      <c r="B19" s="3"/>
      <c r="C19" s="3"/>
      <c r="D19" s="3"/>
      <c r="E19" s="3" t="s">
        <v>10</v>
      </c>
      <c r="F19" s="3">
        <f>F12*F10</f>
        <v>174.46</v>
      </c>
      <c r="G19" s="3">
        <f t="shared" ref="G19:K19" si="4">G12*G10</f>
        <v>172</v>
      </c>
      <c r="H19" s="3">
        <f t="shared" si="4"/>
        <v>172.33333333333331</v>
      </c>
      <c r="I19" s="3">
        <f t="shared" si="4"/>
        <v>172</v>
      </c>
      <c r="J19" s="3">
        <f t="shared" si="4"/>
        <v>172.16</v>
      </c>
      <c r="K19" s="3">
        <f t="shared" si="4"/>
        <v>171.53333333333333</v>
      </c>
      <c r="L19" s="8">
        <f>AVERAGE(F19:K19)</f>
        <v>172.41444444444446</v>
      </c>
      <c r="M19" s="10">
        <f>STDEV(F19:K19)</f>
        <v>1.0368706480260594</v>
      </c>
      <c r="N19" s="9">
        <f>M19/SQRT(COUNT(F19:K19)-1)</f>
        <v>0.46370265057210541</v>
      </c>
    </row>
    <row r="20" spans="2:14" ht="15">
      <c r="L20" s="8"/>
      <c r="M20" s="10"/>
      <c r="N20" s="9"/>
    </row>
    <row r="21" spans="2:14" ht="15">
      <c r="L21" s="8"/>
      <c r="M21" s="10"/>
      <c r="N21" s="9"/>
    </row>
    <row r="22" spans="2:14" ht="15">
      <c r="B22" s="5" t="s">
        <v>6</v>
      </c>
      <c r="C22" s="5"/>
      <c r="D22" s="5" t="s">
        <v>11</v>
      </c>
      <c r="E22" s="5"/>
      <c r="F22" s="5"/>
      <c r="G22" s="5"/>
      <c r="H22" s="5"/>
      <c r="I22" s="5"/>
      <c r="J22" s="5"/>
      <c r="K22" s="5"/>
      <c r="L22" s="8"/>
      <c r="M22" s="10"/>
      <c r="N22" s="9"/>
    </row>
    <row r="23" spans="2:14" ht="15">
      <c r="B23" s="5"/>
      <c r="C23" s="5"/>
      <c r="D23" s="5"/>
      <c r="E23" s="5" t="s">
        <v>0</v>
      </c>
      <c r="F23" s="5">
        <v>1</v>
      </c>
      <c r="G23" s="5">
        <v>2</v>
      </c>
      <c r="H23" s="5">
        <v>3</v>
      </c>
      <c r="I23" s="5">
        <v>4</v>
      </c>
      <c r="J23" s="5">
        <v>5</v>
      </c>
      <c r="K23" s="5">
        <v>6</v>
      </c>
      <c r="L23" s="8"/>
      <c r="M23" s="10"/>
      <c r="N23" s="9"/>
    </row>
    <row r="24" spans="2:14" ht="15">
      <c r="B24" s="5"/>
      <c r="C24" s="5"/>
      <c r="D24" s="5"/>
      <c r="E24" s="5" t="s">
        <v>12</v>
      </c>
      <c r="F24" s="11">
        <f>1/(F18^2/$D$9)</f>
        <v>9.0285079745678601E-4</v>
      </c>
      <c r="G24" s="11">
        <f t="shared" ref="G24:K24" si="5">1/(G18^2/$D$9)</f>
        <v>9.3929652441116656E-4</v>
      </c>
      <c r="H24" s="11">
        <f t="shared" si="5"/>
        <v>9.4685014518368902E-4</v>
      </c>
      <c r="I24" s="11">
        <f t="shared" si="5"/>
        <v>9.5295883995736945E-4</v>
      </c>
      <c r="J24" s="11">
        <f t="shared" si="5"/>
        <v>9.4989712678735731E-4</v>
      </c>
      <c r="K24" s="11">
        <f t="shared" si="5"/>
        <v>9.580946907504971E-4</v>
      </c>
      <c r="L24" s="8">
        <f>AVERAGE(F24:K24)</f>
        <v>9.41658020757811E-4</v>
      </c>
      <c r="M24" s="10">
        <f>STDEV(F24:K24)</f>
        <v>2.0021443027815524E-5</v>
      </c>
      <c r="N24" s="9">
        <f>M24/SQRT(COUNT(F24:K24)-1)</f>
        <v>8.9538615235669439E-6</v>
      </c>
    </row>
    <row r="25" spans="2:14" ht="15">
      <c r="B25" s="5"/>
      <c r="C25" s="5"/>
      <c r="D25" s="5"/>
      <c r="E25" s="5" t="s">
        <v>12</v>
      </c>
      <c r="F25" s="11">
        <f>1/(F19^2/$D$10)</f>
        <v>9.6595210699058996E-4</v>
      </c>
      <c r="G25" s="11">
        <f t="shared" ref="G25:K25" si="6">1/(G19^2/$D$10)</f>
        <v>9.9378042184964841E-4</v>
      </c>
      <c r="H25" s="11">
        <f t="shared" si="6"/>
        <v>9.8993972815940821E-4</v>
      </c>
      <c r="I25" s="11">
        <f t="shared" si="6"/>
        <v>9.9378042184964841E-4</v>
      </c>
      <c r="J25" s="11">
        <f t="shared" si="6"/>
        <v>9.9193410469728175E-4</v>
      </c>
      <c r="K25" s="11">
        <f t="shared" si="6"/>
        <v>9.9919505510979892E-4</v>
      </c>
      <c r="L25" s="8">
        <f>AVERAGE(F25:K25)</f>
        <v>9.8909697310939609E-4</v>
      </c>
      <c r="M25" s="10">
        <f>STDEV(F25:K25)</f>
        <v>1.1749766156573172E-5</v>
      </c>
      <c r="N25" s="9">
        <f>M25/SQRT(COUNT(F25:K25)-1)</f>
        <v>5.2546551691648099E-6</v>
      </c>
    </row>
    <row r="29" spans="2:14" ht="15">
      <c r="B29" s="13" t="s">
        <v>17</v>
      </c>
      <c r="C29" s="13"/>
      <c r="D29" s="13" t="s">
        <v>18</v>
      </c>
      <c r="E29" s="13"/>
      <c r="F29" s="13"/>
      <c r="G29" s="13"/>
      <c r="H29" s="13"/>
      <c r="I29" s="13"/>
      <c r="J29" s="13"/>
      <c r="K29" s="13"/>
    </row>
    <row r="30" spans="2:14" ht="15">
      <c r="B30" s="13"/>
      <c r="C30" s="13"/>
      <c r="D30" s="13"/>
      <c r="E30" s="13" t="s">
        <v>0</v>
      </c>
      <c r="F30" s="13">
        <v>1</v>
      </c>
      <c r="G30" s="13">
        <v>2</v>
      </c>
      <c r="H30" s="13">
        <v>3</v>
      </c>
      <c r="I30" s="13">
        <v>4</v>
      </c>
      <c r="J30" s="13">
        <v>5</v>
      </c>
      <c r="K30" s="13">
        <v>6</v>
      </c>
    </row>
    <row r="31" spans="2:14" ht="15">
      <c r="B31" s="13"/>
      <c r="C31" s="13"/>
      <c r="D31" s="13"/>
      <c r="E31" s="13" t="s">
        <v>19</v>
      </c>
      <c r="F31" s="14">
        <f>SQRT($D9/$L24)/F$12</f>
        <v>62.471519109080369</v>
      </c>
      <c r="G31" s="14">
        <f t="shared" ref="G31:K31" si="7">SQRT($D9/$L24)/G$12</f>
        <v>124.94303821816074</v>
      </c>
      <c r="H31" s="14">
        <f t="shared" si="7"/>
        <v>187.41455732724111</v>
      </c>
      <c r="I31" s="14">
        <f t="shared" si="7"/>
        <v>249.88607643632147</v>
      </c>
      <c r="J31" s="14">
        <f t="shared" si="7"/>
        <v>312.35759554540181</v>
      </c>
      <c r="K31" s="14">
        <f t="shared" si="7"/>
        <v>374.82911465448223</v>
      </c>
    </row>
    <row r="32" spans="2:14" ht="15">
      <c r="B32" s="13"/>
      <c r="C32" s="13"/>
      <c r="D32" s="13"/>
      <c r="E32" s="13" t="s">
        <v>19</v>
      </c>
      <c r="F32" s="14">
        <f>SQRT($D10/$L25)/F$12</f>
        <v>86.203367785826828</v>
      </c>
      <c r="G32" s="14">
        <f t="shared" ref="G32:K32" si="8">SQRT($D10/$L25)/G$12</f>
        <v>172.40673557165366</v>
      </c>
      <c r="H32" s="14">
        <f t="shared" si="8"/>
        <v>258.61010335748051</v>
      </c>
      <c r="I32" s="14">
        <f t="shared" si="8"/>
        <v>344.81347114330731</v>
      </c>
      <c r="J32" s="14">
        <f t="shared" si="8"/>
        <v>431.01683892913411</v>
      </c>
      <c r="K32" s="14">
        <f t="shared" si="8"/>
        <v>517.22020671496102</v>
      </c>
    </row>
    <row r="33" spans="2:13">
      <c r="F33">
        <f>LOG10(F31)</f>
        <v>1.7956820667379145</v>
      </c>
      <c r="G33">
        <f t="shared" ref="G33:K34" si="9">LOG10(G31)</f>
        <v>2.0967120624018958</v>
      </c>
      <c r="H33">
        <f t="shared" si="9"/>
        <v>2.2728033214575771</v>
      </c>
      <c r="I33">
        <f t="shared" si="9"/>
        <v>2.397742058065877</v>
      </c>
      <c r="J33">
        <f t="shared" si="9"/>
        <v>2.4946520710739333</v>
      </c>
      <c r="K33">
        <f t="shared" si="9"/>
        <v>2.5738333171215584</v>
      </c>
    </row>
    <row r="34" spans="2:13">
      <c r="B34" t="s">
        <v>20</v>
      </c>
      <c r="F34">
        <f>LOG10(F32)</f>
        <v>1.9355242331359643</v>
      </c>
      <c r="G34">
        <f t="shared" si="9"/>
        <v>2.2365542287999456</v>
      </c>
      <c r="H34">
        <f t="shared" si="9"/>
        <v>2.4126454878556269</v>
      </c>
      <c r="I34">
        <f t="shared" si="9"/>
        <v>2.5375842244639268</v>
      </c>
      <c r="J34">
        <f t="shared" si="9"/>
        <v>2.6344942374719831</v>
      </c>
      <c r="K34">
        <f t="shared" si="9"/>
        <v>2.7136754835196077</v>
      </c>
    </row>
    <row r="37" spans="2:13" ht="15">
      <c r="B37" t="s">
        <v>22</v>
      </c>
      <c r="E37" s="13" t="s">
        <v>0</v>
      </c>
      <c r="F37" s="13">
        <v>1</v>
      </c>
      <c r="G37" s="13">
        <v>2</v>
      </c>
      <c r="H37" s="13">
        <v>3</v>
      </c>
      <c r="I37" s="13">
        <v>4</v>
      </c>
      <c r="J37" s="13">
        <v>5</v>
      </c>
      <c r="K37" s="13">
        <v>6</v>
      </c>
    </row>
    <row r="38" spans="2:13">
      <c r="F38">
        <f>LOG10(F9)</f>
        <v>1.8048206787211623</v>
      </c>
      <c r="G38">
        <f>LOG10(G9)</f>
        <v>2.0972573096934197</v>
      </c>
      <c r="H38">
        <f t="shared" ref="H38:K38" si="10">LOG10(H9)</f>
        <v>2.2716093013788319</v>
      </c>
      <c r="I38">
        <f t="shared" si="10"/>
        <v>2.3951515915045425</v>
      </c>
      <c r="J38">
        <f t="shared" si="10"/>
        <v>2.4927603890268375</v>
      </c>
      <c r="K38">
        <f t="shared" si="10"/>
        <v>2.5700757053216043</v>
      </c>
      <c r="L38">
        <f>LOG10(K9*1.06166666666)</f>
        <v>2.5960638872705837</v>
      </c>
      <c r="M38">
        <f>L38-K38</f>
        <v>2.5988181948979339E-2</v>
      </c>
    </row>
    <row r="39" spans="2:13">
      <c r="F39">
        <f>LOG10(F10)</f>
        <v>1.9406658724758288</v>
      </c>
      <c r="G39">
        <f t="shared" ref="G39:K39" si="11">LOG10(G10)</f>
        <v>2.2355284469075487</v>
      </c>
      <c r="H39">
        <f t="shared" si="11"/>
        <v>2.4124605474299612</v>
      </c>
      <c r="I39">
        <f t="shared" si="11"/>
        <v>2.53655844257153</v>
      </c>
      <c r="J39">
        <f t="shared" si="11"/>
        <v>2.6338722626583326</v>
      </c>
      <c r="K39">
        <f t="shared" si="11"/>
        <v>2.7114697818743276</v>
      </c>
      <c r="L39">
        <f>LOG10(K10*1.033333333333)</f>
        <v>2.7257102209887978</v>
      </c>
      <c r="M39">
        <f>L39-K39</f>
        <v>1.4240439114470149E-2</v>
      </c>
    </row>
    <row r="42" spans="2:13" ht="15">
      <c r="B42" t="s">
        <v>23</v>
      </c>
      <c r="E42" s="13" t="s">
        <v>0</v>
      </c>
      <c r="F42" s="13">
        <v>1</v>
      </c>
      <c r="G42" s="13">
        <v>2</v>
      </c>
      <c r="H42" s="13">
        <v>3</v>
      </c>
      <c r="I42" s="13">
        <v>4</v>
      </c>
      <c r="J42" s="13">
        <v>5</v>
      </c>
      <c r="K42" s="13">
        <v>6</v>
      </c>
    </row>
    <row r="43" spans="2:13">
      <c r="F43">
        <f>LOG10(F12)</f>
        <v>0.3010299956639812</v>
      </c>
      <c r="G43">
        <f t="shared" ref="G43:K43" si="12">LOG10(G12)</f>
        <v>0</v>
      </c>
      <c r="H43">
        <f t="shared" si="12"/>
        <v>-0.17609125905568127</v>
      </c>
      <c r="I43">
        <f t="shared" si="12"/>
        <v>-0.3010299956639812</v>
      </c>
      <c r="J43">
        <f t="shared" si="12"/>
        <v>-0.3979400086720376</v>
      </c>
      <c r="K43">
        <f t="shared" si="12"/>
        <v>-0.47712125471966244</v>
      </c>
    </row>
    <row r="44" spans="2:13">
      <c r="L44" t="s">
        <v>24</v>
      </c>
    </row>
    <row r="45" spans="2:13">
      <c r="F45">
        <f>(F9-F31)^2</f>
        <v>1.7648614775386102</v>
      </c>
      <c r="G45">
        <f t="shared" ref="G45:K46" si="13">(G9-G31)^2</f>
        <v>2.4637000958154586E-2</v>
      </c>
      <c r="H45">
        <f t="shared" si="13"/>
        <v>0.2647692430175117</v>
      </c>
      <c r="I45">
        <f t="shared" si="13"/>
        <v>2.2084231745899157</v>
      </c>
      <c r="J45">
        <f t="shared" si="13"/>
        <v>1.8430656648948303</v>
      </c>
      <c r="K45">
        <f t="shared" si="13"/>
        <v>10.427181451791716</v>
      </c>
      <c r="L45" s="17">
        <f>SUM(F45:K45)/6</f>
        <v>2.755489668798456</v>
      </c>
    </row>
    <row r="46" spans="2:13">
      <c r="F46">
        <f>(F10-F32)^2</f>
        <v>1.0539737031781184</v>
      </c>
      <c r="G46">
        <f t="shared" si="13"/>
        <v>0.16543382524842581</v>
      </c>
      <c r="H46">
        <f t="shared" si="13"/>
        <v>1.2122749328481303E-2</v>
      </c>
      <c r="I46">
        <f t="shared" si="13"/>
        <v>0.66173530099370326</v>
      </c>
      <c r="J46">
        <f t="shared" si="13"/>
        <v>0.38049026449534362</v>
      </c>
      <c r="K46">
        <f t="shared" si="13"/>
        <v>6.865483229126716</v>
      </c>
      <c r="L46" s="17">
        <f>SUM(F46:K46)/6</f>
        <v>1.5232065120617981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cp:lastPrinted>2013-03-15T08:02:27Z</cp:lastPrinted>
  <dcterms:created xsi:type="dcterms:W3CDTF">2013-03-07T13:13:32Z</dcterms:created>
  <dcterms:modified xsi:type="dcterms:W3CDTF">2013-03-15T08:02:31Z</dcterms:modified>
</cp:coreProperties>
</file>