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mployee3\Documents\GitHub\GZ\"/>
    </mc:Choice>
  </mc:AlternateContent>
  <xr:revisionPtr revIDLastSave="0" documentId="13_ncr:1_{B1727B35-DDA1-440E-957F-1D1AAEE200E5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Тепловикация" sheetId="2" r:id="rId1"/>
    <sheet name="Расчет КПД турбина на режимах" sheetId="8" r:id="rId2"/>
    <sheet name="Турбина" sheetId="5" r:id="rId3"/>
    <sheet name="Турбоустановка с теплофикацией" sheetId="4" r:id="rId4"/>
    <sheet name="Sheet1" sheetId="1" r:id="rId5"/>
    <sheet name="Лист1" sheetId="3" r:id="rId6"/>
    <sheet name="Конденсатор" sheetId="6" r:id="rId7"/>
    <sheet name="Давление начальное" sheetId="7" r:id="rId8"/>
  </sheets>
  <externalReferences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8" l="1"/>
  <c r="B57" i="8"/>
  <c r="B43" i="8"/>
  <c r="B34" i="8"/>
  <c r="AR4" i="8"/>
  <c r="AS4" i="8"/>
  <c r="AT4" i="8"/>
  <c r="AU4" i="8"/>
  <c r="AV4" i="8"/>
  <c r="AR5" i="8"/>
  <c r="AS5" i="8"/>
  <c r="AT5" i="8"/>
  <c r="AU5" i="8"/>
  <c r="AV5" i="8"/>
  <c r="AR6" i="8"/>
  <c r="AS6" i="8"/>
  <c r="AT6" i="8"/>
  <c r="AU6" i="8"/>
  <c r="AV6" i="8"/>
  <c r="AR7" i="8"/>
  <c r="AS7" i="8"/>
  <c r="AT7" i="8"/>
  <c r="AU7" i="8"/>
  <c r="AV7" i="8"/>
  <c r="AR8" i="8"/>
  <c r="AS8" i="8"/>
  <c r="AT8" i="8"/>
  <c r="AU8" i="8"/>
  <c r="AV8" i="8"/>
  <c r="AR9" i="8"/>
  <c r="AS9" i="8"/>
  <c r="AT9" i="8"/>
  <c r="AU9" i="8"/>
  <c r="AV9" i="8"/>
  <c r="AR10" i="8"/>
  <c r="AS10" i="8"/>
  <c r="AT10" i="8"/>
  <c r="AU10" i="8"/>
  <c r="AV10" i="8"/>
  <c r="AR11" i="8"/>
  <c r="AS11" i="8"/>
  <c r="AT11" i="8"/>
  <c r="AU11" i="8"/>
  <c r="AV11" i="8"/>
  <c r="AR12" i="8"/>
  <c r="AS12" i="8"/>
  <c r="AT12" i="8"/>
  <c r="AU12" i="8"/>
  <c r="AV12" i="8"/>
  <c r="AR13" i="8"/>
  <c r="AS13" i="8"/>
  <c r="AT13" i="8"/>
  <c r="AU13" i="8"/>
  <c r="AV13" i="8"/>
  <c r="AR14" i="8"/>
  <c r="AS14" i="8"/>
  <c r="AT14" i="8"/>
  <c r="AU14" i="8"/>
  <c r="AV14" i="8"/>
  <c r="AR15" i="8"/>
  <c r="AS15" i="8"/>
  <c r="AT15" i="8"/>
  <c r="AU15" i="8"/>
  <c r="AV15" i="8"/>
  <c r="AR16" i="8"/>
  <c r="AS16" i="8"/>
  <c r="AT16" i="8"/>
  <c r="AU16" i="8"/>
  <c r="AV16" i="8"/>
  <c r="AR17" i="8"/>
  <c r="AS17" i="8"/>
  <c r="AT17" i="8"/>
  <c r="AU17" i="8"/>
  <c r="AV17" i="8"/>
  <c r="AR18" i="8"/>
  <c r="AS18" i="8"/>
  <c r="AT18" i="8"/>
  <c r="AU18" i="8"/>
  <c r="AV18" i="8"/>
  <c r="AR19" i="8"/>
  <c r="AS19" i="8"/>
  <c r="AT19" i="8"/>
  <c r="AU19" i="8"/>
  <c r="AV19" i="8"/>
  <c r="AR20" i="8"/>
  <c r="AS20" i="8"/>
  <c r="AT20" i="8"/>
  <c r="AU20" i="8"/>
  <c r="AV20" i="8"/>
  <c r="AR21" i="8"/>
  <c r="AS21" i="8"/>
  <c r="AT21" i="8"/>
  <c r="AU21" i="8"/>
  <c r="AV21" i="8"/>
  <c r="AR22" i="8"/>
  <c r="AS22" i="8"/>
  <c r="AT22" i="8"/>
  <c r="AU22" i="8"/>
  <c r="AV22" i="8"/>
  <c r="AR23" i="8"/>
  <c r="AS23" i="8"/>
  <c r="AT23" i="8"/>
  <c r="AU23" i="8"/>
  <c r="AV23" i="8"/>
  <c r="AR24" i="8"/>
  <c r="AS24" i="8"/>
  <c r="AT24" i="8"/>
  <c r="AU24" i="8"/>
  <c r="AV24" i="8"/>
  <c r="AR25" i="8"/>
  <c r="AS25" i="8"/>
  <c r="AT25" i="8"/>
  <c r="AU25" i="8"/>
  <c r="AV25" i="8"/>
  <c r="AR28" i="8"/>
  <c r="AS28" i="8"/>
  <c r="AT28" i="8"/>
  <c r="AU28" i="8"/>
  <c r="AV28" i="8"/>
  <c r="AR29" i="8"/>
  <c r="AS29" i="8"/>
  <c r="AT29" i="8"/>
  <c r="AU29" i="8"/>
  <c r="AV29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8" i="8"/>
  <c r="AQ29" i="8"/>
  <c r="AQ4" i="8"/>
  <c r="AL4" i="8"/>
  <c r="AM4" i="8"/>
  <c r="AN4" i="8"/>
  <c r="AO4" i="8"/>
  <c r="AP4" i="8"/>
  <c r="AL5" i="8"/>
  <c r="AM5" i="8"/>
  <c r="AN5" i="8"/>
  <c r="AO5" i="8"/>
  <c r="AP5" i="8"/>
  <c r="AL6" i="8"/>
  <c r="AM6" i="8"/>
  <c r="AN6" i="8"/>
  <c r="AO6" i="8"/>
  <c r="AP6" i="8"/>
  <c r="AL7" i="8"/>
  <c r="AM7" i="8"/>
  <c r="AN7" i="8"/>
  <c r="AO7" i="8"/>
  <c r="AP7" i="8"/>
  <c r="AL8" i="8"/>
  <c r="AM8" i="8"/>
  <c r="AN8" i="8"/>
  <c r="AO8" i="8"/>
  <c r="AP8" i="8"/>
  <c r="AL9" i="8"/>
  <c r="AM9" i="8"/>
  <c r="AN9" i="8"/>
  <c r="AO9" i="8"/>
  <c r="AP9" i="8"/>
  <c r="AL10" i="8"/>
  <c r="AM10" i="8"/>
  <c r="AN10" i="8"/>
  <c r="AO10" i="8"/>
  <c r="AP10" i="8"/>
  <c r="AL11" i="8"/>
  <c r="AM11" i="8"/>
  <c r="AN11" i="8"/>
  <c r="AO11" i="8"/>
  <c r="AP11" i="8"/>
  <c r="AL12" i="8"/>
  <c r="AM12" i="8"/>
  <c r="AN12" i="8"/>
  <c r="AO12" i="8"/>
  <c r="AP12" i="8"/>
  <c r="AL13" i="8"/>
  <c r="AM13" i="8"/>
  <c r="AN13" i="8"/>
  <c r="AO13" i="8"/>
  <c r="AP13" i="8"/>
  <c r="AL14" i="8"/>
  <c r="AM14" i="8"/>
  <c r="AN14" i="8"/>
  <c r="AO14" i="8"/>
  <c r="AP14" i="8"/>
  <c r="AL15" i="8"/>
  <c r="AM15" i="8"/>
  <c r="AN15" i="8"/>
  <c r="AO15" i="8"/>
  <c r="AP15" i="8"/>
  <c r="AL16" i="8"/>
  <c r="AM16" i="8"/>
  <c r="AN16" i="8"/>
  <c r="AO16" i="8"/>
  <c r="AP16" i="8"/>
  <c r="AL17" i="8"/>
  <c r="AM17" i="8"/>
  <c r="AN17" i="8"/>
  <c r="AO17" i="8"/>
  <c r="AP17" i="8"/>
  <c r="AL18" i="8"/>
  <c r="AM18" i="8"/>
  <c r="AN18" i="8"/>
  <c r="AO18" i="8"/>
  <c r="AP18" i="8"/>
  <c r="AL19" i="8"/>
  <c r="AM19" i="8"/>
  <c r="AN19" i="8"/>
  <c r="AO19" i="8"/>
  <c r="AP19" i="8"/>
  <c r="AL20" i="8"/>
  <c r="AM20" i="8"/>
  <c r="AN20" i="8"/>
  <c r="AO20" i="8"/>
  <c r="AP20" i="8"/>
  <c r="AL21" i="8"/>
  <c r="AM21" i="8"/>
  <c r="AN21" i="8"/>
  <c r="AO21" i="8"/>
  <c r="AP21" i="8"/>
  <c r="AL22" i="8"/>
  <c r="AM22" i="8"/>
  <c r="AN22" i="8"/>
  <c r="AO22" i="8"/>
  <c r="AP22" i="8"/>
  <c r="AL23" i="8"/>
  <c r="AM23" i="8"/>
  <c r="AN23" i="8"/>
  <c r="AO23" i="8"/>
  <c r="AP23" i="8"/>
  <c r="AL24" i="8"/>
  <c r="AM24" i="8"/>
  <c r="AN24" i="8"/>
  <c r="AO24" i="8"/>
  <c r="AP24" i="8"/>
  <c r="AL25" i="8"/>
  <c r="AM25" i="8"/>
  <c r="AN25" i="8"/>
  <c r="AO25" i="8"/>
  <c r="AP25" i="8"/>
  <c r="AL27" i="8"/>
  <c r="AM27" i="8"/>
  <c r="AN27" i="8"/>
  <c r="AO27" i="8"/>
  <c r="AP27" i="8"/>
  <c r="AL28" i="8"/>
  <c r="AM28" i="8"/>
  <c r="AN28" i="8"/>
  <c r="AO28" i="8"/>
  <c r="AP28" i="8"/>
  <c r="AL29" i="8"/>
  <c r="AM29" i="8"/>
  <c r="AN29" i="8"/>
  <c r="AO29" i="8"/>
  <c r="AP29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7" i="8"/>
  <c r="AK28" i="8"/>
  <c r="AK29" i="8"/>
  <c r="AK4" i="8"/>
  <c r="Z4" i="8"/>
  <c r="AA4" i="8"/>
  <c r="AB4" i="8"/>
  <c r="AC4" i="8"/>
  <c r="AD4" i="8"/>
  <c r="Z5" i="8"/>
  <c r="AA5" i="8"/>
  <c r="AB5" i="8"/>
  <c r="AC5" i="8"/>
  <c r="AD5" i="8"/>
  <c r="Z6" i="8"/>
  <c r="AA6" i="8"/>
  <c r="AB6" i="8"/>
  <c r="AC6" i="8"/>
  <c r="AD6" i="8"/>
  <c r="Z7" i="8"/>
  <c r="AA7" i="8"/>
  <c r="AB7" i="8"/>
  <c r="AC7" i="8"/>
  <c r="AD7" i="8"/>
  <c r="Z8" i="8"/>
  <c r="AA8" i="8"/>
  <c r="AB8" i="8"/>
  <c r="AC8" i="8"/>
  <c r="AD8" i="8"/>
  <c r="Z9" i="8"/>
  <c r="AA9" i="8"/>
  <c r="AB9" i="8"/>
  <c r="AC9" i="8"/>
  <c r="AD9" i="8"/>
  <c r="Z10" i="8"/>
  <c r="AA10" i="8"/>
  <c r="AB10" i="8"/>
  <c r="AC10" i="8"/>
  <c r="AD10" i="8"/>
  <c r="Z11" i="8"/>
  <c r="AA11" i="8"/>
  <c r="AB11" i="8"/>
  <c r="AC11" i="8"/>
  <c r="AD11" i="8"/>
  <c r="Z12" i="8"/>
  <c r="AA12" i="8"/>
  <c r="AB12" i="8"/>
  <c r="AC12" i="8"/>
  <c r="AD12" i="8"/>
  <c r="Z13" i="8"/>
  <c r="AA13" i="8"/>
  <c r="AB13" i="8"/>
  <c r="AC13" i="8"/>
  <c r="AD13" i="8"/>
  <c r="Z14" i="8"/>
  <c r="AA14" i="8"/>
  <c r="AB14" i="8"/>
  <c r="AC14" i="8"/>
  <c r="AD14" i="8"/>
  <c r="Z15" i="8"/>
  <c r="AA15" i="8"/>
  <c r="AB15" i="8"/>
  <c r="AC15" i="8"/>
  <c r="AD15" i="8"/>
  <c r="Z16" i="8"/>
  <c r="AA16" i="8"/>
  <c r="AB16" i="8"/>
  <c r="AC16" i="8"/>
  <c r="AD16" i="8"/>
  <c r="Z17" i="8"/>
  <c r="AA17" i="8"/>
  <c r="AB17" i="8"/>
  <c r="AC17" i="8"/>
  <c r="AD17" i="8"/>
  <c r="Z18" i="8"/>
  <c r="AA18" i="8"/>
  <c r="AB18" i="8"/>
  <c r="AC18" i="8"/>
  <c r="AD18" i="8"/>
  <c r="Z19" i="8"/>
  <c r="AA19" i="8"/>
  <c r="AB19" i="8"/>
  <c r="AC19" i="8"/>
  <c r="AD19" i="8"/>
  <c r="Z20" i="8"/>
  <c r="AA20" i="8"/>
  <c r="AB20" i="8"/>
  <c r="AC20" i="8"/>
  <c r="AD20" i="8"/>
  <c r="Z21" i="8"/>
  <c r="AA21" i="8"/>
  <c r="AB21" i="8"/>
  <c r="AC21" i="8"/>
  <c r="AD21" i="8"/>
  <c r="Z22" i="8"/>
  <c r="AA22" i="8"/>
  <c r="AB22" i="8"/>
  <c r="AC22" i="8"/>
  <c r="AD22" i="8"/>
  <c r="Z23" i="8"/>
  <c r="AA23" i="8"/>
  <c r="AB23" i="8"/>
  <c r="AC23" i="8"/>
  <c r="AD23" i="8"/>
  <c r="Z24" i="8"/>
  <c r="AA24" i="8"/>
  <c r="AB24" i="8"/>
  <c r="AC24" i="8"/>
  <c r="AD24" i="8"/>
  <c r="Z25" i="8"/>
  <c r="AA25" i="8"/>
  <c r="AB25" i="8"/>
  <c r="AC25" i="8"/>
  <c r="AD25" i="8"/>
  <c r="Z27" i="8"/>
  <c r="AA27" i="8"/>
  <c r="AB27" i="8"/>
  <c r="AC27" i="8"/>
  <c r="AD27" i="8"/>
  <c r="Z28" i="8"/>
  <c r="AA28" i="8"/>
  <c r="AB28" i="8"/>
  <c r="AC28" i="8"/>
  <c r="AD28" i="8"/>
  <c r="Z29" i="8"/>
  <c r="AA29" i="8"/>
  <c r="AB29" i="8"/>
  <c r="AC29" i="8"/>
  <c r="AD29" i="8"/>
  <c r="Y39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7" i="8"/>
  <c r="Y28" i="8"/>
  <c r="Y29" i="8"/>
  <c r="Y4" i="8"/>
  <c r="AF4" i="8"/>
  <c r="AG4" i="8"/>
  <c r="AH4" i="8"/>
  <c r="AI4" i="8"/>
  <c r="AJ4" i="8"/>
  <c r="AF5" i="8"/>
  <c r="AG5" i="8"/>
  <c r="AH5" i="8"/>
  <c r="AI5" i="8"/>
  <c r="AJ5" i="8"/>
  <c r="AF6" i="8"/>
  <c r="AG6" i="8"/>
  <c r="AH6" i="8"/>
  <c r="AI6" i="8"/>
  <c r="AJ6" i="8"/>
  <c r="AF7" i="8"/>
  <c r="AG7" i="8"/>
  <c r="AH7" i="8"/>
  <c r="AI7" i="8"/>
  <c r="AJ7" i="8"/>
  <c r="AF8" i="8"/>
  <c r="AG8" i="8"/>
  <c r="AH8" i="8"/>
  <c r="AI8" i="8"/>
  <c r="AJ8" i="8"/>
  <c r="AF9" i="8"/>
  <c r="AG9" i="8"/>
  <c r="AH9" i="8"/>
  <c r="AI9" i="8"/>
  <c r="AJ9" i="8"/>
  <c r="AF10" i="8"/>
  <c r="AG10" i="8"/>
  <c r="AH10" i="8"/>
  <c r="AI10" i="8"/>
  <c r="AJ10" i="8"/>
  <c r="AF11" i="8"/>
  <c r="AG11" i="8"/>
  <c r="AH11" i="8"/>
  <c r="AI11" i="8"/>
  <c r="AJ11" i="8"/>
  <c r="AF12" i="8"/>
  <c r="AG12" i="8"/>
  <c r="AH12" i="8"/>
  <c r="AI12" i="8"/>
  <c r="AJ12" i="8"/>
  <c r="AF13" i="8"/>
  <c r="AG13" i="8"/>
  <c r="AH13" i="8"/>
  <c r="AI13" i="8"/>
  <c r="AJ13" i="8"/>
  <c r="AF14" i="8"/>
  <c r="AG14" i="8"/>
  <c r="AH14" i="8"/>
  <c r="AI14" i="8"/>
  <c r="AJ14" i="8"/>
  <c r="AF15" i="8"/>
  <c r="AG15" i="8"/>
  <c r="AH15" i="8"/>
  <c r="AI15" i="8"/>
  <c r="AJ15" i="8"/>
  <c r="AF16" i="8"/>
  <c r="AG16" i="8"/>
  <c r="AH16" i="8"/>
  <c r="AI16" i="8"/>
  <c r="AJ16" i="8"/>
  <c r="AF17" i="8"/>
  <c r="AG17" i="8"/>
  <c r="AH17" i="8"/>
  <c r="AI17" i="8"/>
  <c r="AJ17" i="8"/>
  <c r="AF18" i="8"/>
  <c r="AG18" i="8"/>
  <c r="AH18" i="8"/>
  <c r="AI18" i="8"/>
  <c r="AJ18" i="8"/>
  <c r="AF19" i="8"/>
  <c r="AG19" i="8"/>
  <c r="AH19" i="8"/>
  <c r="AI19" i="8"/>
  <c r="AJ19" i="8"/>
  <c r="AF20" i="8"/>
  <c r="AG20" i="8"/>
  <c r="AH20" i="8"/>
  <c r="AI20" i="8"/>
  <c r="AJ20" i="8"/>
  <c r="AF21" i="8"/>
  <c r="AG21" i="8"/>
  <c r="AH21" i="8"/>
  <c r="AI21" i="8"/>
  <c r="AJ21" i="8"/>
  <c r="AF22" i="8"/>
  <c r="AG22" i="8"/>
  <c r="AH22" i="8"/>
  <c r="AI22" i="8"/>
  <c r="AJ22" i="8"/>
  <c r="AF23" i="8"/>
  <c r="AG23" i="8"/>
  <c r="AH23" i="8"/>
  <c r="AI23" i="8"/>
  <c r="AJ23" i="8"/>
  <c r="AF24" i="8"/>
  <c r="AG24" i="8"/>
  <c r="AH24" i="8"/>
  <c r="AI24" i="8"/>
  <c r="AJ24" i="8"/>
  <c r="AF25" i="8"/>
  <c r="AG25" i="8"/>
  <c r="AH25" i="8"/>
  <c r="AI25" i="8"/>
  <c r="AJ25" i="8"/>
  <c r="AF28" i="8"/>
  <c r="AG28" i="8"/>
  <c r="AH28" i="8"/>
  <c r="AI28" i="8"/>
  <c r="AJ28" i="8"/>
  <c r="AF29" i="8"/>
  <c r="AG29" i="8"/>
  <c r="AH29" i="8"/>
  <c r="AI29" i="8"/>
  <c r="AJ29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8" i="8"/>
  <c r="AE29" i="8"/>
  <c r="AE4" i="8"/>
  <c r="O4" i="8"/>
  <c r="P4" i="8"/>
  <c r="Q4" i="8"/>
  <c r="R4" i="8"/>
  <c r="S4" i="8"/>
  <c r="T4" i="8"/>
  <c r="U4" i="8"/>
  <c r="V4" i="8"/>
  <c r="W4" i="8"/>
  <c r="X4" i="8"/>
  <c r="O5" i="8"/>
  <c r="P5" i="8"/>
  <c r="Q5" i="8"/>
  <c r="R5" i="8"/>
  <c r="S5" i="8"/>
  <c r="T5" i="8"/>
  <c r="U5" i="8"/>
  <c r="V5" i="8"/>
  <c r="W5" i="8"/>
  <c r="X5" i="8"/>
  <c r="O6" i="8"/>
  <c r="P6" i="8"/>
  <c r="Q6" i="8"/>
  <c r="R6" i="8"/>
  <c r="S6" i="8"/>
  <c r="T6" i="8"/>
  <c r="U6" i="8"/>
  <c r="V6" i="8"/>
  <c r="W6" i="8"/>
  <c r="X6" i="8"/>
  <c r="O7" i="8"/>
  <c r="P7" i="8"/>
  <c r="Q7" i="8"/>
  <c r="R7" i="8"/>
  <c r="S7" i="8"/>
  <c r="T7" i="8"/>
  <c r="U7" i="8"/>
  <c r="V7" i="8"/>
  <c r="W7" i="8"/>
  <c r="X7" i="8"/>
  <c r="O8" i="8"/>
  <c r="P8" i="8"/>
  <c r="Q8" i="8"/>
  <c r="R8" i="8"/>
  <c r="S8" i="8"/>
  <c r="T8" i="8"/>
  <c r="U8" i="8"/>
  <c r="V8" i="8"/>
  <c r="W8" i="8"/>
  <c r="X8" i="8"/>
  <c r="O9" i="8"/>
  <c r="P9" i="8"/>
  <c r="Q9" i="8"/>
  <c r="R9" i="8"/>
  <c r="S9" i="8"/>
  <c r="T9" i="8"/>
  <c r="U9" i="8"/>
  <c r="V9" i="8"/>
  <c r="W9" i="8"/>
  <c r="X9" i="8"/>
  <c r="O10" i="8"/>
  <c r="P10" i="8"/>
  <c r="Q10" i="8"/>
  <c r="R10" i="8"/>
  <c r="S10" i="8"/>
  <c r="T10" i="8"/>
  <c r="U10" i="8"/>
  <c r="V10" i="8"/>
  <c r="W10" i="8"/>
  <c r="X10" i="8"/>
  <c r="O11" i="8"/>
  <c r="P11" i="8"/>
  <c r="Q11" i="8"/>
  <c r="R11" i="8"/>
  <c r="S11" i="8"/>
  <c r="T11" i="8"/>
  <c r="U11" i="8"/>
  <c r="V11" i="8"/>
  <c r="W11" i="8"/>
  <c r="X11" i="8"/>
  <c r="O12" i="8"/>
  <c r="P12" i="8"/>
  <c r="Q12" i="8"/>
  <c r="R12" i="8"/>
  <c r="S12" i="8"/>
  <c r="T12" i="8"/>
  <c r="U12" i="8"/>
  <c r="V12" i="8"/>
  <c r="W12" i="8"/>
  <c r="X12" i="8"/>
  <c r="O13" i="8"/>
  <c r="P13" i="8"/>
  <c r="Q13" i="8"/>
  <c r="R13" i="8"/>
  <c r="S13" i="8"/>
  <c r="T13" i="8"/>
  <c r="U13" i="8"/>
  <c r="V13" i="8"/>
  <c r="W13" i="8"/>
  <c r="X13" i="8"/>
  <c r="O14" i="8"/>
  <c r="P14" i="8"/>
  <c r="Q14" i="8"/>
  <c r="R14" i="8"/>
  <c r="S14" i="8"/>
  <c r="T14" i="8"/>
  <c r="U14" i="8"/>
  <c r="V14" i="8"/>
  <c r="W14" i="8"/>
  <c r="X14" i="8"/>
  <c r="O15" i="8"/>
  <c r="P15" i="8"/>
  <c r="Q15" i="8"/>
  <c r="R15" i="8"/>
  <c r="S15" i="8"/>
  <c r="T15" i="8"/>
  <c r="U15" i="8"/>
  <c r="V15" i="8"/>
  <c r="W15" i="8"/>
  <c r="X15" i="8"/>
  <c r="O16" i="8"/>
  <c r="P16" i="8"/>
  <c r="Q16" i="8"/>
  <c r="R16" i="8"/>
  <c r="S16" i="8"/>
  <c r="T16" i="8"/>
  <c r="U16" i="8"/>
  <c r="V16" i="8"/>
  <c r="W16" i="8"/>
  <c r="X16" i="8"/>
  <c r="O17" i="8"/>
  <c r="P17" i="8"/>
  <c r="Q17" i="8"/>
  <c r="R17" i="8"/>
  <c r="S17" i="8"/>
  <c r="T17" i="8"/>
  <c r="U17" i="8"/>
  <c r="V17" i="8"/>
  <c r="W17" i="8"/>
  <c r="X17" i="8"/>
  <c r="O18" i="8"/>
  <c r="P18" i="8"/>
  <c r="Q18" i="8"/>
  <c r="R18" i="8"/>
  <c r="S18" i="8"/>
  <c r="T18" i="8"/>
  <c r="U18" i="8"/>
  <c r="V18" i="8"/>
  <c r="W18" i="8"/>
  <c r="X18" i="8"/>
  <c r="O19" i="8"/>
  <c r="P19" i="8"/>
  <c r="Q19" i="8"/>
  <c r="R19" i="8"/>
  <c r="S19" i="8"/>
  <c r="T19" i="8"/>
  <c r="U19" i="8"/>
  <c r="V19" i="8"/>
  <c r="W19" i="8"/>
  <c r="X19" i="8"/>
  <c r="O20" i="8"/>
  <c r="P20" i="8"/>
  <c r="Q20" i="8"/>
  <c r="R20" i="8"/>
  <c r="S20" i="8"/>
  <c r="T20" i="8"/>
  <c r="U20" i="8"/>
  <c r="V20" i="8"/>
  <c r="W20" i="8"/>
  <c r="X20" i="8"/>
  <c r="O21" i="8"/>
  <c r="P21" i="8"/>
  <c r="Q21" i="8"/>
  <c r="R21" i="8"/>
  <c r="S21" i="8"/>
  <c r="T21" i="8"/>
  <c r="U21" i="8"/>
  <c r="V21" i="8"/>
  <c r="W21" i="8"/>
  <c r="X21" i="8"/>
  <c r="O22" i="8"/>
  <c r="P22" i="8"/>
  <c r="Q22" i="8"/>
  <c r="R22" i="8"/>
  <c r="S22" i="8"/>
  <c r="T22" i="8"/>
  <c r="U22" i="8"/>
  <c r="V22" i="8"/>
  <c r="W22" i="8"/>
  <c r="X22" i="8"/>
  <c r="O23" i="8"/>
  <c r="P23" i="8"/>
  <c r="Q23" i="8"/>
  <c r="R23" i="8"/>
  <c r="S23" i="8"/>
  <c r="T23" i="8"/>
  <c r="U23" i="8"/>
  <c r="V23" i="8"/>
  <c r="W23" i="8"/>
  <c r="X23" i="8"/>
  <c r="O24" i="8"/>
  <c r="P24" i="8"/>
  <c r="Q24" i="8"/>
  <c r="R24" i="8"/>
  <c r="S24" i="8"/>
  <c r="T24" i="8"/>
  <c r="U24" i="8"/>
  <c r="V24" i="8"/>
  <c r="W24" i="8"/>
  <c r="X24" i="8"/>
  <c r="O25" i="8"/>
  <c r="P25" i="8"/>
  <c r="Q25" i="8"/>
  <c r="R25" i="8"/>
  <c r="S25" i="8"/>
  <c r="T25" i="8"/>
  <c r="U25" i="8"/>
  <c r="V25" i="8"/>
  <c r="W25" i="8"/>
  <c r="X25" i="8"/>
  <c r="O28" i="8"/>
  <c r="P28" i="8"/>
  <c r="Q28" i="8"/>
  <c r="R28" i="8"/>
  <c r="S28" i="8"/>
  <c r="T28" i="8"/>
  <c r="U28" i="8"/>
  <c r="V28" i="8"/>
  <c r="W28" i="8"/>
  <c r="X28" i="8"/>
  <c r="O29" i="8"/>
  <c r="P29" i="8"/>
  <c r="Q29" i="8"/>
  <c r="R29" i="8"/>
  <c r="S29" i="8"/>
  <c r="T29" i="8"/>
  <c r="U29" i="8"/>
  <c r="V29" i="8"/>
  <c r="W29" i="8"/>
  <c r="X29" i="8"/>
  <c r="N28" i="8"/>
  <c r="N29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4" i="8"/>
  <c r="B4" i="8"/>
  <c r="B33" i="8" s="1"/>
  <c r="C4" i="8"/>
  <c r="D4" i="8"/>
  <c r="E4" i="8"/>
  <c r="F4" i="8"/>
  <c r="G4" i="8"/>
  <c r="H4" i="8"/>
  <c r="I4" i="8"/>
  <c r="J4" i="8"/>
  <c r="K4" i="8"/>
  <c r="L4" i="8"/>
  <c r="M4" i="8"/>
  <c r="B5" i="8"/>
  <c r="B35" i="8" s="1"/>
  <c r="C5" i="8"/>
  <c r="D5" i="8"/>
  <c r="E5" i="8"/>
  <c r="F5" i="8"/>
  <c r="G5" i="8"/>
  <c r="H5" i="8"/>
  <c r="I5" i="8"/>
  <c r="J5" i="8"/>
  <c r="K5" i="8"/>
  <c r="L5" i="8"/>
  <c r="M5" i="8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B38" i="8" s="1"/>
  <c r="B49" i="8" s="1"/>
  <c r="C12" i="8"/>
  <c r="D12" i="8"/>
  <c r="E12" i="8"/>
  <c r="F12" i="8"/>
  <c r="G12" i="8"/>
  <c r="H12" i="8"/>
  <c r="I12" i="8"/>
  <c r="J12" i="8"/>
  <c r="K12" i="8"/>
  <c r="L12" i="8"/>
  <c r="M12" i="8"/>
  <c r="B13" i="8"/>
  <c r="B40" i="8" s="1"/>
  <c r="C13" i="8"/>
  <c r="D13" i="8"/>
  <c r="E13" i="8"/>
  <c r="F13" i="8"/>
  <c r="G13" i="8"/>
  <c r="H13" i="8"/>
  <c r="I13" i="8"/>
  <c r="J13" i="8"/>
  <c r="K13" i="8"/>
  <c r="L13" i="8"/>
  <c r="M13" i="8"/>
  <c r="B14" i="8"/>
  <c r="B39" i="8" s="1"/>
  <c r="C14" i="8"/>
  <c r="D14" i="8"/>
  <c r="E14" i="8"/>
  <c r="F14" i="8"/>
  <c r="G14" i="8"/>
  <c r="H14" i="8"/>
  <c r="I14" i="8"/>
  <c r="J14" i="8"/>
  <c r="K14" i="8"/>
  <c r="L14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B44" i="8" s="1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B55" i="8" s="1"/>
  <c r="C24" i="8"/>
  <c r="D24" i="8"/>
  <c r="E24" i="8"/>
  <c r="F24" i="8"/>
  <c r="G24" i="8"/>
  <c r="H24" i="8"/>
  <c r="I24" i="8"/>
  <c r="J24" i="8"/>
  <c r="K24" i="8"/>
  <c r="L24" i="8"/>
  <c r="M24" i="8"/>
  <c r="B25" i="8"/>
  <c r="B56" i="8" s="1"/>
  <c r="C25" i="8"/>
  <c r="D25" i="8"/>
  <c r="E25" i="8"/>
  <c r="F25" i="8"/>
  <c r="G25" i="8"/>
  <c r="H25" i="8"/>
  <c r="I25" i="8"/>
  <c r="J25" i="8"/>
  <c r="K25" i="8"/>
  <c r="L25" i="8"/>
  <c r="M25" i="8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B59" i="8" s="1"/>
  <c r="C29" i="8"/>
  <c r="D29" i="8"/>
  <c r="E29" i="8"/>
  <c r="F29" i="8"/>
  <c r="G29" i="8"/>
  <c r="H29" i="8"/>
  <c r="I29" i="8"/>
  <c r="J29" i="8"/>
  <c r="K29" i="8"/>
  <c r="L29" i="8"/>
  <c r="M29" i="8"/>
  <c r="A27" i="8"/>
  <c r="A28" i="8"/>
  <c r="A29" i="8"/>
  <c r="A30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5" i="8"/>
  <c r="A6" i="8"/>
  <c r="A7" i="8"/>
  <c r="A8" i="8"/>
  <c r="A9" i="8"/>
  <c r="A10" i="8"/>
  <c r="A11" i="8"/>
  <c r="A12" i="8"/>
  <c r="A13" i="8"/>
  <c r="A4" i="8"/>
  <c r="B46" i="8"/>
  <c r="B42" i="8"/>
  <c r="B45" i="8"/>
  <c r="B41" i="8"/>
  <c r="AF4" i="7" l="1"/>
  <c r="H37" i="7"/>
  <c r="AQ3" i="7"/>
  <c r="AQ4" i="7" s="1"/>
  <c r="AR3" i="7"/>
  <c r="AR4" i="7" s="1"/>
  <c r="AS3" i="7"/>
  <c r="AS4" i="7" s="1"/>
  <c r="AT3" i="7"/>
  <c r="AT4" i="7" s="1"/>
  <c r="AU3" i="7"/>
  <c r="AU4" i="7" s="1"/>
  <c r="AQ5" i="7"/>
  <c r="AR5" i="7"/>
  <c r="AS5" i="7"/>
  <c r="AT5" i="7"/>
  <c r="AU5" i="7"/>
  <c r="AQ6" i="7"/>
  <c r="AR6" i="7"/>
  <c r="AS6" i="7"/>
  <c r="AT6" i="7"/>
  <c r="AU6" i="7"/>
  <c r="AP6" i="7"/>
  <c r="AP5" i="7"/>
  <c r="AP3" i="7"/>
  <c r="AP4" i="7" s="1"/>
  <c r="AK3" i="7"/>
  <c r="AK4" i="7" s="1"/>
  <c r="AL3" i="7"/>
  <c r="AL4" i="7" s="1"/>
  <c r="AM3" i="7"/>
  <c r="AM4" i="7" s="1"/>
  <c r="AN3" i="7"/>
  <c r="AN4" i="7" s="1"/>
  <c r="AO3" i="7"/>
  <c r="AO4" i="7" s="1"/>
  <c r="AK5" i="7"/>
  <c r="AL5" i="7"/>
  <c r="AM5" i="7"/>
  <c r="AN5" i="7"/>
  <c r="AO5" i="7"/>
  <c r="AK6" i="7"/>
  <c r="AL6" i="7"/>
  <c r="AM6" i="7"/>
  <c r="AN6" i="7"/>
  <c r="AO6" i="7"/>
  <c r="AJ6" i="7"/>
  <c r="AJ5" i="7"/>
  <c r="AJ3" i="7"/>
  <c r="AJ4" i="7" s="1"/>
  <c r="AE3" i="7"/>
  <c r="AE4" i="7" s="1"/>
  <c r="AF3" i="7"/>
  <c r="AG3" i="7"/>
  <c r="AG4" i="7" s="1"/>
  <c r="AH3" i="7"/>
  <c r="AH4" i="7" s="1"/>
  <c r="AI3" i="7"/>
  <c r="AI4" i="7" s="1"/>
  <c r="AD3" i="7"/>
  <c r="AD4" i="7" s="1"/>
  <c r="AE5" i="7"/>
  <c r="AF5" i="7"/>
  <c r="AG5" i="7"/>
  <c r="AH5" i="7"/>
  <c r="AI5" i="7"/>
  <c r="AE6" i="7"/>
  <c r="AF6" i="7"/>
  <c r="AG6" i="7"/>
  <c r="AH6" i="7"/>
  <c r="AI6" i="7"/>
  <c r="AD6" i="7"/>
  <c r="AD5" i="7"/>
  <c r="Y3" i="7"/>
  <c r="Y4" i="7" s="1"/>
  <c r="Z3" i="7"/>
  <c r="Z4" i="7" s="1"/>
  <c r="AA3" i="7"/>
  <c r="AA4" i="7" s="1"/>
  <c r="AB3" i="7"/>
  <c r="AB4" i="7" s="1"/>
  <c r="AC3" i="7"/>
  <c r="AC4" i="7" s="1"/>
  <c r="Y5" i="7"/>
  <c r="Z5" i="7"/>
  <c r="AA5" i="7"/>
  <c r="AB5" i="7"/>
  <c r="AC5" i="7"/>
  <c r="Y6" i="7"/>
  <c r="Z6" i="7"/>
  <c r="AA6" i="7"/>
  <c r="AB6" i="7"/>
  <c r="AC6" i="7"/>
  <c r="X6" i="7"/>
  <c r="X5" i="7"/>
  <c r="X3" i="7"/>
  <c r="X4" i="7" s="1"/>
  <c r="M6" i="7"/>
  <c r="N6" i="7"/>
  <c r="O6" i="7"/>
  <c r="P6" i="7"/>
  <c r="Q6" i="7"/>
  <c r="R6" i="7"/>
  <c r="S6" i="7"/>
  <c r="T6" i="7"/>
  <c r="U6" i="7"/>
  <c r="V6" i="7"/>
  <c r="W6" i="7"/>
  <c r="L6" i="7"/>
  <c r="B6" i="7"/>
  <c r="C6" i="7"/>
  <c r="D6" i="7"/>
  <c r="E6" i="7"/>
  <c r="F6" i="7"/>
  <c r="G6" i="7"/>
  <c r="H6" i="7"/>
  <c r="I6" i="7"/>
  <c r="J6" i="7"/>
  <c r="K6" i="7"/>
  <c r="A6" i="7"/>
  <c r="M5" i="7"/>
  <c r="N5" i="7"/>
  <c r="O5" i="7"/>
  <c r="P5" i="7"/>
  <c r="Q5" i="7"/>
  <c r="R5" i="7"/>
  <c r="S5" i="7"/>
  <c r="T5" i="7"/>
  <c r="U5" i="7"/>
  <c r="V5" i="7"/>
  <c r="W5" i="7"/>
  <c r="L5" i="7"/>
  <c r="B5" i="7"/>
  <c r="C5" i="7"/>
  <c r="D5" i="7"/>
  <c r="E5" i="7"/>
  <c r="F5" i="7"/>
  <c r="G5" i="7"/>
  <c r="H5" i="7"/>
  <c r="I5" i="7"/>
  <c r="J5" i="7"/>
  <c r="K5" i="7"/>
  <c r="A5" i="7"/>
  <c r="M3" i="7"/>
  <c r="M4" i="7" s="1"/>
  <c r="N3" i="7"/>
  <c r="N4" i="7" s="1"/>
  <c r="O3" i="7"/>
  <c r="O4" i="7" s="1"/>
  <c r="P3" i="7"/>
  <c r="P4" i="7" s="1"/>
  <c r="Q3" i="7"/>
  <c r="Q4" i="7" s="1"/>
  <c r="R3" i="7"/>
  <c r="R4" i="7" s="1"/>
  <c r="S3" i="7"/>
  <c r="S4" i="7" s="1"/>
  <c r="T3" i="7"/>
  <c r="T4" i="7" s="1"/>
  <c r="U3" i="7"/>
  <c r="U4" i="7" s="1"/>
  <c r="V3" i="7"/>
  <c r="V4" i="7" s="1"/>
  <c r="W3" i="7"/>
  <c r="W4" i="7" s="1"/>
  <c r="L3" i="7"/>
  <c r="L4" i="7" s="1"/>
  <c r="B3" i="7"/>
  <c r="B4" i="7" s="1"/>
  <c r="C3" i="7"/>
  <c r="C4" i="7" s="1"/>
  <c r="D3" i="7"/>
  <c r="D4" i="7" s="1"/>
  <c r="E3" i="7"/>
  <c r="E4" i="7" s="1"/>
  <c r="F3" i="7"/>
  <c r="F4" i="7" s="1"/>
  <c r="G3" i="7"/>
  <c r="G4" i="7" s="1"/>
  <c r="H3" i="7"/>
  <c r="H4" i="7" s="1"/>
  <c r="I3" i="7"/>
  <c r="I4" i="7" s="1"/>
  <c r="J3" i="7"/>
  <c r="J4" i="7" s="1"/>
  <c r="K3" i="7"/>
  <c r="K4" i="7" s="1"/>
  <c r="A3" i="7"/>
  <c r="A4" i="7" s="1"/>
  <c r="I40" i="2" l="1"/>
  <c r="J40" i="2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69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8" i="5"/>
  <c r="W67" i="5"/>
  <c r="X67" i="5"/>
  <c r="Y67" i="5"/>
  <c r="Z67" i="5"/>
  <c r="O67" i="5"/>
  <c r="P67" i="5"/>
  <c r="Q67" i="5"/>
  <c r="R67" i="5"/>
  <c r="S67" i="5"/>
  <c r="T67" i="5"/>
  <c r="U67" i="5"/>
  <c r="V67" i="5"/>
  <c r="D67" i="5"/>
  <c r="E67" i="5"/>
  <c r="F67" i="5"/>
  <c r="G67" i="5"/>
  <c r="H67" i="5"/>
  <c r="I67" i="5"/>
  <c r="J67" i="5"/>
  <c r="K67" i="5"/>
  <c r="L67" i="5"/>
  <c r="M67" i="5"/>
  <c r="N67" i="5"/>
  <c r="C67" i="5"/>
  <c r="B61" i="5" l="1"/>
  <c r="B62" i="5"/>
  <c r="C56" i="5"/>
  <c r="O56" i="5"/>
  <c r="O57" i="5"/>
  <c r="V57" i="5"/>
  <c r="W57" i="5"/>
  <c r="X54" i="5"/>
  <c r="Y54" i="5"/>
  <c r="Z54" i="5"/>
  <c r="P54" i="5"/>
  <c r="Q54" i="5"/>
  <c r="R54" i="5"/>
  <c r="S54" i="5"/>
  <c r="T54" i="5"/>
  <c r="U54" i="5"/>
  <c r="V54" i="5"/>
  <c r="W54" i="5"/>
  <c r="O54" i="5"/>
  <c r="Z30" i="5"/>
  <c r="Z57" i="5" s="1"/>
  <c r="Y30" i="5"/>
  <c r="Y57" i="5" s="1"/>
  <c r="X30" i="5"/>
  <c r="X57" i="5" s="1"/>
  <c r="W30" i="5"/>
  <c r="V30" i="5"/>
  <c r="U30" i="5"/>
  <c r="U57" i="5" s="1"/>
  <c r="T30" i="5"/>
  <c r="T57" i="5" s="1"/>
  <c r="S30" i="5"/>
  <c r="S57" i="5" s="1"/>
  <c r="R30" i="5"/>
  <c r="R57" i="5" s="1"/>
  <c r="Q30" i="5"/>
  <c r="Q57" i="5" s="1"/>
  <c r="P30" i="5"/>
  <c r="P57" i="5" s="1"/>
  <c r="O30" i="5"/>
  <c r="Z26" i="5"/>
  <c r="Z56" i="5" s="1"/>
  <c r="Y26" i="5"/>
  <c r="Y56" i="5" s="1"/>
  <c r="X26" i="5"/>
  <c r="X56" i="5" s="1"/>
  <c r="W26" i="5"/>
  <c r="W56" i="5" s="1"/>
  <c r="V26" i="5"/>
  <c r="V56" i="5" s="1"/>
  <c r="U26" i="5"/>
  <c r="U56" i="5" s="1"/>
  <c r="T26" i="5"/>
  <c r="T56" i="5" s="1"/>
  <c r="S26" i="5"/>
  <c r="S56" i="5" s="1"/>
  <c r="R26" i="5"/>
  <c r="R56" i="5" s="1"/>
  <c r="Q26" i="5"/>
  <c r="Q56" i="5" s="1"/>
  <c r="P26" i="5"/>
  <c r="P56" i="5" s="1"/>
  <c r="O26" i="5"/>
  <c r="N30" i="5"/>
  <c r="N57" i="5" s="1"/>
  <c r="M30" i="5"/>
  <c r="M57" i="5" s="1"/>
  <c r="L30" i="5"/>
  <c r="L57" i="5" s="1"/>
  <c r="K30" i="5"/>
  <c r="K57" i="5" s="1"/>
  <c r="J30" i="5"/>
  <c r="J57" i="5" s="1"/>
  <c r="I30" i="5"/>
  <c r="I57" i="5" s="1"/>
  <c r="N26" i="5"/>
  <c r="N56" i="5" s="1"/>
  <c r="M26" i="5"/>
  <c r="M56" i="5" s="1"/>
  <c r="L26" i="5"/>
  <c r="L56" i="5" s="1"/>
  <c r="K26" i="5"/>
  <c r="K56" i="5" s="1"/>
  <c r="J26" i="5"/>
  <c r="J56" i="5" s="1"/>
  <c r="I26" i="5"/>
  <c r="I56" i="5" s="1"/>
  <c r="I54" i="5"/>
  <c r="J54" i="5"/>
  <c r="K54" i="5"/>
  <c r="L54" i="5"/>
  <c r="M54" i="5"/>
  <c r="N54" i="5"/>
  <c r="D54" i="5"/>
  <c r="E54" i="5"/>
  <c r="F54" i="5"/>
  <c r="G54" i="5"/>
  <c r="H54" i="5"/>
  <c r="C54" i="5"/>
  <c r="M50" i="5"/>
  <c r="T45" i="5"/>
  <c r="M41" i="5"/>
  <c r="T46" i="5"/>
  <c r="S36" i="5"/>
  <c r="L45" i="5"/>
  <c r="U45" i="5"/>
  <c r="L38" i="5"/>
  <c r="I38" i="5"/>
  <c r="O32" i="5"/>
  <c r="K34" i="5"/>
  <c r="V44" i="5"/>
  <c r="Y49" i="5"/>
  <c r="M36" i="5"/>
  <c r="J44" i="5"/>
  <c r="V50" i="5"/>
  <c r="R45" i="5"/>
  <c r="K49" i="5"/>
  <c r="J32" i="5"/>
  <c r="O42" i="5"/>
  <c r="O39" i="5"/>
  <c r="X36" i="5"/>
  <c r="S48" i="5"/>
  <c r="T49" i="5"/>
  <c r="W46" i="5"/>
  <c r="K39" i="5"/>
  <c r="V34" i="5"/>
  <c r="Y32" i="5"/>
  <c r="U36" i="5"/>
  <c r="N42" i="5"/>
  <c r="M39" i="5"/>
  <c r="L39" i="5"/>
  <c r="X48" i="5"/>
  <c r="S32" i="5"/>
  <c r="I49" i="5"/>
  <c r="U50" i="5"/>
  <c r="W34" i="5"/>
  <c r="P50" i="5"/>
  <c r="N36" i="5"/>
  <c r="Q46" i="5"/>
  <c r="J46" i="5"/>
  <c r="Y46" i="5"/>
  <c r="Y42" i="5"/>
  <c r="P48" i="5"/>
  <c r="K42" i="5"/>
  <c r="O49" i="5"/>
  <c r="I47" i="5"/>
  <c r="Z41" i="5"/>
  <c r="Y41" i="5"/>
  <c r="J42" i="5"/>
  <c r="P38" i="5"/>
  <c r="K32" i="5"/>
  <c r="Z50" i="5"/>
  <c r="L32" i="5"/>
  <c r="T34" i="5"/>
  <c r="U32" i="5"/>
  <c r="O47" i="5"/>
  <c r="V46" i="5"/>
  <c r="Y48" i="5"/>
  <c r="V36" i="5"/>
  <c r="R41" i="5"/>
  <c r="I44" i="5"/>
  <c r="Q42" i="5"/>
  <c r="X45" i="5"/>
  <c r="N32" i="5"/>
  <c r="T36" i="5"/>
  <c r="X50" i="5"/>
  <c r="N48" i="5"/>
  <c r="W49" i="5"/>
  <c r="K45" i="5"/>
  <c r="Y36" i="5"/>
  <c r="J45" i="5"/>
  <c r="I42" i="5"/>
  <c r="Z32" i="5"/>
  <c r="I34" i="5"/>
  <c r="N39" i="5"/>
  <c r="M46" i="5"/>
  <c r="T50" i="5"/>
  <c r="R39" i="5"/>
  <c r="S41" i="5"/>
  <c r="M49" i="5"/>
  <c r="N50" i="5"/>
  <c r="R48" i="5"/>
  <c r="Z42" i="5"/>
  <c r="R32" i="5"/>
  <c r="Y34" i="5"/>
  <c r="M44" i="5"/>
  <c r="T32" i="5"/>
  <c r="P41" i="5"/>
  <c r="J49" i="5"/>
  <c r="W48" i="5"/>
  <c r="I32" i="5"/>
  <c r="R36" i="5"/>
  <c r="O38" i="5"/>
  <c r="J48" i="5"/>
  <c r="N45" i="5"/>
  <c r="T44" i="5"/>
  <c r="X32" i="5"/>
  <c r="P49" i="5"/>
  <c r="I45" i="5"/>
  <c r="K47" i="5"/>
  <c r="M34" i="5"/>
  <c r="O50" i="5"/>
  <c r="Z49" i="5"/>
  <c r="O41" i="5"/>
  <c r="Y39" i="5"/>
  <c r="W39" i="5"/>
  <c r="W42" i="5"/>
  <c r="N49" i="5"/>
  <c r="S49" i="5"/>
  <c r="X39" i="5"/>
  <c r="S44" i="5"/>
  <c r="X46" i="5"/>
  <c r="U48" i="5"/>
  <c r="Y50" i="5"/>
  <c r="I39" i="5"/>
  <c r="W38" i="5"/>
  <c r="O36" i="5"/>
  <c r="Z45" i="5"/>
  <c r="Z47" i="5"/>
  <c r="L48" i="5"/>
  <c r="Z44" i="5"/>
  <c r="Z34" i="5"/>
  <c r="R47" i="5"/>
  <c r="Q45" i="5"/>
  <c r="Q38" i="5"/>
  <c r="Q49" i="5"/>
  <c r="O34" i="5"/>
  <c r="T39" i="5"/>
  <c r="P46" i="5"/>
  <c r="O48" i="5"/>
  <c r="V41" i="5"/>
  <c r="J34" i="5"/>
  <c r="S46" i="5"/>
  <c r="Z48" i="5"/>
  <c r="J47" i="5"/>
  <c r="V49" i="5"/>
  <c r="W32" i="5"/>
  <c r="Q39" i="5"/>
  <c r="O46" i="5"/>
  <c r="L36" i="5"/>
  <c r="Q34" i="5"/>
  <c r="U47" i="5"/>
  <c r="K48" i="5"/>
  <c r="N34" i="5"/>
  <c r="U49" i="5"/>
  <c r="Z36" i="5"/>
  <c r="C47" i="5"/>
  <c r="W36" i="5"/>
  <c r="I41" i="5"/>
  <c r="O45" i="5"/>
  <c r="N41" i="5"/>
  <c r="V32" i="5"/>
  <c r="T47" i="5"/>
  <c r="S47" i="5"/>
  <c r="X38" i="5"/>
  <c r="I50" i="5"/>
  <c r="V48" i="5"/>
  <c r="Q32" i="5"/>
  <c r="P39" i="5"/>
  <c r="Q47" i="5"/>
  <c r="J39" i="5"/>
  <c r="V42" i="5"/>
  <c r="Y44" i="5"/>
  <c r="K44" i="5"/>
  <c r="M45" i="5"/>
  <c r="S45" i="5"/>
  <c r="P47" i="5"/>
  <c r="R34" i="5"/>
  <c r="Q50" i="5"/>
  <c r="L49" i="5"/>
  <c r="L34" i="5"/>
  <c r="M32" i="5"/>
  <c r="K46" i="5"/>
  <c r="J41" i="5"/>
  <c r="P32" i="5"/>
  <c r="R42" i="5"/>
  <c r="Z39" i="5"/>
  <c r="N46" i="5"/>
  <c r="J50" i="5"/>
  <c r="P34" i="5"/>
  <c r="T41" i="5"/>
  <c r="N47" i="5"/>
  <c r="I36" i="5"/>
  <c r="U34" i="5"/>
  <c r="K38" i="5"/>
  <c r="N38" i="5"/>
  <c r="W45" i="5"/>
  <c r="N44" i="5"/>
  <c r="W41" i="5"/>
  <c r="Y47" i="5"/>
  <c r="U44" i="5"/>
  <c r="Z46" i="5"/>
  <c r="Y38" i="5"/>
  <c r="S34" i="5"/>
  <c r="X41" i="5"/>
  <c r="R44" i="5"/>
  <c r="X34" i="5"/>
  <c r="R46" i="5"/>
  <c r="Q36" i="5"/>
  <c r="V45" i="5"/>
  <c r="Z38" i="5"/>
  <c r="X42" i="5"/>
  <c r="L41" i="5"/>
  <c r="X44" i="5"/>
  <c r="K41" i="5"/>
  <c r="R49" i="5"/>
  <c r="K36" i="5"/>
  <c r="T48" i="5"/>
  <c r="I46" i="5"/>
  <c r="T42" i="5"/>
  <c r="U39" i="5"/>
  <c r="Q41" i="5"/>
  <c r="S42" i="5"/>
  <c r="P44" i="5"/>
  <c r="R50" i="5"/>
  <c r="Q48" i="5"/>
  <c r="L42" i="5"/>
  <c r="L50" i="5"/>
  <c r="V47" i="5"/>
  <c r="M47" i="5"/>
  <c r="M38" i="5"/>
  <c r="K50" i="5"/>
  <c r="L44" i="5"/>
  <c r="U38" i="5"/>
  <c r="V38" i="5"/>
  <c r="U42" i="5"/>
  <c r="L46" i="5"/>
  <c r="W50" i="5"/>
  <c r="V39" i="5"/>
  <c r="W44" i="5"/>
  <c r="S39" i="5"/>
  <c r="U41" i="5"/>
  <c r="P36" i="5"/>
  <c r="S50" i="5"/>
  <c r="X47" i="5"/>
  <c r="J38" i="5"/>
  <c r="U46" i="5"/>
  <c r="W47" i="5"/>
  <c r="Y45" i="5"/>
  <c r="R38" i="5"/>
  <c r="I48" i="5"/>
  <c r="M48" i="5"/>
  <c r="S38" i="5"/>
  <c r="Q44" i="5"/>
  <c r="M42" i="5"/>
  <c r="J36" i="5"/>
  <c r="P45" i="5"/>
  <c r="X49" i="5"/>
  <c r="L47" i="5"/>
  <c r="P42" i="5"/>
  <c r="T38" i="5"/>
  <c r="O44" i="5"/>
  <c r="Z55" i="5" l="1"/>
  <c r="Z61" i="5" s="1"/>
  <c r="X55" i="5"/>
  <c r="X61" i="5" s="1"/>
  <c r="Y55" i="5"/>
  <c r="Y61" i="5" s="1"/>
  <c r="W55" i="5"/>
  <c r="W61" i="5" s="1"/>
  <c r="V55" i="5"/>
  <c r="V61" i="5" s="1"/>
  <c r="U55" i="5"/>
  <c r="U61" i="5" s="1"/>
  <c r="T55" i="5"/>
  <c r="T61" i="5" s="1"/>
  <c r="S55" i="5"/>
  <c r="S61" i="5" s="1"/>
  <c r="R55" i="5"/>
  <c r="R61" i="5" s="1"/>
  <c r="Q55" i="5"/>
  <c r="Q61" i="5" s="1"/>
  <c r="P55" i="5"/>
  <c r="P61" i="5" s="1"/>
  <c r="O55" i="5"/>
  <c r="O61" i="5" s="1"/>
  <c r="I55" i="5"/>
  <c r="I61" i="5" s="1"/>
  <c r="N55" i="5"/>
  <c r="N61" i="5" s="1"/>
  <c r="K55" i="5"/>
  <c r="K61" i="5" s="1"/>
  <c r="M55" i="5"/>
  <c r="M61" i="5" s="1"/>
  <c r="L55" i="5"/>
  <c r="L61" i="5" s="1"/>
  <c r="J55" i="5"/>
  <c r="J61" i="5" s="1"/>
  <c r="C55" i="5"/>
  <c r="C61" i="5" s="1"/>
  <c r="J52" i="5"/>
  <c r="N52" i="5"/>
  <c r="S52" i="5"/>
  <c r="X52" i="5"/>
  <c r="R52" i="5"/>
  <c r="T52" i="5"/>
  <c r="O52" i="5"/>
  <c r="U52" i="5"/>
  <c r="L52" i="5"/>
  <c r="P52" i="5"/>
  <c r="V52" i="5"/>
  <c r="Q52" i="5"/>
  <c r="Y52" i="5"/>
  <c r="W52" i="5"/>
  <c r="I52" i="5"/>
  <c r="Z52" i="5"/>
  <c r="K52" i="5"/>
  <c r="M52" i="5"/>
  <c r="Y53" i="5" l="1"/>
  <c r="Y62" i="5" s="1"/>
  <c r="X53" i="5"/>
  <c r="X62" i="5" s="1"/>
  <c r="Z53" i="5"/>
  <c r="Z62" i="5" s="1"/>
  <c r="P53" i="5"/>
  <c r="P62" i="5" s="1"/>
  <c r="U53" i="5"/>
  <c r="U62" i="5" s="1"/>
  <c r="S53" i="5"/>
  <c r="S62" i="5" s="1"/>
  <c r="V53" i="5"/>
  <c r="V62" i="5" s="1"/>
  <c r="Q53" i="5"/>
  <c r="Q62" i="5" s="1"/>
  <c r="T53" i="5"/>
  <c r="T62" i="5" s="1"/>
  <c r="W53" i="5"/>
  <c r="W62" i="5" s="1"/>
  <c r="R53" i="5"/>
  <c r="R62" i="5" s="1"/>
  <c r="O53" i="5"/>
  <c r="O62" i="5" s="1"/>
  <c r="K53" i="5"/>
  <c r="K62" i="5" s="1"/>
  <c r="N53" i="5"/>
  <c r="N62" i="5" s="1"/>
  <c r="L53" i="5"/>
  <c r="L62" i="5" s="1"/>
  <c r="I53" i="5"/>
  <c r="I62" i="5" s="1"/>
  <c r="J53" i="5"/>
  <c r="J62" i="5" s="1"/>
  <c r="M53" i="5"/>
  <c r="M62" i="5" s="1"/>
  <c r="H30" i="5" l="1"/>
  <c r="H57" i="5" s="1"/>
  <c r="G30" i="5"/>
  <c r="G57" i="5" s="1"/>
  <c r="F30" i="5"/>
  <c r="F57" i="5" s="1"/>
  <c r="E30" i="5"/>
  <c r="E57" i="5" s="1"/>
  <c r="D30" i="5"/>
  <c r="D57" i="5" s="1"/>
  <c r="C30" i="5"/>
  <c r="C57" i="5" s="1"/>
  <c r="H26" i="5"/>
  <c r="H56" i="5" s="1"/>
  <c r="G26" i="5"/>
  <c r="G56" i="5" s="1"/>
  <c r="F26" i="5"/>
  <c r="F56" i="5" s="1"/>
  <c r="E26" i="5"/>
  <c r="E56" i="5" s="1"/>
  <c r="D26" i="5"/>
  <c r="D56" i="5" s="1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31" i="4"/>
  <c r="E31" i="4"/>
  <c r="F31" i="4"/>
  <c r="G31" i="4"/>
  <c r="H31" i="4"/>
  <c r="D32" i="4"/>
  <c r="E32" i="4"/>
  <c r="F32" i="4"/>
  <c r="G32" i="4"/>
  <c r="H32" i="4"/>
  <c r="C32" i="4"/>
  <c r="C31" i="4"/>
  <c r="D29" i="4"/>
  <c r="E29" i="4"/>
  <c r="F29" i="4"/>
  <c r="G29" i="4"/>
  <c r="H29" i="4"/>
  <c r="D30" i="4"/>
  <c r="E30" i="4"/>
  <c r="F30" i="4"/>
  <c r="G30" i="4"/>
  <c r="H30" i="4"/>
  <c r="C30" i="4"/>
  <c r="C29" i="4"/>
  <c r="E25" i="4"/>
  <c r="E33" i="4" s="1"/>
  <c r="D6" i="4"/>
  <c r="D25" i="4" s="1"/>
  <c r="D33" i="4" s="1"/>
  <c r="E6" i="4"/>
  <c r="F6" i="4"/>
  <c r="F25" i="4" s="1"/>
  <c r="F33" i="4" s="1"/>
  <c r="G6" i="4"/>
  <c r="G25" i="4" s="1"/>
  <c r="G33" i="4" s="1"/>
  <c r="H6" i="4"/>
  <c r="H25" i="4" s="1"/>
  <c r="H33" i="4" s="1"/>
  <c r="C6" i="4"/>
  <c r="C25" i="4" s="1"/>
  <c r="C33" i="4" s="1"/>
  <c r="K32" i="2"/>
  <c r="P29" i="2"/>
  <c r="F32" i="5"/>
  <c r="D49" i="5"/>
  <c r="C50" i="5"/>
  <c r="C48" i="5"/>
  <c r="D32" i="2"/>
  <c r="H29" i="2"/>
  <c r="E32" i="5"/>
  <c r="I31" i="2"/>
  <c r="H48" i="5"/>
  <c r="H31" i="2"/>
  <c r="C45" i="5"/>
  <c r="E44" i="5"/>
  <c r="G36" i="5"/>
  <c r="P32" i="2"/>
  <c r="C44" i="5"/>
  <c r="D36" i="5"/>
  <c r="F38" i="5"/>
  <c r="E32" i="2"/>
  <c r="E27" i="4"/>
  <c r="S31" i="2"/>
  <c r="E38" i="5"/>
  <c r="G42" i="5"/>
  <c r="E42" i="5"/>
  <c r="F34" i="5"/>
  <c r="E31" i="2"/>
  <c r="D48" i="5"/>
  <c r="F28" i="4"/>
  <c r="E28" i="4"/>
  <c r="H50" i="5"/>
  <c r="G46" i="5"/>
  <c r="H49" i="5"/>
  <c r="K29" i="2"/>
  <c r="I32" i="2"/>
  <c r="H47" i="5"/>
  <c r="E50" i="5"/>
  <c r="M32" i="2"/>
  <c r="N29" i="2"/>
  <c r="C39" i="5"/>
  <c r="R31" i="2"/>
  <c r="G39" i="5"/>
  <c r="E45" i="5"/>
  <c r="H32" i="2"/>
  <c r="F48" i="5"/>
  <c r="D39" i="5"/>
  <c r="F50" i="5"/>
  <c r="C29" i="2"/>
  <c r="D42" i="5"/>
  <c r="F36" i="5"/>
  <c r="C38" i="5"/>
  <c r="H45" i="5"/>
  <c r="F31" i="2"/>
  <c r="C42" i="5"/>
  <c r="J29" i="2"/>
  <c r="G34" i="5"/>
  <c r="G31" i="2"/>
  <c r="E29" i="2"/>
  <c r="C41" i="5"/>
  <c r="G28" i="4"/>
  <c r="D45" i="5"/>
  <c r="Q29" i="2"/>
  <c r="F39" i="5"/>
  <c r="C36" i="5"/>
  <c r="G50" i="5"/>
  <c r="D27" i="4"/>
  <c r="E41" i="5"/>
  <c r="S29" i="2"/>
  <c r="D50" i="5"/>
  <c r="P31" i="2"/>
  <c r="G44" i="5"/>
  <c r="H34" i="5"/>
  <c r="E48" i="5"/>
  <c r="I29" i="2"/>
  <c r="C28" i="4"/>
  <c r="F47" i="5"/>
  <c r="F41" i="5"/>
  <c r="C32" i="2"/>
  <c r="L29" i="2"/>
  <c r="H44" i="5"/>
  <c r="D31" i="2"/>
  <c r="F29" i="2"/>
  <c r="C31" i="2"/>
  <c r="Q31" i="2"/>
  <c r="G41" i="5"/>
  <c r="G29" i="2"/>
  <c r="E47" i="5"/>
  <c r="G32" i="2"/>
  <c r="G32" i="5"/>
  <c r="H28" i="4"/>
  <c r="H46" i="5"/>
  <c r="F32" i="2"/>
  <c r="L31" i="2"/>
  <c r="D47" i="5"/>
  <c r="N32" i="2"/>
  <c r="H27" i="4"/>
  <c r="D34" i="5"/>
  <c r="F42" i="5"/>
  <c r="O31" i="2"/>
  <c r="G48" i="5"/>
  <c r="E49" i="5"/>
  <c r="D32" i="5"/>
  <c r="H38" i="5"/>
  <c r="K31" i="2"/>
  <c r="G49" i="5"/>
  <c r="L32" i="2"/>
  <c r="C46" i="5"/>
  <c r="F46" i="5"/>
  <c r="S32" i="2"/>
  <c r="H36" i="5"/>
  <c r="E36" i="5"/>
  <c r="F44" i="5"/>
  <c r="D38" i="5"/>
  <c r="N31" i="2"/>
  <c r="F49" i="5"/>
  <c r="F45" i="5"/>
  <c r="R29" i="2"/>
  <c r="G45" i="5"/>
  <c r="D41" i="5"/>
  <c r="E34" i="5"/>
  <c r="D29" i="2"/>
  <c r="C32" i="5"/>
  <c r="H39" i="5"/>
  <c r="G47" i="5"/>
  <c r="H42" i="5"/>
  <c r="J32" i="2"/>
  <c r="J31" i="2"/>
  <c r="C34" i="5"/>
  <c r="D44" i="5"/>
  <c r="H41" i="5"/>
  <c r="Q32" i="2"/>
  <c r="C27" i="4"/>
  <c r="M31" i="2"/>
  <c r="H32" i="5"/>
  <c r="G27" i="4"/>
  <c r="E39" i="5"/>
  <c r="R32" i="2"/>
  <c r="F27" i="4"/>
  <c r="D28" i="4"/>
  <c r="M29" i="2"/>
  <c r="E46" i="5"/>
  <c r="D46" i="5"/>
  <c r="O29" i="2"/>
  <c r="O32" i="2"/>
  <c r="C49" i="5"/>
  <c r="G38" i="5"/>
  <c r="E55" i="5" l="1"/>
  <c r="E61" i="5" s="1"/>
  <c r="F55" i="5"/>
  <c r="F61" i="5" s="1"/>
  <c r="D55" i="5"/>
  <c r="D61" i="5" s="1"/>
  <c r="G55" i="5"/>
  <c r="G61" i="5" s="1"/>
  <c r="H55" i="5"/>
  <c r="H61" i="5" s="1"/>
  <c r="B14" i="3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C52" i="5"/>
  <c r="G52" i="5"/>
  <c r="E52" i="5"/>
  <c r="H52" i="5"/>
  <c r="F52" i="5"/>
  <c r="D52" i="5"/>
  <c r="D53" i="5" l="1"/>
  <c r="D62" i="5" s="1"/>
  <c r="E53" i="5"/>
  <c r="E62" i="5" s="1"/>
  <c r="G53" i="5"/>
  <c r="G62" i="5" s="1"/>
  <c r="F53" i="5"/>
  <c r="F62" i="5" s="1"/>
  <c r="H53" i="5"/>
  <c r="H62" i="5" s="1"/>
  <c r="C53" i="5"/>
  <c r="C62" i="5" s="1"/>
  <c r="E23" i="2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</calcChain>
</file>

<file path=xl/sharedStrings.xml><?xml version="1.0" encoding="utf-8"?>
<sst xmlns="http://schemas.openxmlformats.org/spreadsheetml/2006/main" count="238" uniqueCount="109">
  <si>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</si>
  <si>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</si>
  <si>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</si>
  <si>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</si>
  <si>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</si>
  <si>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</si>
  <si>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</si>
  <si>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</si>
  <si>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</si>
  <si>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</si>
  <si>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</si>
  <si>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</si>
  <si>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</si>
  <si>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</si>
  <si>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</si>
  <si>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</si>
  <si>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</si>
  <si>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</si>
  <si>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</si>
  <si>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</si>
  <si>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</si>
  <si>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</si>
  <si>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</si>
  <si>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</si>
  <si>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</si>
  <si>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</si>
  <si>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</si>
  <si>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</si>
  <si>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</si>
  <si>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</si>
  <si>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</si>
  <si>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</si>
  <si>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</si>
  <si>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</si>
  <si>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</si>
  <si>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</si>
  <si>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</si>
  <si>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</si>
  <si>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</si>
  <si>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</si>
  <si>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</si>
  <si>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</si>
  <si>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</si>
  <si>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</si>
  <si>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</si>
  <si>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</si>
  <si>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</si>
  <si>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</si>
  <si>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</si>
  <si>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</si>
  <si>
    <t>Пар ВД на входе в турбину:</t>
  </si>
  <si>
    <t>Температура пара, °С:</t>
  </si>
  <si>
    <t>Пар НД на входе в турбину:</t>
  </si>
  <si>
    <t>Энтальпия ВД</t>
  </si>
  <si>
    <t>Энтальпия НД</t>
  </si>
  <si>
    <t>Расход ВД</t>
  </si>
  <si>
    <t>Расход НД</t>
  </si>
  <si>
    <t>Температура ВД</t>
  </si>
  <si>
    <t>Температура НД</t>
  </si>
  <si>
    <t>Расход воды</t>
  </si>
  <si>
    <t>Тос</t>
  </si>
  <si>
    <t>Тпс</t>
  </si>
  <si>
    <t>Расход сетевой</t>
  </si>
  <si>
    <t>Расход пара, кг/с</t>
  </si>
  <si>
    <t>Пар после смешения:</t>
  </si>
  <si>
    <t>Температура пара,°С</t>
  </si>
  <si>
    <t>Степень сухости/влажность пара, %</t>
  </si>
  <si>
    <t>Пар после ЦНД:</t>
  </si>
  <si>
    <t>ВД</t>
  </si>
  <si>
    <t>НД</t>
  </si>
  <si>
    <t>Смешение</t>
  </si>
  <si>
    <t>Отб2</t>
  </si>
  <si>
    <t>Т - Тнас</t>
  </si>
  <si>
    <t>Отб1</t>
  </si>
  <si>
    <t>Перед ЦНД</t>
  </si>
  <si>
    <t>Давление</t>
  </si>
  <si>
    <t>Энтропия</t>
  </si>
  <si>
    <t>в ЦНД</t>
  </si>
  <si>
    <t>Энтальпия в ЦНД теор</t>
  </si>
  <si>
    <t>КПД ЦНД</t>
  </si>
  <si>
    <t>Объемный расход на входе</t>
  </si>
  <si>
    <t>Удельный объем</t>
  </si>
  <si>
    <t>Массовый расход на входе</t>
  </si>
  <si>
    <t>210.2</t>
  </si>
  <si>
    <t>-</t>
  </si>
  <si>
    <t>Влажность на входе</t>
  </si>
  <si>
    <t>Влажность на выходе</t>
  </si>
  <si>
    <t>Сумма расходов</t>
  </si>
  <si>
    <t>Расход в ЦНД</t>
  </si>
  <si>
    <t>Дельта</t>
  </si>
  <si>
    <t>тепл</t>
  </si>
  <si>
    <t>конд</t>
  </si>
  <si>
    <t>темпа на входе</t>
  </si>
  <si>
    <t>Давление пара в К, МПа</t>
  </si>
  <si>
    <t>1 отсек</t>
  </si>
  <si>
    <t>Расход на входе</t>
  </si>
  <si>
    <t>Температура на входе</t>
  </si>
  <si>
    <t>Давление на входе</t>
  </si>
  <si>
    <t>2 отсек</t>
  </si>
  <si>
    <t>Температура на выходе</t>
  </si>
  <si>
    <t>Давление на выходе</t>
  </si>
  <si>
    <t>3 отсек</t>
  </si>
  <si>
    <t>4 отсек</t>
  </si>
  <si>
    <t>Сухость на входе</t>
  </si>
  <si>
    <t>Сухость на выходе</t>
  </si>
  <si>
    <t>Энтальпия на входе</t>
  </si>
  <si>
    <t>Энтальпия на выходе</t>
  </si>
  <si>
    <t>Энтропия на входе</t>
  </si>
  <si>
    <t>Энтальпия теор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</si>
</sst>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D2A8B1B-6292-436E-BD5E-D7B89EAA42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Турбина!$C$61:$Z$61</c:f>
              <c:numCache>
                <c:formatCode>General</c:formatCode>
                <c:ptCount val="24"/>
                <c:pt idx="0">
                  <c:v>129.42238652846399</c:v>
                </c:pt>
                <c:pt idx="1">
                  <c:v>129.53292601939145</c:v>
                </c:pt>
                <c:pt idx="2">
                  <c:v>129.31083612288003</c:v>
                </c:pt>
                <c:pt idx="3">
                  <c:v>129.49051611903923</c:v>
                </c:pt>
                <c:pt idx="4">
                  <c:v>128.7935048012024</c:v>
                </c:pt>
                <c:pt idx="5">
                  <c:v>127.0756577405991</c:v>
                </c:pt>
                <c:pt idx="6">
                  <c:v>129.78959637693708</c:v>
                </c:pt>
                <c:pt idx="7">
                  <c:v>129.80517084414842</c:v>
                </c:pt>
                <c:pt idx="8">
                  <c:v>129.60344426049951</c:v>
                </c:pt>
                <c:pt idx="9">
                  <c:v>129.53823435497904</c:v>
                </c:pt>
                <c:pt idx="10">
                  <c:v>129.4935320971388</c:v>
                </c:pt>
                <c:pt idx="11">
                  <c:v>127.55488549149568</c:v>
                </c:pt>
                <c:pt idx="12">
                  <c:v>87.221989050777708</c:v>
                </c:pt>
                <c:pt idx="13">
                  <c:v>87.270517107270095</c:v>
                </c:pt>
                <c:pt idx="14">
                  <c:v>88.897764205826419</c:v>
                </c:pt>
                <c:pt idx="15">
                  <c:v>87.435795378206393</c:v>
                </c:pt>
                <c:pt idx="16">
                  <c:v>87.247001574567491</c:v>
                </c:pt>
                <c:pt idx="17">
                  <c:v>87.329085178016712</c:v>
                </c:pt>
                <c:pt idx="18">
                  <c:v>87.228316960183705</c:v>
                </c:pt>
                <c:pt idx="19">
                  <c:v>87.660361072656244</c:v>
                </c:pt>
                <c:pt idx="20">
                  <c:v>87.500349347632792</c:v>
                </c:pt>
                <c:pt idx="21">
                  <c:v>87.273434801362498</c:v>
                </c:pt>
                <c:pt idx="22">
                  <c:v>86.848582224808922</c:v>
                </c:pt>
                <c:pt idx="23">
                  <c:v>86.602627383410564</c:v>
                </c:pt>
              </c:numCache>
            </c:numRef>
          </c:xVal>
          <c:yVal>
            <c:numRef>
              <c:f>Турбина!$C$62:$Z$62</c:f>
              <c:numCache>
                <c:formatCode>General</c:formatCode>
                <c:ptCount val="24"/>
                <c:pt idx="0">
                  <c:v>0.71285737734156329</c:v>
                </c:pt>
                <c:pt idx="1">
                  <c:v>0.71176006042473139</c:v>
                </c:pt>
                <c:pt idx="2">
                  <c:v>0.71299110674531008</c:v>
                </c:pt>
                <c:pt idx="3">
                  <c:v>0.71367701457000521</c:v>
                </c:pt>
                <c:pt idx="4">
                  <c:v>0.7249714436813629</c:v>
                </c:pt>
                <c:pt idx="5">
                  <c:v>0.72923320414461013</c:v>
                </c:pt>
                <c:pt idx="6">
                  <c:v>0.71816913659243165</c:v>
                </c:pt>
                <c:pt idx="7">
                  <c:v>0.71628874448890889</c:v>
                </c:pt>
                <c:pt idx="8">
                  <c:v>0.71605259824407563</c:v>
                </c:pt>
                <c:pt idx="9">
                  <c:v>0.72229729084584471</c:v>
                </c:pt>
                <c:pt idx="10">
                  <c:v>0.72678745360735753</c:v>
                </c:pt>
                <c:pt idx="11">
                  <c:v>0.72613217584188605</c:v>
                </c:pt>
                <c:pt idx="12">
                  <c:v>0.71841941437485812</c:v>
                </c:pt>
                <c:pt idx="13">
                  <c:v>0.71746257219888998</c:v>
                </c:pt>
                <c:pt idx="14">
                  <c:v>0.72835487464792881</c:v>
                </c:pt>
                <c:pt idx="15">
                  <c:v>0.71895959943997345</c:v>
                </c:pt>
                <c:pt idx="16">
                  <c:v>0.72530650083312076</c:v>
                </c:pt>
                <c:pt idx="17">
                  <c:v>0.72311342744817164</c:v>
                </c:pt>
                <c:pt idx="18">
                  <c:v>0.72300195758193919</c:v>
                </c:pt>
                <c:pt idx="19">
                  <c:v>0.72627003017833369</c:v>
                </c:pt>
                <c:pt idx="20">
                  <c:v>0.72261212015984089</c:v>
                </c:pt>
                <c:pt idx="21">
                  <c:v>0.72846324413208419</c:v>
                </c:pt>
                <c:pt idx="22">
                  <c:v>0.73580709461544236</c:v>
                </c:pt>
                <c:pt idx="23">
                  <c:v>0.73822114038813613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A6E-AD7C-A6A8BFA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12912"/>
        <c:axId val="1197019152"/>
      </c:scatterChart>
      <c:valAx>
        <c:axId val="119701291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9152"/>
        <c:crosses val="autoZero"/>
        <c:crossBetween val="midCat"/>
      </c:valAx>
      <c:valAx>
        <c:axId val="1197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начальное'!$A$5:$AU$5</c:f>
              <c:numCache>
                <c:formatCode>General</c:formatCode>
                <c:ptCount val="47"/>
                <c:pt idx="0">
                  <c:v>8.01</c:v>
                </c:pt>
                <c:pt idx="1">
                  <c:v>8.2270000000000003</c:v>
                </c:pt>
                <c:pt idx="2">
                  <c:v>8.3719999999999999</c:v>
                </c:pt>
                <c:pt idx="3">
                  <c:v>8.5370000000000008</c:v>
                </c:pt>
                <c:pt idx="4">
                  <c:v>8.4640000000000004</c:v>
                </c:pt>
                <c:pt idx="5">
                  <c:v>8.4570000000000007</c:v>
                </c:pt>
                <c:pt idx="6">
                  <c:v>8.2729999999999997</c:v>
                </c:pt>
                <c:pt idx="7">
                  <c:v>8.0440000000000005</c:v>
                </c:pt>
                <c:pt idx="8">
                  <c:v>8.0440000000000005</c:v>
                </c:pt>
                <c:pt idx="9">
                  <c:v>8.2729999999999997</c:v>
                </c:pt>
                <c:pt idx="10">
                  <c:v>8.0440000000000005</c:v>
                </c:pt>
                <c:pt idx="11">
                  <c:v>8.0250000000000004</c:v>
                </c:pt>
                <c:pt idx="12">
                  <c:v>8.0109999999999992</c:v>
                </c:pt>
                <c:pt idx="13">
                  <c:v>8.2240000000000002</c:v>
                </c:pt>
                <c:pt idx="14">
                  <c:v>8.3719999999999999</c:v>
                </c:pt>
                <c:pt idx="15">
                  <c:v>8.5359999999999996</c:v>
                </c:pt>
                <c:pt idx="16">
                  <c:v>8.4640000000000004</c:v>
                </c:pt>
                <c:pt idx="17">
                  <c:v>8.4570000000000007</c:v>
                </c:pt>
                <c:pt idx="18">
                  <c:v>8.407</c:v>
                </c:pt>
                <c:pt idx="19">
                  <c:v>8.2729999999999997</c:v>
                </c:pt>
                <c:pt idx="20">
                  <c:v>8.2729999999999997</c:v>
                </c:pt>
                <c:pt idx="21">
                  <c:v>8.0429999999999993</c:v>
                </c:pt>
                <c:pt idx="22">
                  <c:v>8.0429999999999993</c:v>
                </c:pt>
                <c:pt idx="23">
                  <c:v>6.83</c:v>
                </c:pt>
                <c:pt idx="24">
                  <c:v>7.0069999999999997</c:v>
                </c:pt>
                <c:pt idx="25">
                  <c:v>7.2869999999999999</c:v>
                </c:pt>
                <c:pt idx="26">
                  <c:v>7.2510000000000003</c:v>
                </c:pt>
                <c:pt idx="27">
                  <c:v>7.08</c:v>
                </c:pt>
                <c:pt idx="28">
                  <c:v>6.8680000000000003</c:v>
                </c:pt>
                <c:pt idx="29">
                  <c:v>6.83</c:v>
                </c:pt>
                <c:pt idx="30">
                  <c:v>7.0069999999999997</c:v>
                </c:pt>
                <c:pt idx="31">
                  <c:v>7.2869999999999999</c:v>
                </c:pt>
                <c:pt idx="32">
                  <c:v>7.2510000000000003</c:v>
                </c:pt>
                <c:pt idx="33">
                  <c:v>7.08</c:v>
                </c:pt>
                <c:pt idx="34">
                  <c:v>6.8680000000000003</c:v>
                </c:pt>
                <c:pt idx="35">
                  <c:v>5.5270000000000001</c:v>
                </c:pt>
                <c:pt idx="36">
                  <c:v>5.6689999999999996</c:v>
                </c:pt>
                <c:pt idx="37">
                  <c:v>5.8840000000000003</c:v>
                </c:pt>
                <c:pt idx="38">
                  <c:v>5.8849999999999998</c:v>
                </c:pt>
                <c:pt idx="39">
                  <c:v>5.7469999999999999</c:v>
                </c:pt>
                <c:pt idx="40">
                  <c:v>5.5739999999999998</c:v>
                </c:pt>
                <c:pt idx="41">
                  <c:v>5.5270000000000001</c:v>
                </c:pt>
                <c:pt idx="42">
                  <c:v>5.6689999999999996</c:v>
                </c:pt>
                <c:pt idx="43">
                  <c:v>5.8840000000000003</c:v>
                </c:pt>
                <c:pt idx="44">
                  <c:v>5.8849999999999998</c:v>
                </c:pt>
                <c:pt idx="45">
                  <c:v>5.7469999999999999</c:v>
                </c:pt>
                <c:pt idx="46">
                  <c:v>5.5739999999999998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4672-9C8D-279771D9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начальное'!$A$6:$AU$6</c:f>
              <c:numCache>
                <c:formatCode>General</c:formatCode>
                <c:ptCount val="47"/>
                <c:pt idx="0">
                  <c:v>0.68100000000000005</c:v>
                </c:pt>
                <c:pt idx="1">
                  <c:v>0.69599999999999995</c:v>
                </c:pt>
                <c:pt idx="2">
                  <c:v>0.69299999999999995</c:v>
                </c:pt>
                <c:pt idx="3">
                  <c:v>0.68500000000000005</c:v>
                </c:pt>
                <c:pt idx="4">
                  <c:v>0.66800000000000004</c:v>
                </c:pt>
                <c:pt idx="5">
                  <c:v>0.66700000000000004</c:v>
                </c:pt>
                <c:pt idx="6">
                  <c:v>0.63600000000000001</c:v>
                </c:pt>
                <c:pt idx="7">
                  <c:v>0.6</c:v>
                </c:pt>
                <c:pt idx="8">
                  <c:v>0.6</c:v>
                </c:pt>
                <c:pt idx="9">
                  <c:v>0.66400000000000003</c:v>
                </c:pt>
                <c:pt idx="10">
                  <c:v>0.627</c:v>
                </c:pt>
                <c:pt idx="11">
                  <c:v>0.68700000000000006</c:v>
                </c:pt>
                <c:pt idx="12">
                  <c:v>0.68400000000000005</c:v>
                </c:pt>
                <c:pt idx="13">
                  <c:v>0.69699999999999995</c:v>
                </c:pt>
                <c:pt idx="14">
                  <c:v>0.70599999999999996</c:v>
                </c:pt>
                <c:pt idx="15">
                  <c:v>0.71599999999999997</c:v>
                </c:pt>
                <c:pt idx="16">
                  <c:v>0.70699999999999996</c:v>
                </c:pt>
                <c:pt idx="17">
                  <c:v>0.70599999999999996</c:v>
                </c:pt>
                <c:pt idx="18">
                  <c:v>0.69099999999999995</c:v>
                </c:pt>
                <c:pt idx="19">
                  <c:v>0.68</c:v>
                </c:pt>
                <c:pt idx="20">
                  <c:v>0.68100000000000005</c:v>
                </c:pt>
                <c:pt idx="21">
                  <c:v>0.64400000000000002</c:v>
                </c:pt>
                <c:pt idx="22">
                  <c:v>0.64400000000000002</c:v>
                </c:pt>
                <c:pt idx="23">
                  <c:v>0.55800000000000005</c:v>
                </c:pt>
                <c:pt idx="24">
                  <c:v>0.56999999999999995</c:v>
                </c:pt>
                <c:pt idx="25">
                  <c:v>0.56200000000000006</c:v>
                </c:pt>
                <c:pt idx="26">
                  <c:v>0.55200000000000005</c:v>
                </c:pt>
                <c:pt idx="27">
                  <c:v>0.55300000000000005</c:v>
                </c:pt>
                <c:pt idx="28">
                  <c:v>0.52300000000000002</c:v>
                </c:pt>
                <c:pt idx="29">
                  <c:v>0.55600000000000005</c:v>
                </c:pt>
                <c:pt idx="30">
                  <c:v>0.56699999999999995</c:v>
                </c:pt>
                <c:pt idx="31">
                  <c:v>0.58399999999999996</c:v>
                </c:pt>
                <c:pt idx="32">
                  <c:v>0.57799999999999996</c:v>
                </c:pt>
                <c:pt idx="33">
                  <c:v>0.55600000000000005</c:v>
                </c:pt>
                <c:pt idx="34">
                  <c:v>0.52600000000000002</c:v>
                </c:pt>
                <c:pt idx="35">
                  <c:v>0.46100000000000002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0.46500000000000002</c:v>
                </c:pt>
                <c:pt idx="39">
                  <c:v>0.45700000000000002</c:v>
                </c:pt>
                <c:pt idx="40">
                  <c:v>0.44600000000000001</c:v>
                </c:pt>
                <c:pt idx="41">
                  <c:v>0.46100000000000002</c:v>
                </c:pt>
                <c:pt idx="42">
                  <c:v>0.46300000000000002</c:v>
                </c:pt>
                <c:pt idx="43">
                  <c:v>0.46600000000000003</c:v>
                </c:pt>
                <c:pt idx="44">
                  <c:v>0.46500000000000002</c:v>
                </c:pt>
                <c:pt idx="45">
                  <c:v>0.45700000000000002</c:v>
                </c:pt>
                <c:pt idx="46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D-4B23-A12D-21859C2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начальное'!$B$45:$T$45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'Давление начальное'!$B$46:$T$46</c:f>
              <c:numCache>
                <c:formatCode>General</c:formatCode>
                <c:ptCount val="19"/>
                <c:pt idx="0">
                  <c:v>8.4652799999999999</c:v>
                </c:pt>
                <c:pt idx="1">
                  <c:v>8.4043899999999994</c:v>
                </c:pt>
                <c:pt idx="2">
                  <c:v>8.3757199999999994</c:v>
                </c:pt>
                <c:pt idx="3">
                  <c:v>8.3624700000000001</c:v>
                </c:pt>
                <c:pt idx="4">
                  <c:v>8.3561200000000007</c:v>
                </c:pt>
                <c:pt idx="5">
                  <c:v>8.35304</c:v>
                </c:pt>
                <c:pt idx="6">
                  <c:v>8.3521300000000007</c:v>
                </c:pt>
                <c:pt idx="7">
                  <c:v>8.3513999999999999</c:v>
                </c:pt>
                <c:pt idx="8">
                  <c:v>8.3515099999999993</c:v>
                </c:pt>
                <c:pt idx="9">
                  <c:v>8.3508999999999993</c:v>
                </c:pt>
                <c:pt idx="10">
                  <c:v>8.3512000000000004</c:v>
                </c:pt>
                <c:pt idx="11">
                  <c:v>8.3507200000000008</c:v>
                </c:pt>
                <c:pt idx="12">
                  <c:v>8.3508899999999997</c:v>
                </c:pt>
                <c:pt idx="13">
                  <c:v>8.3505800000000008</c:v>
                </c:pt>
                <c:pt idx="14">
                  <c:v>8.35032</c:v>
                </c:pt>
                <c:pt idx="15">
                  <c:v>8.3507099999999994</c:v>
                </c:pt>
                <c:pt idx="16">
                  <c:v>8.3508200000000006</c:v>
                </c:pt>
                <c:pt idx="17">
                  <c:v>8.3505800000000008</c:v>
                </c:pt>
                <c:pt idx="18">
                  <c:v>8.3508999999999993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F-4093-9463-058A0DF5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83040"/>
        <c:axId val="1411080544"/>
      </c:scatterChart>
      <c:valAx>
        <c:axId val="141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0544"/>
        <c:crosses val="autoZero"/>
        <c:crossBetween val="midCat"/>
      </c:valAx>
      <c:valAx>
        <c:axId val="14110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начальное'!$B$57:$N$57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'Давление начальное'!$B$58:$N$58</c:f>
              <c:numCache>
                <c:formatCode>General</c:formatCode>
                <c:ptCount val="13"/>
                <c:pt idx="0">
                  <c:v>0.68552999999999997</c:v>
                </c:pt>
                <c:pt idx="1">
                  <c:v>0.67684</c:v>
                </c:pt>
                <c:pt idx="2">
                  <c:v>0.67508000000000001</c:v>
                </c:pt>
                <c:pt idx="3">
                  <c:v>0.67410000000000003</c:v>
                </c:pt>
                <c:pt idx="4">
                  <c:v>0.67359999999999998</c:v>
                </c:pt>
                <c:pt idx="5">
                  <c:v>0.6734</c:v>
                </c:pt>
                <c:pt idx="6">
                  <c:v>0.67330000000000001</c:v>
                </c:pt>
                <c:pt idx="7">
                  <c:v>0.67320000000000002</c:v>
                </c:pt>
                <c:pt idx="8">
                  <c:v>0.67315000000000003</c:v>
                </c:pt>
                <c:pt idx="9">
                  <c:v>0.67290000000000005</c:v>
                </c:pt>
                <c:pt idx="10">
                  <c:v>0.67279999999999995</c:v>
                </c:pt>
                <c:pt idx="11">
                  <c:v>0.67274999999999996</c:v>
                </c:pt>
                <c:pt idx="12">
                  <c:v>0.67278000000000004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C-45CD-9D9B-2734704E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12751"/>
        <c:axId val="1546126063"/>
      </c:scatterChart>
      <c:valAx>
        <c:axId val="1546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26063"/>
        <c:crosses val="autoZero"/>
        <c:crossBetween val="midCat"/>
      </c:valAx>
      <c:valAx>
        <c:axId val="1546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начальное'!$B$57:$N$57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'Давление начальное'!$B$59:$N$59</c:f>
              <c:numCache>
                <c:formatCode>General</c:formatCode>
                <c:ptCount val="13"/>
                <c:pt idx="0">
                  <c:v>8.5081900000000008</c:v>
                </c:pt>
                <c:pt idx="1">
                  <c:v>8.4661100000000005</c:v>
                </c:pt>
                <c:pt idx="2">
                  <c:v>8.4453700000000005</c:v>
                </c:pt>
                <c:pt idx="3">
                  <c:v>8.4361200000000007</c:v>
                </c:pt>
                <c:pt idx="4">
                  <c:v>8.4320400000000006</c:v>
                </c:pt>
                <c:pt idx="5">
                  <c:v>8.4297900000000006</c:v>
                </c:pt>
                <c:pt idx="6">
                  <c:v>8.4291099999999997</c:v>
                </c:pt>
                <c:pt idx="7">
                  <c:v>8.4287600000000005</c:v>
                </c:pt>
                <c:pt idx="8">
                  <c:v>8.42849</c:v>
                </c:pt>
                <c:pt idx="9">
                  <c:v>8.4285800000000002</c:v>
                </c:pt>
                <c:pt idx="10">
                  <c:v>8.4286300000000001</c:v>
                </c:pt>
                <c:pt idx="11">
                  <c:v>8.4286600000000007</c:v>
                </c:pt>
                <c:pt idx="12">
                  <c:v>8.4284400000000002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D-4444-B1BB-A5B341DA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12751"/>
        <c:axId val="1546126063"/>
      </c:scatterChart>
      <c:valAx>
        <c:axId val="1546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26063"/>
        <c:crosses val="autoZero"/>
        <c:crossBetween val="midCat"/>
      </c:valAx>
      <c:valAx>
        <c:axId val="1546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44450</xdr:colOff>
      <xdr:row>48</xdr:row>
      <xdr:rowOff>98425</xdr:rowOff>
    </xdr:from>
    <xdr:to>
      <xdr:col>35</xdr:col>
      <xdr:colOff>349250</xdr:colOff>
      <xdr:row>63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7EC37-255E-D5D8-2A16-FA114DF5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9</xdr:row>
      <xdr:rowOff>76200</xdr:rowOff>
    </xdr:from>
    <xdr:to>
      <xdr:col>25</xdr:col>
      <xdr:colOff>169507</xdr:colOff>
      <xdr:row>70</xdr:row>
      <xdr:rowOff>150803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3B3DD-8108-6CA1-98B9-88A3AD4EE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1733550"/>
          <a:ext cx="8830907" cy="113077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12</xdr:row>
      <xdr:rowOff>168275</xdr:rowOff>
    </xdr:from>
    <xdr:to>
      <xdr:col>9</xdr:col>
      <xdr:colOff>422275</xdr:colOff>
      <xdr:row>27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19301-C76E-B915-8DCB-BE259114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541565</xdr:colOff>
      <xdr:row>12</xdr:row>
      <xdr:rowOff>156029</xdr:rowOff>
    </xdr:from>
    <xdr:to>
      <xdr:col>17</xdr:col>
      <xdr:colOff>238579</xdr:colOff>
      <xdr:row>27</xdr:row>
      <xdr:rowOff>136978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9AD19-1E2E-4AB4-B2A6-42435C05F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580570</xdr:colOff>
      <xdr:row>46</xdr:row>
      <xdr:rowOff>36285</xdr:rowOff>
    </xdr:from>
    <xdr:to>
      <xdr:col>10</xdr:col>
      <xdr:colOff>498928</xdr:colOff>
      <xdr:row>54</xdr:row>
      <xdr:rowOff>146957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8E558-CDD9-22A6-00F2-C3809561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583293</xdr:colOff>
      <xdr:row>60</xdr:row>
      <xdr:rowOff>63500</xdr:rowOff>
    </xdr:from>
    <xdr:to>
      <xdr:col>6</xdr:col>
      <xdr:colOff>558800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85D63-2157-1367-3AF0-B95870320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260349</xdr:colOff>
      <xdr:row>61</xdr:row>
      <xdr:rowOff>125187</xdr:rowOff>
    </xdr:from>
    <xdr:to>
      <xdr:col>13</xdr:col>
      <xdr:colOff>97064</xdr:colOff>
      <xdr:row>72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83E05-630A-4B15-8871-4F2A463FE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55;&#1043;&#1059;-220&#105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дель ГТУ"/>
      <sheetName val="КУ+ПТ номинальный режим"/>
      <sheetName val="Теплофикационные режимы"/>
      <sheetName val="Лист1"/>
      <sheetName val="Конденсационные режимы"/>
      <sheetName val="Граф. исх. данных"/>
      <sheetName val="Таблицы для расчётов"/>
    </sheetNames>
    <sheetDataSet>
      <sheetData sheetId="0" refreshError="1"/>
      <sheetData sheetId="1" refreshError="1"/>
      <sheetData sheetId="2">
        <row r="11">
          <cell r="C11">
            <v>513.6</v>
          </cell>
          <cell r="D11">
            <v>521</v>
          </cell>
          <cell r="E11">
            <v>526.29999999999995</v>
          </cell>
          <cell r="F11">
            <v>531.5</v>
          </cell>
          <cell r="G11">
            <v>522</v>
          </cell>
          <cell r="H11">
            <v>521.1</v>
          </cell>
          <cell r="I11">
            <v>494.6</v>
          </cell>
          <cell r="J11">
            <v>452.1</v>
          </cell>
          <cell r="K11">
            <v>452.1</v>
          </cell>
          <cell r="L11">
            <v>494.6</v>
          </cell>
          <cell r="M11">
            <v>452.1</v>
          </cell>
        </row>
        <row r="23">
          <cell r="C23">
            <v>8.01</v>
          </cell>
          <cell r="D23">
            <v>8.2270000000000003</v>
          </cell>
          <cell r="E23">
            <v>8.3719999999999999</v>
          </cell>
          <cell r="F23">
            <v>8.5370000000000008</v>
          </cell>
          <cell r="G23">
            <v>8.4640000000000004</v>
          </cell>
          <cell r="H23">
            <v>8.4570000000000007</v>
          </cell>
          <cell r="I23">
            <v>8.2729999999999997</v>
          </cell>
          <cell r="J23">
            <v>8.0440000000000005</v>
          </cell>
          <cell r="K23">
            <v>8.0440000000000005</v>
          </cell>
          <cell r="L23">
            <v>8.2729999999999997</v>
          </cell>
          <cell r="M23">
            <v>8.0440000000000005</v>
          </cell>
        </row>
        <row r="27">
          <cell r="C27">
            <v>0.68100000000000005</v>
          </cell>
          <cell r="D27">
            <v>0.69599999999999995</v>
          </cell>
          <cell r="E27">
            <v>0.69299999999999995</v>
          </cell>
          <cell r="F27">
            <v>0.68500000000000005</v>
          </cell>
          <cell r="G27">
            <v>0.66800000000000004</v>
          </cell>
          <cell r="H27">
            <v>0.66700000000000004</v>
          </cell>
          <cell r="I27">
            <v>0.63600000000000001</v>
          </cell>
          <cell r="J27">
            <v>0.6</v>
          </cell>
          <cell r="K27">
            <v>0.6</v>
          </cell>
          <cell r="L27">
            <v>0.66400000000000003</v>
          </cell>
          <cell r="M27">
            <v>0.627</v>
          </cell>
        </row>
        <row r="31">
          <cell r="C31">
            <v>61.36</v>
          </cell>
          <cell r="D31">
            <v>62.92</v>
          </cell>
          <cell r="E31">
            <v>63.95</v>
          </cell>
          <cell r="F31">
            <v>65.150000000000006</v>
          </cell>
          <cell r="G31">
            <v>64.47</v>
          </cell>
          <cell r="H31">
            <v>64.41</v>
          </cell>
          <cell r="I31">
            <v>62.64</v>
          </cell>
          <cell r="J31">
            <v>60.26</v>
          </cell>
          <cell r="K31">
            <v>60.26</v>
          </cell>
          <cell r="L31">
            <v>62.64</v>
          </cell>
          <cell r="M31">
            <v>60.26</v>
          </cell>
        </row>
        <row r="32">
          <cell r="C32">
            <v>7.4790000000000001</v>
          </cell>
          <cell r="D32">
            <v>7.6760000000000002</v>
          </cell>
          <cell r="E32">
            <v>7.8109999999999999</v>
          </cell>
          <cell r="F32">
            <v>7.9610000000000003</v>
          </cell>
          <cell r="G32">
            <v>7.8959999999999999</v>
          </cell>
          <cell r="H32">
            <v>7.89</v>
          </cell>
          <cell r="I32">
            <v>7.7240000000000002</v>
          </cell>
          <cell r="J32">
            <v>7.5170000000000003</v>
          </cell>
          <cell r="K32">
            <v>7.5170000000000003</v>
          </cell>
          <cell r="L32">
            <v>7.7240000000000002</v>
          </cell>
          <cell r="M32">
            <v>7.5170000000000003</v>
          </cell>
        </row>
        <row r="33">
          <cell r="C33">
            <v>494.5</v>
          </cell>
          <cell r="D33">
            <v>496.1</v>
          </cell>
          <cell r="E33">
            <v>498.2</v>
          </cell>
          <cell r="F33">
            <v>500</v>
          </cell>
          <cell r="G33">
            <v>502.2</v>
          </cell>
          <cell r="H33">
            <v>502.4</v>
          </cell>
          <cell r="I33">
            <v>509.4</v>
          </cell>
          <cell r="J33">
            <v>523.4</v>
          </cell>
          <cell r="K33">
            <v>523.4</v>
          </cell>
          <cell r="L33">
            <v>509.4</v>
          </cell>
          <cell r="M33">
            <v>523.4</v>
          </cell>
        </row>
        <row r="35">
          <cell r="C35">
            <v>15.47</v>
          </cell>
          <cell r="D35">
            <v>15.6</v>
          </cell>
          <cell r="E35">
            <v>15.83</v>
          </cell>
          <cell r="F35">
            <v>16.100000000000001</v>
          </cell>
          <cell r="G35">
            <v>15.85</v>
          </cell>
          <cell r="H35">
            <v>15.82</v>
          </cell>
          <cell r="I35">
            <v>14.69</v>
          </cell>
          <cell r="J35">
            <v>12.88</v>
          </cell>
          <cell r="K35">
            <v>12.88</v>
          </cell>
          <cell r="L35">
            <v>14.4</v>
          </cell>
          <cell r="M35">
            <v>12.61</v>
          </cell>
        </row>
        <row r="36">
          <cell r="C36">
            <v>0.58799999999999997</v>
          </cell>
          <cell r="D36">
            <v>0.60099999999999998</v>
          </cell>
          <cell r="E36">
            <v>0.59499999999999997</v>
          </cell>
          <cell r="F36">
            <v>0.58499999999999996</v>
          </cell>
          <cell r="G36">
            <v>0.56899999999999995</v>
          </cell>
          <cell r="H36">
            <v>0.56799999999999995</v>
          </cell>
          <cell r="I36">
            <v>0.54600000000000004</v>
          </cell>
          <cell r="J36">
            <v>0.52200000000000002</v>
          </cell>
          <cell r="K36">
            <v>0.52200000000000002</v>
          </cell>
          <cell r="L36">
            <v>0.58099999999999996</v>
          </cell>
          <cell r="M36">
            <v>0.55600000000000005</v>
          </cell>
        </row>
        <row r="37">
          <cell r="C37">
            <v>210</v>
          </cell>
          <cell r="D37">
            <v>210</v>
          </cell>
          <cell r="E37">
            <v>210</v>
          </cell>
          <cell r="F37">
            <v>209.8</v>
          </cell>
          <cell r="G37">
            <v>209.6</v>
          </cell>
          <cell r="H37">
            <v>209.5</v>
          </cell>
          <cell r="I37">
            <v>207.4</v>
          </cell>
          <cell r="J37">
            <v>205.5</v>
          </cell>
          <cell r="K37">
            <v>205.8</v>
          </cell>
          <cell r="L37">
            <v>208.3</v>
          </cell>
          <cell r="M37">
            <v>206.4</v>
          </cell>
        </row>
        <row r="39">
          <cell r="C39">
            <v>76.53</v>
          </cell>
          <cell r="D39">
            <v>78.22</v>
          </cell>
          <cell r="E39">
            <v>79.489999999999995</v>
          </cell>
          <cell r="F39">
            <v>80.95</v>
          </cell>
          <cell r="G39">
            <v>80.02</v>
          </cell>
          <cell r="H39">
            <v>79.930000000000007</v>
          </cell>
          <cell r="I39">
            <v>77.040000000000006</v>
          </cell>
          <cell r="J39">
            <v>72.87</v>
          </cell>
          <cell r="K39">
            <v>72.88</v>
          </cell>
          <cell r="L39">
            <v>76.739999999999995</v>
          </cell>
          <cell r="M39">
            <v>72.59</v>
          </cell>
        </row>
        <row r="40">
          <cell r="C40">
            <v>0.52600000000000002</v>
          </cell>
          <cell r="D40">
            <v>0.53900000000000003</v>
          </cell>
          <cell r="E40">
            <v>0.53300000000000003</v>
          </cell>
          <cell r="F40">
            <v>0.52300000000000002</v>
          </cell>
          <cell r="G40">
            <v>0.50700000000000001</v>
          </cell>
          <cell r="H40">
            <v>0.50600000000000001</v>
          </cell>
          <cell r="I40">
            <v>0.48399999999999999</v>
          </cell>
          <cell r="J40">
            <v>0.46</v>
          </cell>
          <cell r="K40">
            <v>0.46</v>
          </cell>
          <cell r="L40">
            <v>0.51900000000000002</v>
          </cell>
          <cell r="M40">
            <v>0.49399999999999999</v>
          </cell>
        </row>
        <row r="41">
          <cell r="C41">
            <v>190.7</v>
          </cell>
          <cell r="D41">
            <v>191.3</v>
          </cell>
          <cell r="E41">
            <v>190.2</v>
          </cell>
          <cell r="F41">
            <v>188.4</v>
          </cell>
          <cell r="G41">
            <v>188</v>
          </cell>
          <cell r="H41">
            <v>188</v>
          </cell>
          <cell r="I41">
            <v>189.9</v>
          </cell>
          <cell r="J41">
            <v>195.68</v>
          </cell>
          <cell r="K41">
            <v>195.68</v>
          </cell>
          <cell r="L41">
            <v>194.9</v>
          </cell>
          <cell r="M41">
            <v>201</v>
          </cell>
        </row>
        <row r="43">
          <cell r="C43">
            <v>20.190000000000001</v>
          </cell>
          <cell r="D43">
            <v>20.440000000000001</v>
          </cell>
          <cell r="E43">
            <v>23.51</v>
          </cell>
          <cell r="F43">
            <v>30.26</v>
          </cell>
          <cell r="G43">
            <v>37.619999999999997</v>
          </cell>
          <cell r="H43">
            <v>38.22</v>
          </cell>
          <cell r="I43">
            <v>43</v>
          </cell>
          <cell r="J43">
            <v>41.91</v>
          </cell>
          <cell r="K43">
            <v>41.91</v>
          </cell>
          <cell r="L43">
            <v>0</v>
          </cell>
          <cell r="M43">
            <v>0</v>
          </cell>
        </row>
        <row r="44">
          <cell r="C44">
            <v>0.21629999999999999</v>
          </cell>
          <cell r="D44">
            <v>0.2225</v>
          </cell>
          <cell r="E44">
            <v>0.19389999999999999</v>
          </cell>
          <cell r="F44">
            <v>0.1497</v>
          </cell>
          <cell r="G44">
            <v>0.1123</v>
          </cell>
          <cell r="H44">
            <v>0.1096</v>
          </cell>
          <cell r="I44">
            <v>8.4599999999999995E-2</v>
          </cell>
          <cell r="J44">
            <v>7.6700000000000004E-2</v>
          </cell>
          <cell r="K44">
            <v>7.6700000000000004E-2</v>
          </cell>
          <cell r="L44">
            <v>0.2046</v>
          </cell>
          <cell r="M44">
            <v>0.19500000000000001</v>
          </cell>
        </row>
        <row r="45">
          <cell r="C45">
            <v>122.6</v>
          </cell>
          <cell r="D45">
            <v>123.6</v>
          </cell>
          <cell r="E45">
            <v>119.2</v>
          </cell>
          <cell r="F45">
            <v>111.3</v>
          </cell>
          <cell r="G45">
            <v>102.9</v>
          </cell>
          <cell r="H45">
            <v>102.2</v>
          </cell>
          <cell r="I45">
            <v>95</v>
          </cell>
          <cell r="J45">
            <v>92.4</v>
          </cell>
          <cell r="K45">
            <v>92.4</v>
          </cell>
          <cell r="L45">
            <v>120.9</v>
          </cell>
          <cell r="M45">
            <v>121.8</v>
          </cell>
        </row>
        <row r="47">
          <cell r="C47">
            <v>51.91</v>
          </cell>
          <cell r="D47">
            <v>53.34</v>
          </cell>
          <cell r="E47">
            <v>51.53</v>
          </cell>
          <cell r="F47">
            <v>46.24</v>
          </cell>
          <cell r="G47">
            <v>37.96</v>
          </cell>
          <cell r="H47">
            <v>37.270000000000003</v>
          </cell>
          <cell r="I47">
            <v>29.59</v>
          </cell>
          <cell r="J47">
            <v>25.67</v>
          </cell>
          <cell r="K47">
            <v>26.51</v>
          </cell>
          <cell r="L47">
            <v>47.22</v>
          </cell>
          <cell r="M47">
            <v>46.75</v>
          </cell>
        </row>
        <row r="48">
          <cell r="C48">
            <v>0.1608</v>
          </cell>
          <cell r="D48">
            <v>0.16569999999999999</v>
          </cell>
          <cell r="E48">
            <v>0.13389999999999999</v>
          </cell>
          <cell r="F48">
            <v>8.6199999999999999E-2</v>
          </cell>
          <cell r="G48">
            <v>5.1499999999999997E-2</v>
          </cell>
          <cell r="H48">
            <v>4.9099999999999998E-2</v>
          </cell>
          <cell r="I48">
            <v>3.1199999999999999E-2</v>
          </cell>
          <cell r="J48">
            <v>2.7900000000000001E-2</v>
          </cell>
          <cell r="K48">
            <v>2.7900000000000001E-2</v>
          </cell>
          <cell r="L48">
            <v>5.0799999999999998E-2</v>
          </cell>
          <cell r="M48">
            <v>5.0900000000000001E-2</v>
          </cell>
        </row>
        <row r="49">
          <cell r="C49">
            <v>113.4</v>
          </cell>
          <cell r="D49">
            <v>114.4</v>
          </cell>
          <cell r="E49">
            <v>108</v>
          </cell>
          <cell r="F49">
            <v>95.5</v>
          </cell>
          <cell r="G49">
            <v>82</v>
          </cell>
          <cell r="H49">
            <v>80.900000000000006</v>
          </cell>
          <cell r="I49">
            <v>69.900000000000006</v>
          </cell>
          <cell r="J49">
            <v>67.37</v>
          </cell>
          <cell r="K49">
            <v>67.37</v>
          </cell>
          <cell r="L49">
            <v>81.72</v>
          </cell>
          <cell r="M49">
            <v>81.73</v>
          </cell>
        </row>
        <row r="51">
          <cell r="C51">
            <v>4.4400000000000004</v>
          </cell>
          <cell r="D51">
            <v>4.4400000000000004</v>
          </cell>
          <cell r="E51">
            <v>4.4400000000000004</v>
          </cell>
          <cell r="F51">
            <v>4.4400000000000004</v>
          </cell>
          <cell r="G51">
            <v>4.4400000000000004</v>
          </cell>
          <cell r="H51">
            <v>4.4400000000000004</v>
          </cell>
          <cell r="I51">
            <v>4.4400000000000004</v>
          </cell>
          <cell r="J51">
            <v>4.4400000000000004</v>
          </cell>
          <cell r="K51">
            <v>4.4400000000000004</v>
          </cell>
          <cell r="L51">
            <v>29.53</v>
          </cell>
          <cell r="M51">
            <v>25.8</v>
          </cell>
        </row>
        <row r="52">
          <cell r="C52">
            <v>89.57</v>
          </cell>
          <cell r="D52">
            <v>90.17</v>
          </cell>
          <cell r="E52">
            <v>74.319999999999993</v>
          </cell>
          <cell r="F52">
            <v>42.9</v>
          </cell>
          <cell r="G52">
            <v>42.72</v>
          </cell>
          <cell r="H52">
            <v>42.7</v>
          </cell>
          <cell r="I52">
            <v>42.72</v>
          </cell>
          <cell r="J52">
            <v>45.8</v>
          </cell>
          <cell r="K52">
            <v>48</v>
          </cell>
          <cell r="L52">
            <v>83.56</v>
          </cell>
          <cell r="M52">
            <v>80.58</v>
          </cell>
        </row>
        <row r="60">
          <cell r="C60">
            <v>4.4400000000000004</v>
          </cell>
          <cell r="D60">
            <v>4.4400000000000004</v>
          </cell>
          <cell r="E60">
            <v>4.4400000000000004</v>
          </cell>
          <cell r="F60">
            <v>4.4400000000000004</v>
          </cell>
          <cell r="G60">
            <v>4.4400000000000004</v>
          </cell>
          <cell r="H60">
            <v>4.4400000000000004</v>
          </cell>
          <cell r="I60">
            <v>4.4400000000000004</v>
          </cell>
          <cell r="J60">
            <v>4.4400000000000004</v>
          </cell>
          <cell r="K60">
            <v>4.4400000000000004</v>
          </cell>
          <cell r="L60">
            <v>29.53</v>
          </cell>
          <cell r="M60">
            <v>25.8</v>
          </cell>
        </row>
        <row r="61">
          <cell r="C61">
            <v>3.3999999999999998E-3</v>
          </cell>
          <cell r="D61">
            <v>3.3999999999999998E-3</v>
          </cell>
          <cell r="E61">
            <v>3.3999999999999998E-3</v>
          </cell>
          <cell r="F61">
            <v>3.3999999999999998E-3</v>
          </cell>
          <cell r="G61">
            <v>3.3999999999999998E-3</v>
          </cell>
          <cell r="H61">
            <v>3.3999999999999998E-3</v>
          </cell>
          <cell r="I61">
            <v>3.5999999999999999E-3</v>
          </cell>
          <cell r="J61">
            <v>6.3E-3</v>
          </cell>
          <cell r="K61">
            <v>8.2000000000000007E-3</v>
          </cell>
          <cell r="L61">
            <v>6.1000000000000004E-3</v>
          </cell>
          <cell r="M61">
            <v>9.7000000000000003E-3</v>
          </cell>
        </row>
        <row r="127">
          <cell r="C127">
            <v>431.4</v>
          </cell>
          <cell r="D127">
            <v>437.5</v>
          </cell>
          <cell r="E127">
            <v>447.6</v>
          </cell>
          <cell r="F127">
            <v>441.4</v>
          </cell>
          <cell r="G127">
            <v>418.2</v>
          </cell>
          <cell r="H127">
            <v>382</v>
          </cell>
        </row>
        <row r="139">
          <cell r="C139">
            <v>6.83</v>
          </cell>
          <cell r="D139">
            <v>7.0069999999999997</v>
          </cell>
          <cell r="E139">
            <v>7.2869999999999999</v>
          </cell>
          <cell r="F139">
            <v>7.2510000000000003</v>
          </cell>
          <cell r="G139">
            <v>7.08</v>
          </cell>
          <cell r="H139">
            <v>6.8680000000000003</v>
          </cell>
        </row>
        <row r="143">
          <cell r="C143">
            <v>0.55800000000000005</v>
          </cell>
          <cell r="D143">
            <v>0.56999999999999995</v>
          </cell>
          <cell r="E143">
            <v>0.56200000000000006</v>
          </cell>
          <cell r="F143">
            <v>0.55200000000000005</v>
          </cell>
          <cell r="G143">
            <v>0.55300000000000005</v>
          </cell>
          <cell r="H143">
            <v>0.52300000000000002</v>
          </cell>
        </row>
        <row r="147">
          <cell r="C147">
            <v>51.75</v>
          </cell>
          <cell r="D147">
            <v>53</v>
          </cell>
          <cell r="E147">
            <v>54.97</v>
          </cell>
          <cell r="F147">
            <v>54.61</v>
          </cell>
          <cell r="G147">
            <v>53.06</v>
          </cell>
          <cell r="H147">
            <v>50.92</v>
          </cell>
        </row>
        <row r="148">
          <cell r="C148">
            <v>6.4009999999999998</v>
          </cell>
          <cell r="D148">
            <v>6.5640000000000001</v>
          </cell>
          <cell r="E148">
            <v>6.8209999999999997</v>
          </cell>
          <cell r="F148">
            <v>6.7889999999999997</v>
          </cell>
          <cell r="G148">
            <v>6.633</v>
          </cell>
          <cell r="H148">
            <v>6.4409999999999998</v>
          </cell>
        </row>
        <row r="149">
          <cell r="C149">
            <v>497.9</v>
          </cell>
          <cell r="D149">
            <v>500.5</v>
          </cell>
          <cell r="E149">
            <v>504.1</v>
          </cell>
          <cell r="F149">
            <v>506.1</v>
          </cell>
          <cell r="G149">
            <v>513.1</v>
          </cell>
          <cell r="H149">
            <v>527.29999999999995</v>
          </cell>
        </row>
        <row r="151">
          <cell r="C151">
            <v>12.72</v>
          </cell>
          <cell r="D151">
            <v>12.83</v>
          </cell>
          <cell r="E151">
            <v>13.31</v>
          </cell>
          <cell r="F151">
            <v>13.14</v>
          </cell>
          <cell r="G151">
            <v>12.12</v>
          </cell>
          <cell r="H151">
            <v>10.87</v>
          </cell>
        </row>
        <row r="152">
          <cell r="C152">
            <v>0.48199999999999998</v>
          </cell>
          <cell r="D152">
            <v>0.49399999999999999</v>
          </cell>
          <cell r="E152">
            <v>0.48</v>
          </cell>
          <cell r="F152">
            <v>0.47</v>
          </cell>
          <cell r="G152">
            <v>0.48399999999999999</v>
          </cell>
          <cell r="H152">
            <v>0.46400000000000002</v>
          </cell>
        </row>
        <row r="153">
          <cell r="C153">
            <v>204.5</v>
          </cell>
          <cell r="D153">
            <v>205.3</v>
          </cell>
          <cell r="E153">
            <v>205.1</v>
          </cell>
          <cell r="F153">
            <v>204.6</v>
          </cell>
          <cell r="G153">
            <v>204.3</v>
          </cell>
          <cell r="H153">
            <v>202.3</v>
          </cell>
        </row>
        <row r="155">
          <cell r="C155">
            <v>64.22</v>
          </cell>
          <cell r="D155">
            <v>65.58</v>
          </cell>
          <cell r="E155">
            <v>68.03</v>
          </cell>
          <cell r="F155">
            <v>67.5</v>
          </cell>
          <cell r="G155">
            <v>64.92</v>
          </cell>
          <cell r="H155">
            <v>61.55</v>
          </cell>
        </row>
        <row r="156">
          <cell r="C156">
            <v>0.44400000000000001</v>
          </cell>
          <cell r="D156">
            <v>0.45600000000000002</v>
          </cell>
          <cell r="E156">
            <v>0.442</v>
          </cell>
          <cell r="F156">
            <v>0.432</v>
          </cell>
          <cell r="G156">
            <v>0.44600000000000001</v>
          </cell>
          <cell r="H156">
            <v>0.42599999999999999</v>
          </cell>
        </row>
        <row r="157">
          <cell r="C157">
            <v>192.1</v>
          </cell>
          <cell r="D157">
            <v>193.5</v>
          </cell>
          <cell r="E157">
            <v>190.2</v>
          </cell>
          <cell r="F157">
            <v>190</v>
          </cell>
          <cell r="G157">
            <v>197.7</v>
          </cell>
          <cell r="H157">
            <v>204.4</v>
          </cell>
        </row>
        <row r="161">
          <cell r="C161">
            <v>18.010000000000002</v>
          </cell>
          <cell r="D161">
            <v>17.760000000000002</v>
          </cell>
          <cell r="E161">
            <v>27.69</v>
          </cell>
          <cell r="F161">
            <v>33.33</v>
          </cell>
          <cell r="G161">
            <v>0</v>
          </cell>
          <cell r="H161">
            <v>0</v>
          </cell>
        </row>
        <row r="162">
          <cell r="C162">
            <v>0.1754</v>
          </cell>
          <cell r="D162">
            <v>0.1883</v>
          </cell>
          <cell r="E162">
            <v>0.1148</v>
          </cell>
          <cell r="F162">
            <v>8.9300000000000004E-2</v>
          </cell>
          <cell r="G162">
            <v>0.1787</v>
          </cell>
          <cell r="H162">
            <v>0.1714</v>
          </cell>
        </row>
        <row r="163">
          <cell r="C163">
            <v>119.4</v>
          </cell>
          <cell r="D163">
            <v>122.2</v>
          </cell>
          <cell r="E163">
            <v>103.5</v>
          </cell>
          <cell r="F163">
            <v>96.5</v>
          </cell>
          <cell r="G163">
            <v>120.2</v>
          </cell>
          <cell r="H163">
            <v>126.3</v>
          </cell>
        </row>
        <row r="165">
          <cell r="C165">
            <v>41.78</v>
          </cell>
          <cell r="D165">
            <v>43.39</v>
          </cell>
          <cell r="E165">
            <v>35.89</v>
          </cell>
          <cell r="F165">
            <v>29.72</v>
          </cell>
          <cell r="G165">
            <v>46.07</v>
          </cell>
          <cell r="H165">
            <v>46.55</v>
          </cell>
        </row>
        <row r="166">
          <cell r="C166">
            <v>0.12839999999999999</v>
          </cell>
          <cell r="D166">
            <v>0.1452</v>
          </cell>
          <cell r="E166">
            <v>6.0600000000000001E-2</v>
          </cell>
          <cell r="F166">
            <v>3.9800000000000002E-2</v>
          </cell>
          <cell r="G166">
            <v>5.21E-2</v>
          </cell>
          <cell r="H166">
            <v>5.1700000000000003E-2</v>
          </cell>
        </row>
        <row r="167">
          <cell r="C167">
            <v>106.7</v>
          </cell>
          <cell r="D167">
            <v>110.4</v>
          </cell>
          <cell r="E167">
            <v>86.2</v>
          </cell>
          <cell r="F167">
            <v>75.8</v>
          </cell>
          <cell r="G167">
            <v>82.3</v>
          </cell>
          <cell r="H167">
            <v>82.14</v>
          </cell>
        </row>
        <row r="169">
          <cell r="C169">
            <v>4.4400000000000004</v>
          </cell>
          <cell r="D169">
            <v>4.4400000000000004</v>
          </cell>
          <cell r="E169">
            <v>4.4400000000000004</v>
          </cell>
          <cell r="F169">
            <v>4.4400000000000004</v>
          </cell>
          <cell r="G169">
            <v>18.84</v>
          </cell>
          <cell r="H169">
            <v>16</v>
          </cell>
        </row>
        <row r="170">
          <cell r="C170">
            <v>90.9</v>
          </cell>
          <cell r="D170">
            <v>93.3</v>
          </cell>
          <cell r="E170">
            <v>35.08</v>
          </cell>
          <cell r="F170">
            <v>35.369999999999997</v>
          </cell>
          <cell r="G170">
            <v>63</v>
          </cell>
          <cell r="H170">
            <v>61.89</v>
          </cell>
        </row>
        <row r="178">
          <cell r="C178">
            <v>4.4400000000000004</v>
          </cell>
          <cell r="D178">
            <v>4.4400000000000004</v>
          </cell>
          <cell r="E178">
            <v>4.4400000000000004</v>
          </cell>
          <cell r="F178">
            <v>4.4400000000000004</v>
          </cell>
          <cell r="G178">
            <v>18.84</v>
          </cell>
          <cell r="H178">
            <v>16</v>
          </cell>
        </row>
        <row r="179">
          <cell r="C179">
            <v>1.8E-3</v>
          </cell>
          <cell r="D179">
            <v>2.0999999999999999E-3</v>
          </cell>
          <cell r="E179">
            <v>2.3999999999999998E-3</v>
          </cell>
          <cell r="F179">
            <v>2.7000000000000001E-3</v>
          </cell>
          <cell r="G179">
            <v>5.0000000000000001E-3</v>
          </cell>
          <cell r="H179">
            <v>1.06E-2</v>
          </cell>
        </row>
        <row r="247">
          <cell r="C247">
            <v>357</v>
          </cell>
          <cell r="D247">
            <v>362</v>
          </cell>
          <cell r="E247">
            <v>370.2</v>
          </cell>
          <cell r="F247">
            <v>367.2</v>
          </cell>
          <cell r="G247">
            <v>347.7</v>
          </cell>
          <cell r="H247">
            <v>317.60000000000002</v>
          </cell>
        </row>
        <row r="259">
          <cell r="C259">
            <v>5.5270000000000001</v>
          </cell>
          <cell r="D259">
            <v>5.6689999999999996</v>
          </cell>
          <cell r="E259">
            <v>5.8840000000000003</v>
          </cell>
          <cell r="F259">
            <v>5.8849999999999998</v>
          </cell>
          <cell r="G259">
            <v>5.7469999999999999</v>
          </cell>
          <cell r="H259">
            <v>5.5739999999999998</v>
          </cell>
        </row>
        <row r="263">
          <cell r="C263">
            <v>0.46100000000000002</v>
          </cell>
          <cell r="D263">
            <v>0.46300000000000002</v>
          </cell>
          <cell r="E263">
            <v>0.46600000000000003</v>
          </cell>
          <cell r="F263">
            <v>0.46500000000000002</v>
          </cell>
          <cell r="G263">
            <v>0.45700000000000002</v>
          </cell>
          <cell r="H263">
            <v>0.44600000000000001</v>
          </cell>
        </row>
        <row r="267">
          <cell r="C267">
            <v>41.97</v>
          </cell>
          <cell r="D267">
            <v>42.97</v>
          </cell>
          <cell r="E267">
            <v>44.5</v>
          </cell>
          <cell r="F267">
            <v>44.44</v>
          </cell>
          <cell r="G267">
            <v>43.17</v>
          </cell>
          <cell r="H267">
            <v>41.42</v>
          </cell>
        </row>
        <row r="268">
          <cell r="C268">
            <v>5.1989999999999998</v>
          </cell>
          <cell r="D268">
            <v>5.3310000000000004</v>
          </cell>
          <cell r="E268">
            <v>5.5289999999999999</v>
          </cell>
          <cell r="F268">
            <v>5.53</v>
          </cell>
          <cell r="G268">
            <v>5.4039999999999999</v>
          </cell>
          <cell r="H268">
            <v>5.2460000000000004</v>
          </cell>
        </row>
        <row r="269">
          <cell r="C269">
            <v>492.2</v>
          </cell>
          <cell r="D269">
            <v>495</v>
          </cell>
          <cell r="E269">
            <v>499</v>
          </cell>
          <cell r="F269">
            <v>500.9</v>
          </cell>
          <cell r="G269">
            <v>507.8</v>
          </cell>
          <cell r="H269">
            <v>522.1</v>
          </cell>
        </row>
        <row r="271">
          <cell r="C271">
            <v>10.57</v>
          </cell>
          <cell r="D271">
            <v>10.74</v>
          </cell>
          <cell r="E271">
            <v>11.04</v>
          </cell>
          <cell r="F271">
            <v>10.92</v>
          </cell>
          <cell r="G271">
            <v>10.17</v>
          </cell>
          <cell r="H271">
            <v>9.0299999999999994</v>
          </cell>
        </row>
        <row r="272">
          <cell r="C272">
            <v>0.4</v>
          </cell>
          <cell r="D272">
            <v>0.4</v>
          </cell>
          <cell r="E272">
            <v>0.4</v>
          </cell>
          <cell r="F272">
            <v>0.4</v>
          </cell>
          <cell r="G272">
            <v>0.4</v>
          </cell>
          <cell r="H272">
            <v>0.4</v>
          </cell>
        </row>
        <row r="273">
          <cell r="C273">
            <v>199.4</v>
          </cell>
          <cell r="D273">
            <v>199.6</v>
          </cell>
          <cell r="E273">
            <v>199.8</v>
          </cell>
          <cell r="F273">
            <v>199.7</v>
          </cell>
          <cell r="G273">
            <v>199</v>
          </cell>
          <cell r="H273">
            <v>197.8</v>
          </cell>
        </row>
        <row r="275">
          <cell r="C275">
            <v>52.33</v>
          </cell>
          <cell r="D275">
            <v>53.5</v>
          </cell>
          <cell r="E275">
            <v>55.33</v>
          </cell>
          <cell r="F275">
            <v>55.2</v>
          </cell>
          <cell r="G275">
            <v>53.14</v>
          </cell>
          <cell r="H275">
            <v>50.25</v>
          </cell>
        </row>
        <row r="276">
          <cell r="C276">
            <v>0.35799999999999998</v>
          </cell>
          <cell r="D276">
            <v>0.36399999999999999</v>
          </cell>
          <cell r="E276">
            <v>0.35699999999999998</v>
          </cell>
          <cell r="F276">
            <v>0.35199999999999998</v>
          </cell>
          <cell r="G276">
            <v>0.36599999999999999</v>
          </cell>
          <cell r="H276">
            <v>0.35199999999999998</v>
          </cell>
        </row>
        <row r="277">
          <cell r="C277">
            <v>191.5</v>
          </cell>
          <cell r="D277">
            <v>192.3</v>
          </cell>
          <cell r="E277">
            <v>190.4</v>
          </cell>
          <cell r="F277">
            <v>190.3</v>
          </cell>
          <cell r="G277">
            <v>198.5</v>
          </cell>
          <cell r="H277">
            <v>206.1</v>
          </cell>
        </row>
        <row r="279">
          <cell r="C279">
            <v>17.62</v>
          </cell>
          <cell r="D279">
            <v>16.23</v>
          </cell>
          <cell r="E279">
            <v>25</v>
          </cell>
          <cell r="F279">
            <v>29.86</v>
          </cell>
          <cell r="G279">
            <v>0</v>
          </cell>
          <cell r="H279">
            <v>0</v>
          </cell>
        </row>
        <row r="280">
          <cell r="C280">
            <v>0.13089999999999999</v>
          </cell>
          <cell r="D280">
            <v>0.13439999999999999</v>
          </cell>
          <cell r="E280">
            <v>8.4900000000000003E-2</v>
          </cell>
          <cell r="F280">
            <v>6.4899999999999999E-2</v>
          </cell>
          <cell r="G280">
            <v>0.14760000000000001</v>
          </cell>
          <cell r="H280">
            <v>0.14910000000000001</v>
          </cell>
        </row>
        <row r="281">
          <cell r="C281">
            <v>116.1</v>
          </cell>
          <cell r="D281">
            <v>114.4</v>
          </cell>
          <cell r="E281">
            <v>95.1</v>
          </cell>
          <cell r="F281">
            <v>87.9</v>
          </cell>
          <cell r="G281">
            <v>122.5</v>
          </cell>
          <cell r="H281">
            <v>132.69999999999999</v>
          </cell>
        </row>
        <row r="283">
          <cell r="C283">
            <v>30.28</v>
          </cell>
          <cell r="D283">
            <v>32.83</v>
          </cell>
          <cell r="E283">
            <v>25.9</v>
          </cell>
          <cell r="F283">
            <v>20.86</v>
          </cell>
          <cell r="G283">
            <v>45.45</v>
          </cell>
          <cell r="H283">
            <v>44.72</v>
          </cell>
        </row>
        <row r="284">
          <cell r="C284">
            <v>9.6299999999999997E-2</v>
          </cell>
          <cell r="D284">
            <v>9.5200000000000007E-2</v>
          </cell>
          <cell r="E284">
            <v>4.3900000000000002E-2</v>
          </cell>
          <cell r="F284">
            <v>3.0300000000000001E-2</v>
          </cell>
          <cell r="G284">
            <v>4.6199999999999998E-2</v>
          </cell>
          <cell r="H284">
            <v>5.7799999999999997E-2</v>
          </cell>
        </row>
        <row r="285">
          <cell r="C285">
            <v>98.6</v>
          </cell>
          <cell r="D285">
            <v>98.2</v>
          </cell>
          <cell r="E285">
            <v>78.099999999999994</v>
          </cell>
          <cell r="F285">
            <v>69.3</v>
          </cell>
          <cell r="G285">
            <v>79.400000000000006</v>
          </cell>
          <cell r="H285">
            <v>84.9</v>
          </cell>
        </row>
        <row r="287">
          <cell r="C287">
            <v>4.4400000000000004</v>
          </cell>
          <cell r="D287">
            <v>4.4400000000000004</v>
          </cell>
          <cell r="E287">
            <v>4.4400000000000004</v>
          </cell>
          <cell r="F287">
            <v>4.4400000000000004</v>
          </cell>
          <cell r="G287">
            <v>7.68</v>
          </cell>
          <cell r="H287">
            <v>5.52</v>
          </cell>
        </row>
        <row r="288">
          <cell r="C288">
            <v>91.3</v>
          </cell>
          <cell r="D288">
            <v>84.58</v>
          </cell>
          <cell r="E288">
            <v>35.06</v>
          </cell>
          <cell r="F288">
            <v>35.39</v>
          </cell>
          <cell r="G288">
            <v>45.43</v>
          </cell>
          <cell r="H288">
            <v>68.8</v>
          </cell>
        </row>
        <row r="296">
          <cell r="C296">
            <v>4.4400000000000004</v>
          </cell>
          <cell r="D296">
            <v>4.4400000000000004</v>
          </cell>
          <cell r="E296">
            <v>4.4400000000000004</v>
          </cell>
          <cell r="F296">
            <v>4.4400000000000004</v>
          </cell>
          <cell r="G296">
            <v>7.68</v>
          </cell>
          <cell r="H296">
            <v>5.52</v>
          </cell>
        </row>
        <row r="297">
          <cell r="C297">
            <v>1.6999999999999999E-3</v>
          </cell>
          <cell r="D297">
            <v>2.0999999999999999E-3</v>
          </cell>
          <cell r="E297">
            <v>2.3999999999999998E-3</v>
          </cell>
          <cell r="F297">
            <v>2.7000000000000001E-3</v>
          </cell>
          <cell r="G297">
            <v>3.8999999999999998E-3</v>
          </cell>
          <cell r="H297">
            <v>8.5000000000000006E-3</v>
          </cell>
        </row>
      </sheetData>
      <sheetData sheetId="3" refreshError="1"/>
      <sheetData sheetId="4">
        <row r="15">
          <cell r="C15">
            <v>516.20000000000005</v>
          </cell>
          <cell r="D15">
            <v>513.6</v>
          </cell>
          <cell r="E15">
            <v>521</v>
          </cell>
          <cell r="F15">
            <v>526.29999999999995</v>
          </cell>
          <cell r="G15">
            <v>531.5</v>
          </cell>
          <cell r="H15">
            <v>522</v>
          </cell>
          <cell r="I15">
            <v>521.1</v>
          </cell>
          <cell r="J15">
            <v>503.8</v>
          </cell>
          <cell r="K15">
            <v>494.6</v>
          </cell>
          <cell r="L15">
            <v>494.6</v>
          </cell>
          <cell r="M15">
            <v>452.1</v>
          </cell>
          <cell r="N15">
            <v>452.1</v>
          </cell>
        </row>
        <row r="27">
          <cell r="C27">
            <v>8.0250000000000004</v>
          </cell>
          <cell r="D27">
            <v>8.0109999999999992</v>
          </cell>
          <cell r="E27">
            <v>8.2240000000000002</v>
          </cell>
          <cell r="F27">
            <v>8.3719999999999999</v>
          </cell>
          <cell r="G27">
            <v>8.5359999999999996</v>
          </cell>
          <cell r="H27">
            <v>8.4640000000000004</v>
          </cell>
          <cell r="I27">
            <v>8.4570000000000007</v>
          </cell>
          <cell r="J27">
            <v>8.407</v>
          </cell>
          <cell r="K27">
            <v>8.2729999999999997</v>
          </cell>
          <cell r="L27">
            <v>8.2729999999999997</v>
          </cell>
          <cell r="M27">
            <v>8.0429999999999993</v>
          </cell>
          <cell r="N27">
            <v>8.0429999999999993</v>
          </cell>
        </row>
        <row r="31">
          <cell r="C31">
            <v>0.68700000000000006</v>
          </cell>
          <cell r="D31">
            <v>0.68400000000000005</v>
          </cell>
          <cell r="E31">
            <v>0.69699999999999995</v>
          </cell>
          <cell r="F31">
            <v>0.70599999999999996</v>
          </cell>
          <cell r="G31">
            <v>0.71599999999999997</v>
          </cell>
          <cell r="H31">
            <v>0.70699999999999996</v>
          </cell>
          <cell r="I31">
            <v>0.70599999999999996</v>
          </cell>
          <cell r="J31">
            <v>0.69099999999999995</v>
          </cell>
          <cell r="K31">
            <v>0.68</v>
          </cell>
          <cell r="L31">
            <v>0.68100000000000005</v>
          </cell>
          <cell r="M31">
            <v>0.64400000000000002</v>
          </cell>
          <cell r="N31">
            <v>0.64400000000000002</v>
          </cell>
        </row>
        <row r="35">
          <cell r="B35" t="str">
            <v>Расход пара, кг/с</v>
          </cell>
          <cell r="C35">
            <v>61.51</v>
          </cell>
          <cell r="D35">
            <v>61.36</v>
          </cell>
          <cell r="E35">
            <v>62.88</v>
          </cell>
          <cell r="F35">
            <v>63.95</v>
          </cell>
          <cell r="G35">
            <v>65.14</v>
          </cell>
          <cell r="H35">
            <v>64.47</v>
          </cell>
          <cell r="I35">
            <v>64.400000000000006</v>
          </cell>
          <cell r="J35">
            <v>63.4</v>
          </cell>
          <cell r="K35">
            <v>62.63</v>
          </cell>
          <cell r="L35">
            <v>62.63</v>
          </cell>
          <cell r="M35">
            <v>60.24</v>
          </cell>
          <cell r="N35">
            <v>60.24</v>
          </cell>
        </row>
        <row r="36">
          <cell r="B36" t="str">
            <v>Давление пара, МПа</v>
          </cell>
          <cell r="C36">
            <v>7.4930000000000003</v>
          </cell>
          <cell r="D36">
            <v>7.48</v>
          </cell>
          <cell r="E36">
            <v>7.6760000000000002</v>
          </cell>
          <cell r="F36">
            <v>7.8109999999999999</v>
          </cell>
          <cell r="G36">
            <v>7.9610000000000003</v>
          </cell>
          <cell r="H36">
            <v>7.8959999999999999</v>
          </cell>
          <cell r="I36">
            <v>7.8890000000000002</v>
          </cell>
          <cell r="J36">
            <v>7.8449999999999998</v>
          </cell>
          <cell r="K36">
            <v>7.7229999999999999</v>
          </cell>
          <cell r="L36">
            <v>7.7229999999999999</v>
          </cell>
          <cell r="M36">
            <v>7.5170000000000003</v>
          </cell>
          <cell r="N36">
            <v>7.5170000000000003</v>
          </cell>
        </row>
        <row r="37">
          <cell r="B37" t="str">
            <v>Температура пара, °С:</v>
          </cell>
          <cell r="C37">
            <v>493.8</v>
          </cell>
          <cell r="D37">
            <v>494.5</v>
          </cell>
          <cell r="E37">
            <v>496.8</v>
          </cell>
          <cell r="F37">
            <v>498.2</v>
          </cell>
          <cell r="G37">
            <v>500</v>
          </cell>
          <cell r="H37">
            <v>502.2</v>
          </cell>
          <cell r="I37">
            <v>502.4</v>
          </cell>
          <cell r="J37">
            <v>508.6</v>
          </cell>
          <cell r="K37">
            <v>509.4</v>
          </cell>
          <cell r="L37">
            <v>509.4</v>
          </cell>
          <cell r="M37">
            <v>524</v>
          </cell>
          <cell r="N37">
            <v>524</v>
          </cell>
        </row>
        <row r="38">
          <cell r="B38" t="str">
            <v>Пар НД на входе в турбину:</v>
          </cell>
        </row>
        <row r="39">
          <cell r="B39" t="str">
            <v>Расход пара, кг/с</v>
          </cell>
          <cell r="C39">
            <v>15.51</v>
          </cell>
          <cell r="D39">
            <v>15.42</v>
          </cell>
          <cell r="E39">
            <v>15.59</v>
          </cell>
          <cell r="F39">
            <v>15.69</v>
          </cell>
          <cell r="G39">
            <v>15.78</v>
          </cell>
          <cell r="H39">
            <v>15.46</v>
          </cell>
          <cell r="I39">
            <v>15.43</v>
          </cell>
          <cell r="J39">
            <v>14.76</v>
          </cell>
          <cell r="K39">
            <v>14.49</v>
          </cell>
          <cell r="L39">
            <v>14.53</v>
          </cell>
          <cell r="M39">
            <v>13</v>
          </cell>
          <cell r="N39">
            <v>12.99</v>
          </cell>
        </row>
        <row r="40">
          <cell r="B40" t="str">
            <v>Давление пара, МПа</v>
          </cell>
          <cell r="C40">
            <v>0.59799999999999998</v>
          </cell>
          <cell r="D40">
            <v>0.59599999999999997</v>
          </cell>
          <cell r="E40">
            <v>0.60799999999999998</v>
          </cell>
          <cell r="F40">
            <v>0.61699999999999999</v>
          </cell>
          <cell r="G40">
            <v>0.627</v>
          </cell>
          <cell r="H40">
            <v>0.62</v>
          </cell>
          <cell r="I40">
            <v>0.61899999999999999</v>
          </cell>
          <cell r="J40">
            <v>0.61099999999999999</v>
          </cell>
          <cell r="K40">
            <v>0.60199999999999998</v>
          </cell>
          <cell r="L40">
            <v>0.60199999999999998</v>
          </cell>
          <cell r="M40">
            <v>0.57799999999999996</v>
          </cell>
          <cell r="N40">
            <v>0.57899999999999996</v>
          </cell>
        </row>
        <row r="41">
          <cell r="B41" t="str">
            <v>Температура пара, °С</v>
          </cell>
          <cell r="C41">
            <v>210.3</v>
          </cell>
          <cell r="D41" t="str">
            <v>210.2</v>
          </cell>
          <cell r="E41">
            <v>210.7</v>
          </cell>
          <cell r="F41">
            <v>211.1</v>
          </cell>
          <cell r="G41">
            <v>211.4</v>
          </cell>
          <cell r="H41">
            <v>210.8</v>
          </cell>
          <cell r="I41">
            <v>210.8</v>
          </cell>
          <cell r="J41">
            <v>209.8</v>
          </cell>
          <cell r="K41">
            <v>209.2</v>
          </cell>
          <cell r="L41">
            <v>209.2</v>
          </cell>
          <cell r="M41">
            <v>206.5</v>
          </cell>
          <cell r="N41">
            <v>206.5</v>
          </cell>
        </row>
        <row r="42">
          <cell r="B42" t="str">
            <v>Пар после смешения:</v>
          </cell>
        </row>
        <row r="43">
          <cell r="B43" t="str">
            <v>Расход, кг/с</v>
          </cell>
          <cell r="C43">
            <v>76.72</v>
          </cell>
          <cell r="D43">
            <v>76.5</v>
          </cell>
          <cell r="E43">
            <v>78.17</v>
          </cell>
          <cell r="F43">
            <v>79.33</v>
          </cell>
          <cell r="G43">
            <v>80.61</v>
          </cell>
          <cell r="H43">
            <v>79.62</v>
          </cell>
          <cell r="I43">
            <v>79.52</v>
          </cell>
          <cell r="J43">
            <v>78.16</v>
          </cell>
          <cell r="K43">
            <v>76.819999999999993</v>
          </cell>
          <cell r="L43">
            <v>76.86</v>
          </cell>
          <cell r="M43">
            <v>72.94</v>
          </cell>
          <cell r="N43">
            <v>72.94</v>
          </cell>
        </row>
        <row r="44">
          <cell r="B44" t="str">
            <v>Давление пара, МПа</v>
          </cell>
          <cell r="C44">
            <v>0.53600000000000003</v>
          </cell>
          <cell r="D44">
            <v>0.53400000000000003</v>
          </cell>
          <cell r="E44">
            <v>0.54600000000000004</v>
          </cell>
          <cell r="F44">
            <v>0.55500000000000005</v>
          </cell>
          <cell r="G44">
            <v>0.56499999999999995</v>
          </cell>
          <cell r="H44">
            <v>0.55800000000000005</v>
          </cell>
          <cell r="I44">
            <v>0.55700000000000005</v>
          </cell>
          <cell r="J44">
            <v>0.54900000000000004</v>
          </cell>
          <cell r="K44">
            <v>0.54</v>
          </cell>
          <cell r="L44">
            <v>0.54</v>
          </cell>
          <cell r="M44">
            <v>0.51600000000000001</v>
          </cell>
          <cell r="N44">
            <v>0.51700000000000002</v>
          </cell>
        </row>
        <row r="45">
          <cell r="B45" t="str">
            <v>Температура пара,°С</v>
          </cell>
          <cell r="C45">
            <v>191.6</v>
          </cell>
          <cell r="D45">
            <v>191.9</v>
          </cell>
          <cell r="E45">
            <v>192.8</v>
          </cell>
          <cell r="F45">
            <v>193.3</v>
          </cell>
          <cell r="G45">
            <v>194.4</v>
          </cell>
          <cell r="H45">
            <v>195.1</v>
          </cell>
          <cell r="I45">
            <v>195.2</v>
          </cell>
          <cell r="J45">
            <v>197.8</v>
          </cell>
          <cell r="K45">
            <v>198</v>
          </cell>
          <cell r="L45">
            <v>198</v>
          </cell>
          <cell r="M45">
            <v>204.7</v>
          </cell>
          <cell r="N45">
            <v>204.6</v>
          </cell>
        </row>
        <row r="46">
          <cell r="B46" t="str">
            <v>Пар в отборе 2:</v>
          </cell>
        </row>
        <row r="47">
          <cell r="B47" t="str">
            <v>Расход, кг/с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 t="str">
            <v>Давление пара, МПа</v>
          </cell>
          <cell r="C48">
            <v>0.24829999999999999</v>
          </cell>
          <cell r="D48">
            <v>0.24759999999999999</v>
          </cell>
          <cell r="E48">
            <v>0.25330000000000003</v>
          </cell>
          <cell r="F48">
            <v>0.25719999999999998</v>
          </cell>
          <cell r="G48">
            <v>0.2616</v>
          </cell>
          <cell r="H48">
            <v>0.25850000000000001</v>
          </cell>
          <cell r="I48">
            <v>0.25819999999999999</v>
          </cell>
          <cell r="J48">
            <v>0.25419999999999998</v>
          </cell>
          <cell r="K48">
            <v>0.25</v>
          </cell>
          <cell r="L48">
            <v>0.25019999999999998</v>
          </cell>
          <cell r="M48">
            <v>0.2392</v>
          </cell>
          <cell r="N48">
            <v>0.23980000000000001</v>
          </cell>
        </row>
        <row r="49">
          <cell r="B49" t="str">
            <v>Температура пара, °С</v>
          </cell>
          <cell r="C49">
            <v>127.2</v>
          </cell>
          <cell r="D49">
            <v>127.1</v>
          </cell>
          <cell r="E49">
            <v>127.8</v>
          </cell>
          <cell r="F49">
            <v>128.30000000000001</v>
          </cell>
          <cell r="G49">
            <v>128.9</v>
          </cell>
          <cell r="H49">
            <v>129</v>
          </cell>
          <cell r="I49">
            <v>129.19999999999999</v>
          </cell>
          <cell r="J49">
            <v>131.4</v>
          </cell>
          <cell r="K49">
            <v>131.6</v>
          </cell>
          <cell r="L49">
            <v>131.69999999999999</v>
          </cell>
          <cell r="M49">
            <v>137.6</v>
          </cell>
          <cell r="N49">
            <v>137.69999999999999</v>
          </cell>
        </row>
        <row r="50">
          <cell r="B50" t="str">
            <v>Пар в отборе 1:</v>
          </cell>
        </row>
        <row r="51">
          <cell r="B51" t="str">
            <v>Расход, кг/с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B52" t="str">
            <v>Давление пара, МПа</v>
          </cell>
          <cell r="C52">
            <v>0.1492</v>
          </cell>
          <cell r="D52">
            <v>0.1487</v>
          </cell>
          <cell r="E52">
            <v>0.1522</v>
          </cell>
          <cell r="F52">
            <v>0.15459999999999999</v>
          </cell>
          <cell r="G52">
            <v>0.15720000000000001</v>
          </cell>
          <cell r="H52">
            <v>0.15540000000000001</v>
          </cell>
          <cell r="I52">
            <v>0.1552</v>
          </cell>
          <cell r="J52">
            <v>0.1525</v>
          </cell>
          <cell r="K52">
            <v>0.15</v>
          </cell>
          <cell r="L52">
            <v>0.15029999999999999</v>
          </cell>
          <cell r="M52">
            <v>0.14369999999999999</v>
          </cell>
          <cell r="N52">
            <v>0.14460000000000001</v>
          </cell>
        </row>
        <row r="53">
          <cell r="B53" t="str">
            <v>Температура пара, °С</v>
          </cell>
          <cell r="C53">
            <v>111.2</v>
          </cell>
          <cell r="D53">
            <v>111.1</v>
          </cell>
          <cell r="E53">
            <v>111.8</v>
          </cell>
          <cell r="F53">
            <v>112.2</v>
          </cell>
          <cell r="G53">
            <v>112.8</v>
          </cell>
          <cell r="H53">
            <v>112.4</v>
          </cell>
          <cell r="I53">
            <v>112.4</v>
          </cell>
          <cell r="J53">
            <v>111.8</v>
          </cell>
          <cell r="K53">
            <v>111.3</v>
          </cell>
          <cell r="L53">
            <v>111.4</v>
          </cell>
          <cell r="M53">
            <v>110.1</v>
          </cell>
          <cell r="N53">
            <v>110.2</v>
          </cell>
        </row>
        <row r="54">
          <cell r="B54" t="str">
            <v>Пар перед ЦНД:</v>
          </cell>
        </row>
        <row r="55">
          <cell r="B55" t="str">
            <v>Расход, кг/с</v>
          </cell>
          <cell r="C55">
            <v>76.72</v>
          </cell>
          <cell r="D55">
            <v>76.5</v>
          </cell>
          <cell r="E55">
            <v>78.17</v>
          </cell>
          <cell r="F55">
            <v>79.33</v>
          </cell>
          <cell r="G55">
            <v>80.61</v>
          </cell>
          <cell r="H55">
            <v>79.62</v>
          </cell>
          <cell r="I55">
            <v>79.52</v>
          </cell>
          <cell r="J55">
            <v>78.16</v>
          </cell>
          <cell r="K55">
            <v>76.819999999999993</v>
          </cell>
          <cell r="L55">
            <v>76.86</v>
          </cell>
          <cell r="M55">
            <v>72.94</v>
          </cell>
          <cell r="N55">
            <v>72.94</v>
          </cell>
        </row>
        <row r="56">
          <cell r="B56" t="str">
            <v>Температура пара, °С</v>
          </cell>
          <cell r="C56">
            <v>111.2</v>
          </cell>
          <cell r="D56">
            <v>111.1</v>
          </cell>
          <cell r="E56">
            <v>111.2</v>
          </cell>
          <cell r="F56">
            <v>112.2</v>
          </cell>
          <cell r="G56">
            <v>112.8</v>
          </cell>
          <cell r="H56">
            <v>112.4</v>
          </cell>
          <cell r="I56">
            <v>112.4</v>
          </cell>
          <cell r="J56">
            <v>111.8</v>
          </cell>
          <cell r="K56">
            <v>111.3</v>
          </cell>
          <cell r="L56">
            <v>111.4</v>
          </cell>
          <cell r="M56">
            <v>110.1</v>
          </cell>
          <cell r="N56">
            <v>110.2</v>
          </cell>
        </row>
        <row r="57">
          <cell r="B57" t="str">
            <v>Степень сухости пара/влажность пара , %</v>
          </cell>
        </row>
        <row r="63">
          <cell r="B63" t="str">
            <v>Пар после ЦНД:</v>
          </cell>
        </row>
        <row r="64">
          <cell r="B64" t="str">
            <v>Расход, кг/с</v>
          </cell>
          <cell r="C64">
            <v>76.73</v>
          </cell>
          <cell r="D64">
            <v>76.489999999999995</v>
          </cell>
          <cell r="E64">
            <v>78.17</v>
          </cell>
          <cell r="F64">
            <v>79.33</v>
          </cell>
          <cell r="G64">
            <v>80.61</v>
          </cell>
          <cell r="H64">
            <v>79.62</v>
          </cell>
          <cell r="I64">
            <v>79.52</v>
          </cell>
          <cell r="J64">
            <v>78.16</v>
          </cell>
          <cell r="K64">
            <v>76.819999999999993</v>
          </cell>
          <cell r="L64">
            <v>76.86</v>
          </cell>
          <cell r="M64">
            <v>72.94</v>
          </cell>
          <cell r="N64">
            <v>72.94</v>
          </cell>
        </row>
        <row r="65">
          <cell r="B65" t="str">
            <v>Давление пара, МПа</v>
          </cell>
          <cell r="C65">
            <v>7.0000000000000001E-3</v>
          </cell>
          <cell r="D65">
            <v>6.8999999999999999E-3</v>
          </cell>
          <cell r="E65">
            <v>8.3999999999999995E-3</v>
          </cell>
          <cell r="F65">
            <v>8.5000000000000006E-3</v>
          </cell>
          <cell r="G65">
            <v>0.01</v>
          </cell>
          <cell r="H65">
            <v>1.06E-2</v>
          </cell>
          <cell r="I65">
            <v>1.06E-2</v>
          </cell>
          <cell r="J65">
            <v>8.0000000000000002E-3</v>
          </cell>
          <cell r="K65">
            <v>0.01</v>
          </cell>
          <cell r="L65">
            <v>1.32E-2</v>
          </cell>
          <cell r="M65">
            <v>0.02</v>
          </cell>
          <cell r="N65">
            <v>2.52E-2</v>
          </cell>
        </row>
        <row r="66">
          <cell r="B66" t="str">
            <v>Степень сухости пара/влажность пара , %</v>
          </cell>
        </row>
        <row r="133">
          <cell r="C133">
            <v>431.4</v>
          </cell>
          <cell r="D133">
            <v>437.5</v>
          </cell>
          <cell r="E133">
            <v>447.6</v>
          </cell>
          <cell r="F133">
            <v>441.4</v>
          </cell>
          <cell r="G133">
            <v>418.2</v>
          </cell>
          <cell r="H133">
            <v>382</v>
          </cell>
        </row>
        <row r="145">
          <cell r="C145">
            <v>6.83</v>
          </cell>
          <cell r="D145">
            <v>7.0069999999999997</v>
          </cell>
          <cell r="E145">
            <v>7.2869999999999999</v>
          </cell>
          <cell r="F145">
            <v>7.2510000000000003</v>
          </cell>
          <cell r="G145">
            <v>7.08</v>
          </cell>
          <cell r="H145">
            <v>6.8680000000000003</v>
          </cell>
        </row>
        <row r="149">
          <cell r="C149">
            <v>0.55600000000000005</v>
          </cell>
          <cell r="D149">
            <v>0.56699999999999995</v>
          </cell>
          <cell r="E149">
            <v>0.58399999999999996</v>
          </cell>
          <cell r="F149">
            <v>0.57799999999999996</v>
          </cell>
          <cell r="G149">
            <v>0.55600000000000005</v>
          </cell>
          <cell r="H149">
            <v>0.52600000000000002</v>
          </cell>
        </row>
        <row r="153">
          <cell r="C153">
            <v>51.75</v>
          </cell>
          <cell r="D153">
            <v>53</v>
          </cell>
          <cell r="E153">
            <v>54.97</v>
          </cell>
          <cell r="F153">
            <v>54.61</v>
          </cell>
          <cell r="G153">
            <v>53.06</v>
          </cell>
          <cell r="H153">
            <v>50.92</v>
          </cell>
        </row>
        <row r="154">
          <cell r="C154">
            <v>6.4009999999999998</v>
          </cell>
          <cell r="D154">
            <v>6.5640000000000001</v>
          </cell>
          <cell r="E154">
            <v>6.8209999999999997</v>
          </cell>
          <cell r="F154">
            <v>6.7889999999999997</v>
          </cell>
          <cell r="G154">
            <v>6.633</v>
          </cell>
          <cell r="H154">
            <v>6.4409999999999998</v>
          </cell>
        </row>
        <row r="155">
          <cell r="C155">
            <v>497.9</v>
          </cell>
          <cell r="D155">
            <v>500.5</v>
          </cell>
          <cell r="E155">
            <v>504.1</v>
          </cell>
          <cell r="F155">
            <v>506.1</v>
          </cell>
          <cell r="G155">
            <v>513.1</v>
          </cell>
          <cell r="H155">
            <v>527.29999999999995</v>
          </cell>
        </row>
        <row r="157">
          <cell r="C157">
            <v>12.74</v>
          </cell>
          <cell r="D157">
            <v>12.87</v>
          </cell>
          <cell r="E157">
            <v>13.1</v>
          </cell>
          <cell r="F157">
            <v>12.88</v>
          </cell>
          <cell r="G157">
            <v>12.09</v>
          </cell>
          <cell r="H157">
            <v>10.85</v>
          </cell>
        </row>
        <row r="158">
          <cell r="C158">
            <v>0.48</v>
          </cell>
          <cell r="D158">
            <v>0.49</v>
          </cell>
          <cell r="E158">
            <v>0.50600000000000001</v>
          </cell>
          <cell r="F158">
            <v>0.503</v>
          </cell>
          <cell r="G158">
            <v>0.48799999999999999</v>
          </cell>
          <cell r="H158">
            <v>0.46800000000000003</v>
          </cell>
        </row>
        <row r="159">
          <cell r="C159">
            <v>204.7</v>
          </cell>
          <cell r="D159">
            <v>205.2</v>
          </cell>
          <cell r="E159">
            <v>206</v>
          </cell>
          <cell r="F159">
            <v>205.7</v>
          </cell>
          <cell r="G159">
            <v>204.4</v>
          </cell>
          <cell r="H159">
            <v>202.4</v>
          </cell>
        </row>
        <row r="161">
          <cell r="C161">
            <v>64.25</v>
          </cell>
          <cell r="D161">
            <v>65.61</v>
          </cell>
          <cell r="E161">
            <v>67.81</v>
          </cell>
          <cell r="F161">
            <v>67.22</v>
          </cell>
          <cell r="G161">
            <v>64.89</v>
          </cell>
          <cell r="H161">
            <v>61.55</v>
          </cell>
        </row>
        <row r="162">
          <cell r="C162">
            <v>0.442</v>
          </cell>
          <cell r="D162">
            <v>0.45200000000000001</v>
          </cell>
          <cell r="E162">
            <v>0.46800000000000003</v>
          </cell>
          <cell r="F162">
            <v>0.46500000000000002</v>
          </cell>
          <cell r="G162">
            <v>0.45</v>
          </cell>
          <cell r="H162">
            <v>0.43</v>
          </cell>
        </row>
        <row r="163">
          <cell r="C163">
            <v>191.7</v>
          </cell>
          <cell r="D163">
            <v>192.8</v>
          </cell>
          <cell r="E163">
            <v>194.4</v>
          </cell>
          <cell r="F163">
            <v>195.3</v>
          </cell>
          <cell r="G163">
            <v>198.3</v>
          </cell>
          <cell r="H163">
            <v>205.1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</row>
        <row r="166">
          <cell r="C166">
            <v>0.184</v>
          </cell>
          <cell r="D166">
            <v>0.189</v>
          </cell>
          <cell r="E166">
            <v>0.19500000000000001</v>
          </cell>
          <cell r="F166">
            <v>0.19400000000000001</v>
          </cell>
          <cell r="G166">
            <v>0.188</v>
          </cell>
          <cell r="H166">
            <v>0.18</v>
          </cell>
        </row>
        <row r="167">
          <cell r="C167">
            <v>118.4</v>
          </cell>
          <cell r="D167">
            <v>119.3</v>
          </cell>
          <cell r="E167">
            <v>120.4</v>
          </cell>
          <cell r="F167">
            <v>121.1</v>
          </cell>
          <cell r="G167">
            <v>123.9</v>
          </cell>
          <cell r="H167">
            <v>129.9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C170">
            <v>0.08</v>
          </cell>
          <cell r="D170">
            <v>8.2000000000000003E-2</v>
          </cell>
          <cell r="E170">
            <v>8.5000000000000006E-2</v>
          </cell>
          <cell r="F170">
            <v>8.4000000000000005E-2</v>
          </cell>
          <cell r="G170">
            <v>8.1000000000000003E-2</v>
          </cell>
          <cell r="H170">
            <v>7.9000000000000001E-2</v>
          </cell>
        </row>
        <row r="171">
          <cell r="C171">
            <v>93.4</v>
          </cell>
          <cell r="D171">
            <v>94</v>
          </cell>
          <cell r="E171">
            <v>95</v>
          </cell>
          <cell r="F171">
            <v>94.8</v>
          </cell>
          <cell r="G171">
            <v>93.9</v>
          </cell>
          <cell r="H171">
            <v>93</v>
          </cell>
        </row>
        <row r="173">
          <cell r="C173">
            <v>64.25</v>
          </cell>
          <cell r="D173">
            <v>65.61</v>
          </cell>
          <cell r="E173">
            <v>67.81</v>
          </cell>
          <cell r="F173">
            <v>67.22</v>
          </cell>
          <cell r="G173">
            <v>64.89</v>
          </cell>
          <cell r="H173">
            <v>61.55</v>
          </cell>
        </row>
        <row r="174">
          <cell r="C174">
            <v>93.4</v>
          </cell>
          <cell r="D174">
            <v>94</v>
          </cell>
          <cell r="E174">
            <v>95</v>
          </cell>
          <cell r="F174">
            <v>94.8</v>
          </cell>
          <cell r="G174">
            <v>93.9</v>
          </cell>
          <cell r="H174">
            <v>93</v>
          </cell>
        </row>
        <row r="177">
          <cell r="C177">
            <v>64.25</v>
          </cell>
          <cell r="D177">
            <v>65.61</v>
          </cell>
          <cell r="E177">
            <v>67.81</v>
          </cell>
          <cell r="F177">
            <v>67.22</v>
          </cell>
          <cell r="G177">
            <v>64.89</v>
          </cell>
          <cell r="H177">
            <v>61.55</v>
          </cell>
        </row>
        <row r="178">
          <cell r="C178">
            <v>6.0000000000000001E-3</v>
          </cell>
          <cell r="D178">
            <v>7.0000000000000001E-3</v>
          </cell>
          <cell r="E178">
            <v>8.0000000000000002E-3</v>
          </cell>
          <cell r="F178">
            <v>8.9999999999999993E-3</v>
          </cell>
          <cell r="G178">
            <v>1.0999999999999999E-2</v>
          </cell>
          <cell r="H178">
            <v>1.7000000000000001E-2</v>
          </cell>
        </row>
        <row r="188">
          <cell r="C188" t="str">
            <v>-</v>
          </cell>
        </row>
        <row r="249">
          <cell r="C249">
            <v>357</v>
          </cell>
          <cell r="D249">
            <v>362</v>
          </cell>
          <cell r="E249">
            <v>370.2</v>
          </cell>
          <cell r="F249">
            <v>367.2</v>
          </cell>
          <cell r="G249">
            <v>347.7</v>
          </cell>
          <cell r="H249">
            <v>317.60000000000002</v>
          </cell>
        </row>
        <row r="261">
          <cell r="C261">
            <v>5.5270000000000001</v>
          </cell>
          <cell r="D261">
            <v>5.6689999999999996</v>
          </cell>
          <cell r="E261">
            <v>5.8840000000000003</v>
          </cell>
          <cell r="F261">
            <v>5.8849999999999998</v>
          </cell>
          <cell r="G261">
            <v>5.7469999999999999</v>
          </cell>
          <cell r="H261">
            <v>5.5739999999999998</v>
          </cell>
        </row>
        <row r="265">
          <cell r="C265">
            <v>0.46100000000000002</v>
          </cell>
          <cell r="D265">
            <v>0.46300000000000002</v>
          </cell>
          <cell r="E265">
            <v>0.46600000000000003</v>
          </cell>
          <cell r="F265">
            <v>0.46500000000000002</v>
          </cell>
          <cell r="G265">
            <v>0.45700000000000002</v>
          </cell>
          <cell r="H265">
            <v>0.44600000000000001</v>
          </cell>
        </row>
        <row r="269">
          <cell r="C269">
            <v>41.97</v>
          </cell>
          <cell r="D269">
            <v>42.97</v>
          </cell>
          <cell r="E269">
            <v>44.5</v>
          </cell>
          <cell r="F269">
            <v>44.44</v>
          </cell>
          <cell r="G269">
            <v>43.17</v>
          </cell>
          <cell r="H269">
            <v>41.42</v>
          </cell>
        </row>
        <row r="270">
          <cell r="C270">
            <v>5.1989999999999998</v>
          </cell>
          <cell r="D270">
            <v>5.3310000000000004</v>
          </cell>
          <cell r="E270">
            <v>5.5289999999999999</v>
          </cell>
          <cell r="F270">
            <v>5.53</v>
          </cell>
          <cell r="G270">
            <v>5.4039999999999999</v>
          </cell>
          <cell r="H270">
            <v>5.2460000000000004</v>
          </cell>
        </row>
        <row r="271">
          <cell r="C271">
            <v>492.2</v>
          </cell>
          <cell r="D271">
            <v>495</v>
          </cell>
          <cell r="E271">
            <v>499</v>
          </cell>
          <cell r="F271">
            <v>500.9</v>
          </cell>
          <cell r="G271">
            <v>507.8</v>
          </cell>
          <cell r="H271">
            <v>522.1</v>
          </cell>
        </row>
        <row r="273">
          <cell r="C273">
            <v>10.57</v>
          </cell>
          <cell r="D273">
            <v>10.74</v>
          </cell>
          <cell r="E273">
            <v>11.04</v>
          </cell>
          <cell r="F273">
            <v>10.92</v>
          </cell>
          <cell r="G273">
            <v>10.17</v>
          </cell>
          <cell r="H273">
            <v>9.0299999999999994</v>
          </cell>
        </row>
        <row r="274">
          <cell r="C274">
            <v>0.4</v>
          </cell>
          <cell r="D274">
            <v>0.4</v>
          </cell>
          <cell r="E274">
            <v>0.4</v>
          </cell>
          <cell r="F274">
            <v>0.4</v>
          </cell>
          <cell r="G274">
            <v>0.4</v>
          </cell>
          <cell r="H274">
            <v>0.4</v>
          </cell>
        </row>
        <row r="275">
          <cell r="C275">
            <v>199.4</v>
          </cell>
          <cell r="D275">
            <v>199.6</v>
          </cell>
          <cell r="E275">
            <v>199.8</v>
          </cell>
          <cell r="F275">
            <v>199.7</v>
          </cell>
          <cell r="G275">
            <v>199</v>
          </cell>
          <cell r="H275">
            <v>197.8</v>
          </cell>
        </row>
        <row r="277">
          <cell r="C277">
            <v>52.33</v>
          </cell>
          <cell r="D277">
            <v>53.5</v>
          </cell>
          <cell r="E277">
            <v>55.33</v>
          </cell>
          <cell r="F277">
            <v>55.2</v>
          </cell>
          <cell r="G277">
            <v>53.14</v>
          </cell>
          <cell r="H277">
            <v>50.25</v>
          </cell>
        </row>
        <row r="278">
          <cell r="C278">
            <v>0.36</v>
          </cell>
          <cell r="D278">
            <v>0.36899999999999999</v>
          </cell>
          <cell r="E278">
            <v>0.38200000000000001</v>
          </cell>
          <cell r="F278">
            <v>0.38100000000000001</v>
          </cell>
          <cell r="G278">
            <v>0.36699999999999999</v>
          </cell>
          <cell r="H278">
            <v>0.35099999999999998</v>
          </cell>
        </row>
        <row r="279">
          <cell r="C279">
            <v>191.9</v>
          </cell>
          <cell r="D279">
            <v>193.2</v>
          </cell>
          <cell r="E279">
            <v>195.2</v>
          </cell>
          <cell r="F279">
            <v>196</v>
          </cell>
          <cell r="G279">
            <v>196.1</v>
          </cell>
          <cell r="H279">
            <v>205.8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</row>
        <row r="282">
          <cell r="C282">
            <v>0.15</v>
          </cell>
          <cell r="D282">
            <v>0.15379999999999999</v>
          </cell>
          <cell r="E282">
            <v>0.1595</v>
          </cell>
          <cell r="F282">
            <v>0.15909999999999999</v>
          </cell>
          <cell r="G282">
            <v>0.153</v>
          </cell>
          <cell r="H282">
            <v>0.1469</v>
          </cell>
        </row>
        <row r="283">
          <cell r="C283">
            <v>119.3</v>
          </cell>
          <cell r="D283">
            <v>120.4</v>
          </cell>
          <cell r="E283">
            <v>122.1</v>
          </cell>
          <cell r="F283">
            <v>122.9</v>
          </cell>
          <cell r="G283">
            <v>122.1</v>
          </cell>
          <cell r="H283">
            <v>131.6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</row>
        <row r="286">
          <cell r="C286">
            <v>6.4699999999999994E-2</v>
          </cell>
          <cell r="D286">
            <v>6.6299999999999998E-2</v>
          </cell>
          <cell r="E286">
            <v>6.88E-2</v>
          </cell>
          <cell r="F286">
            <v>6.8599999999999994E-2</v>
          </cell>
          <cell r="G286">
            <v>6.6000000000000003E-2</v>
          </cell>
          <cell r="H286">
            <v>6.4000000000000001E-2</v>
          </cell>
        </row>
        <row r="287">
          <cell r="C287">
            <v>87.9</v>
          </cell>
          <cell r="D287">
            <v>88.5</v>
          </cell>
          <cell r="E287">
            <v>89.5</v>
          </cell>
          <cell r="F287">
            <v>89.4</v>
          </cell>
          <cell r="G287">
            <v>88.4</v>
          </cell>
          <cell r="H287">
            <v>87.6</v>
          </cell>
        </row>
        <row r="289">
          <cell r="C289">
            <v>52.33</v>
          </cell>
          <cell r="D289">
            <v>53.5</v>
          </cell>
          <cell r="E289">
            <v>55.33</v>
          </cell>
          <cell r="F289">
            <v>55.17</v>
          </cell>
          <cell r="G289">
            <v>53.14</v>
          </cell>
          <cell r="H289">
            <v>50.25</v>
          </cell>
        </row>
        <row r="290">
          <cell r="C290">
            <v>87.9</v>
          </cell>
          <cell r="D290">
            <v>88.5</v>
          </cell>
          <cell r="E290">
            <v>89.5</v>
          </cell>
          <cell r="F290">
            <v>89.4</v>
          </cell>
          <cell r="G290">
            <v>88.5</v>
          </cell>
          <cell r="H290">
            <v>87.6</v>
          </cell>
        </row>
        <row r="293">
          <cell r="C293">
            <v>52.3</v>
          </cell>
          <cell r="D293">
            <v>53.5</v>
          </cell>
          <cell r="E293">
            <v>55.33</v>
          </cell>
          <cell r="F293">
            <v>55.17</v>
          </cell>
          <cell r="G293">
            <v>53.14</v>
          </cell>
          <cell r="H293">
            <v>50.25</v>
          </cell>
        </row>
        <row r="294">
          <cell r="C294">
            <v>4.7999999999999996E-3</v>
          </cell>
          <cell r="D294">
            <v>5.7000000000000002E-3</v>
          </cell>
          <cell r="E294">
            <v>6.6E-3</v>
          </cell>
          <cell r="F294">
            <v>7.3000000000000001E-3</v>
          </cell>
          <cell r="G294">
            <v>9.1999999999999998E-3</v>
          </cell>
          <cell r="H294">
            <v>1.47E-2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40"/>
  <sheetViews>
    <sheetView zoomScale="115" zoomScaleNormal="11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I43" sqref="I43"/>
    </sheetView>
  </sheetViews>
  <sheetFormatPr defaultRowHeight="14.5" x14ac:dyDescent="0.35"/>
  <cols>
    <col min="1" max="1" width="10.6328125" bestFit="1" customWidth="1"/>
    <col min="2" max="2" width="35.08984375" bestFit="1" customWidth="1"/>
  </cols>
  <sheetData>
    <row r="1" spans="1:19" x14ac:dyDescent="0.35">
      <c r="D1" s="1">
        <v>0.5</v>
      </c>
      <c r="I1" s="1">
        <v>1</v>
      </c>
    </row>
    <row r="2" spans="1:19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 x14ac:dyDescent="0.35">
      <c r="A3">
        <v>13</v>
      </c>
      <c r="B3" t="s">
        <v>0</v>
      </c>
    </row>
    <row r="4" spans="1:19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 x14ac:dyDescent="0.35">
      <c r="A7">
        <v>14</v>
      </c>
      <c r="B7" t="s">
        <v>4</v>
      </c>
    </row>
    <row r="8" spans="1:19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 x14ac:dyDescent="0.35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 x14ac:dyDescent="0.35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 x14ac:dyDescent="0.35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 x14ac:dyDescent="0.35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 x14ac:dyDescent="0.35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 x14ac:dyDescent="0.35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 x14ac:dyDescent="0.35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 x14ac:dyDescent="0.35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 x14ac:dyDescent="0.35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 x14ac:dyDescent="0.35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 x14ac:dyDescent="0.35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 x14ac:dyDescent="0.35">
      <c r="C23">
        <f>C31-C10</f>
        <v>-4.456596037218219E-2</v>
      </c>
      <c r="D23">
        <f t="shared" ref="D23:S23" si="0">D31-D10</f>
        <v>3.6677426674700087E-2</v>
      </c>
      <c r="E23">
        <f t="shared" si="0"/>
        <v>9.6953343566781314E-3</v>
      </c>
      <c r="F23">
        <f t="shared" si="0"/>
        <v>2.4037222135532943E-2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 x14ac:dyDescent="0.35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 x14ac:dyDescent="0.35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 x14ac:dyDescent="0.35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 x14ac:dyDescent="0.35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 x14ac:dyDescent="0.35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[1]!PropsSI("H","Q",1,"P",I5*10^6,"Water")/1000</f>
        <v>2709.8279245900353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 x14ac:dyDescent="0.35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 x14ac:dyDescent="0.35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98.236677426674703</v>
      </c>
      <c r="E31">
        <f>[1]!PropsSI("T","Q",0,"P",E9*10^6,"Water")-273.15</f>
        <v>78.109695334356672</v>
      </c>
      <c r="F31">
        <f>[1]!PropsSI("T","Q",0,"P",F9*10^6,"Water")-273.15</f>
        <v>69.32403722213553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 x14ac:dyDescent="0.35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2672.7791885906677</v>
      </c>
      <c r="E32">
        <f>[1]!PropsSI("H","Q",1,"P",E9*10^6,"Water")/1000</f>
        <v>2639.8466521571922</v>
      </c>
      <c r="F32">
        <f>[1]!PropsSI("H","Q",1,"P",F9*10^6,"Water")/1000</f>
        <v>2624.9396880914787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 x14ac:dyDescent="0.35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 x14ac:dyDescent="0.35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 x14ac:dyDescent="0.35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  <row r="40" spans="2:19" x14ac:dyDescent="0.35">
      <c r="I40">
        <f>I16+I18</f>
        <v>158.69999999999999</v>
      </c>
      <c r="J40">
        <f>J16+J18</f>
        <v>162.19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7F4F-C630-44C6-B6AE-CF7C437C65FD}">
  <dimension ref="A2:AV60"/>
  <sheetViews>
    <sheetView tabSelected="1" topLeftCell="A27" workbookViewId="0">
      <selection activeCell="F43" sqref="F43"/>
    </sheetView>
  </sheetViews>
  <sheetFormatPr defaultRowHeight="14.5" x14ac:dyDescent="0.35"/>
  <cols>
    <col min="1" max="1" width="37" bestFit="1" customWidth="1"/>
  </cols>
  <sheetData>
    <row r="2" spans="1:48" x14ac:dyDescent="0.35">
      <c r="B2">
        <v>100</v>
      </c>
      <c r="Y2">
        <v>75</v>
      </c>
      <c r="AK2">
        <v>50</v>
      </c>
    </row>
    <row r="3" spans="1:48" x14ac:dyDescent="0.35">
      <c r="B3" t="s">
        <v>91</v>
      </c>
      <c r="N3" t="s">
        <v>90</v>
      </c>
      <c r="Y3" t="s">
        <v>91</v>
      </c>
      <c r="AE3" t="s">
        <v>90</v>
      </c>
      <c r="AK3" t="s">
        <v>91</v>
      </c>
      <c r="AQ3" t="s">
        <v>90</v>
      </c>
    </row>
    <row r="4" spans="1:48" x14ac:dyDescent="0.35">
      <c r="A4" t="str">
        <f>'[2]Конденсационные режимы'!B35</f>
        <v>Расход пара, кг/с</v>
      </c>
      <c r="B4">
        <f>'[2]Конденсационные режимы'!C35</f>
        <v>61.51</v>
      </c>
      <c r="C4">
        <f>'[2]Конденсационные режимы'!D35</f>
        <v>61.36</v>
      </c>
      <c r="D4">
        <f>'[2]Конденсационные режимы'!E35</f>
        <v>62.88</v>
      </c>
      <c r="E4">
        <f>'[2]Конденсационные режимы'!F35</f>
        <v>63.95</v>
      </c>
      <c r="F4">
        <f>'[2]Конденсационные режимы'!G35</f>
        <v>65.14</v>
      </c>
      <c r="G4">
        <f>'[2]Конденсационные режимы'!H35</f>
        <v>64.47</v>
      </c>
      <c r="H4">
        <f>'[2]Конденсационные режимы'!I35</f>
        <v>64.400000000000006</v>
      </c>
      <c r="I4">
        <f>'[2]Конденсационные режимы'!J35</f>
        <v>63.4</v>
      </c>
      <c r="J4">
        <f>'[2]Конденсационные режимы'!K35</f>
        <v>62.63</v>
      </c>
      <c r="K4">
        <f>'[2]Конденсационные режимы'!L35</f>
        <v>62.63</v>
      </c>
      <c r="L4">
        <f>'[2]Конденсационные режимы'!M35</f>
        <v>60.24</v>
      </c>
      <c r="M4">
        <f>'[2]Конденсационные режимы'!N35</f>
        <v>60.24</v>
      </c>
      <c r="N4">
        <f>'[2]Теплофикационные режимы'!C31</f>
        <v>61.36</v>
      </c>
      <c r="O4">
        <f>'[2]Теплофикационные режимы'!D31</f>
        <v>62.92</v>
      </c>
      <c r="P4">
        <f>'[2]Теплофикационные режимы'!E31</f>
        <v>63.95</v>
      </c>
      <c r="Q4">
        <f>'[2]Теплофикационные режимы'!F31</f>
        <v>65.150000000000006</v>
      </c>
      <c r="R4">
        <f>'[2]Теплофикационные режимы'!G31</f>
        <v>64.47</v>
      </c>
      <c r="S4">
        <f>'[2]Теплофикационные режимы'!H31</f>
        <v>64.41</v>
      </c>
      <c r="T4">
        <f>'[2]Теплофикационные режимы'!I31</f>
        <v>62.64</v>
      </c>
      <c r="U4">
        <f>'[2]Теплофикационные режимы'!J31</f>
        <v>60.26</v>
      </c>
      <c r="V4">
        <f>'[2]Теплофикационные режимы'!K31</f>
        <v>60.26</v>
      </c>
      <c r="W4">
        <f>'[2]Теплофикационные режимы'!L31</f>
        <v>62.64</v>
      </c>
      <c r="X4">
        <f>'[2]Теплофикационные режимы'!M31</f>
        <v>60.26</v>
      </c>
      <c r="Y4">
        <f>'[2]Конденсационные режимы'!C153</f>
        <v>51.75</v>
      </c>
      <c r="Z4">
        <f>'[2]Конденсационные режимы'!D153</f>
        <v>53</v>
      </c>
      <c r="AA4">
        <f>'[2]Конденсационные режимы'!E153</f>
        <v>54.97</v>
      </c>
      <c r="AB4">
        <f>'[2]Конденсационные режимы'!F153</f>
        <v>54.61</v>
      </c>
      <c r="AC4">
        <f>'[2]Конденсационные режимы'!G153</f>
        <v>53.06</v>
      </c>
      <c r="AD4">
        <f>'[2]Конденсационные режимы'!H153</f>
        <v>50.92</v>
      </c>
      <c r="AE4">
        <f>'[2]Теплофикационные режимы'!C147</f>
        <v>51.75</v>
      </c>
      <c r="AF4">
        <f>'[2]Теплофикационные режимы'!D147</f>
        <v>53</v>
      </c>
      <c r="AG4">
        <f>'[2]Теплофикационные режимы'!E147</f>
        <v>54.97</v>
      </c>
      <c r="AH4">
        <f>'[2]Теплофикационные режимы'!F147</f>
        <v>54.61</v>
      </c>
      <c r="AI4">
        <f>'[2]Теплофикационные режимы'!G147</f>
        <v>53.06</v>
      </c>
      <c r="AJ4">
        <f>'[2]Теплофикационные режимы'!H147</f>
        <v>50.92</v>
      </c>
      <c r="AK4">
        <f>'[2]Конденсационные режимы'!C269</f>
        <v>41.97</v>
      </c>
      <c r="AL4">
        <f>'[2]Конденсационные режимы'!D269</f>
        <v>42.97</v>
      </c>
      <c r="AM4">
        <f>'[2]Конденсационные режимы'!E269</f>
        <v>44.5</v>
      </c>
      <c r="AN4">
        <f>'[2]Конденсационные режимы'!F269</f>
        <v>44.44</v>
      </c>
      <c r="AO4">
        <f>'[2]Конденсационные режимы'!G269</f>
        <v>43.17</v>
      </c>
      <c r="AP4">
        <f>'[2]Конденсационные режимы'!H269</f>
        <v>41.42</v>
      </c>
      <c r="AQ4">
        <f>'[2]Теплофикационные режимы'!C267</f>
        <v>41.97</v>
      </c>
      <c r="AR4">
        <f>'[2]Теплофикационные режимы'!D267</f>
        <v>42.97</v>
      </c>
      <c r="AS4">
        <f>'[2]Теплофикационные режимы'!E267</f>
        <v>44.5</v>
      </c>
      <c r="AT4">
        <f>'[2]Теплофикационные режимы'!F267</f>
        <v>44.44</v>
      </c>
      <c r="AU4">
        <f>'[2]Теплофикационные режимы'!G267</f>
        <v>43.17</v>
      </c>
      <c r="AV4">
        <f>'[2]Теплофикационные режимы'!H267</f>
        <v>41.42</v>
      </c>
    </row>
    <row r="5" spans="1:48" x14ac:dyDescent="0.35">
      <c r="A5" t="str">
        <f>'[2]Конденсационные режимы'!B36</f>
        <v>Давление пара, МПа</v>
      </c>
      <c r="B5">
        <f>'[2]Конденсационные режимы'!C36</f>
        <v>7.4930000000000003</v>
      </c>
      <c r="C5">
        <f>'[2]Конденсационные режимы'!D36</f>
        <v>7.48</v>
      </c>
      <c r="D5">
        <f>'[2]Конденсационные режимы'!E36</f>
        <v>7.6760000000000002</v>
      </c>
      <c r="E5">
        <f>'[2]Конденсационные режимы'!F36</f>
        <v>7.8109999999999999</v>
      </c>
      <c r="F5">
        <f>'[2]Конденсационные режимы'!G36</f>
        <v>7.9610000000000003</v>
      </c>
      <c r="G5">
        <f>'[2]Конденсационные режимы'!H36</f>
        <v>7.8959999999999999</v>
      </c>
      <c r="H5">
        <f>'[2]Конденсационные режимы'!I36</f>
        <v>7.8890000000000002</v>
      </c>
      <c r="I5">
        <f>'[2]Конденсационные режимы'!J36</f>
        <v>7.8449999999999998</v>
      </c>
      <c r="J5">
        <f>'[2]Конденсационные режимы'!K36</f>
        <v>7.7229999999999999</v>
      </c>
      <c r="K5">
        <f>'[2]Конденсационные режимы'!L36</f>
        <v>7.7229999999999999</v>
      </c>
      <c r="L5">
        <f>'[2]Конденсационные режимы'!M36</f>
        <v>7.5170000000000003</v>
      </c>
      <c r="M5">
        <f>'[2]Конденсационные режимы'!N36</f>
        <v>7.5170000000000003</v>
      </c>
      <c r="N5">
        <f>'[2]Теплофикационные режимы'!C32</f>
        <v>7.4790000000000001</v>
      </c>
      <c r="O5">
        <f>'[2]Теплофикационные режимы'!D32</f>
        <v>7.6760000000000002</v>
      </c>
      <c r="P5">
        <f>'[2]Теплофикационные режимы'!E32</f>
        <v>7.8109999999999999</v>
      </c>
      <c r="Q5">
        <f>'[2]Теплофикационные режимы'!F32</f>
        <v>7.9610000000000003</v>
      </c>
      <c r="R5">
        <f>'[2]Теплофикационные режимы'!G32</f>
        <v>7.8959999999999999</v>
      </c>
      <c r="S5">
        <f>'[2]Теплофикационные режимы'!H32</f>
        <v>7.89</v>
      </c>
      <c r="T5">
        <f>'[2]Теплофикационные режимы'!I32</f>
        <v>7.7240000000000002</v>
      </c>
      <c r="U5">
        <f>'[2]Теплофикационные режимы'!J32</f>
        <v>7.5170000000000003</v>
      </c>
      <c r="V5">
        <f>'[2]Теплофикационные режимы'!K32</f>
        <v>7.5170000000000003</v>
      </c>
      <c r="W5">
        <f>'[2]Теплофикационные режимы'!L32</f>
        <v>7.7240000000000002</v>
      </c>
      <c r="X5">
        <f>'[2]Теплофикационные режимы'!M32</f>
        <v>7.5170000000000003</v>
      </c>
      <c r="Y5">
        <f>'[2]Конденсационные режимы'!C154</f>
        <v>6.4009999999999998</v>
      </c>
      <c r="Z5">
        <f>'[2]Конденсационные режимы'!D154</f>
        <v>6.5640000000000001</v>
      </c>
      <c r="AA5">
        <f>'[2]Конденсационные режимы'!E154</f>
        <v>6.8209999999999997</v>
      </c>
      <c r="AB5">
        <f>'[2]Конденсационные режимы'!F154</f>
        <v>6.7889999999999997</v>
      </c>
      <c r="AC5">
        <f>'[2]Конденсационные режимы'!G154</f>
        <v>6.633</v>
      </c>
      <c r="AD5">
        <f>'[2]Конденсационные режимы'!H154</f>
        <v>6.4409999999999998</v>
      </c>
      <c r="AE5">
        <f>'[2]Теплофикационные режимы'!C148</f>
        <v>6.4009999999999998</v>
      </c>
      <c r="AF5">
        <f>'[2]Теплофикационные режимы'!D148</f>
        <v>6.5640000000000001</v>
      </c>
      <c r="AG5">
        <f>'[2]Теплофикационные режимы'!E148</f>
        <v>6.8209999999999997</v>
      </c>
      <c r="AH5">
        <f>'[2]Теплофикационные режимы'!F148</f>
        <v>6.7889999999999997</v>
      </c>
      <c r="AI5">
        <f>'[2]Теплофикационные режимы'!G148</f>
        <v>6.633</v>
      </c>
      <c r="AJ5">
        <f>'[2]Теплофикационные режимы'!H148</f>
        <v>6.4409999999999998</v>
      </c>
      <c r="AK5">
        <f>'[2]Конденсационные режимы'!C270</f>
        <v>5.1989999999999998</v>
      </c>
      <c r="AL5">
        <f>'[2]Конденсационные режимы'!D270</f>
        <v>5.3310000000000004</v>
      </c>
      <c r="AM5">
        <f>'[2]Конденсационные режимы'!E270</f>
        <v>5.5289999999999999</v>
      </c>
      <c r="AN5">
        <f>'[2]Конденсационные режимы'!F270</f>
        <v>5.53</v>
      </c>
      <c r="AO5">
        <f>'[2]Конденсационные режимы'!G270</f>
        <v>5.4039999999999999</v>
      </c>
      <c r="AP5">
        <f>'[2]Конденсационные режимы'!H270</f>
        <v>5.2460000000000004</v>
      </c>
      <c r="AQ5">
        <f>'[2]Теплофикационные режимы'!C268</f>
        <v>5.1989999999999998</v>
      </c>
      <c r="AR5">
        <f>'[2]Теплофикационные режимы'!D268</f>
        <v>5.3310000000000004</v>
      </c>
      <c r="AS5">
        <f>'[2]Теплофикационные режимы'!E268</f>
        <v>5.5289999999999999</v>
      </c>
      <c r="AT5">
        <f>'[2]Теплофикационные режимы'!F268</f>
        <v>5.53</v>
      </c>
      <c r="AU5">
        <f>'[2]Теплофикационные режимы'!G268</f>
        <v>5.4039999999999999</v>
      </c>
      <c r="AV5">
        <f>'[2]Теплофикационные режимы'!H268</f>
        <v>5.2460000000000004</v>
      </c>
    </row>
    <row r="6" spans="1:48" x14ac:dyDescent="0.35">
      <c r="A6" t="str">
        <f>'[2]Конденсационные режимы'!B37</f>
        <v>Температура пара, °С:</v>
      </c>
      <c r="B6">
        <f>'[2]Конденсационные режимы'!C37</f>
        <v>493.8</v>
      </c>
      <c r="C6">
        <f>'[2]Конденсационные режимы'!D37</f>
        <v>494.5</v>
      </c>
      <c r="D6">
        <f>'[2]Конденсационные режимы'!E37</f>
        <v>496.8</v>
      </c>
      <c r="E6">
        <f>'[2]Конденсационные режимы'!F37</f>
        <v>498.2</v>
      </c>
      <c r="F6">
        <f>'[2]Конденсационные режимы'!G37</f>
        <v>500</v>
      </c>
      <c r="G6">
        <f>'[2]Конденсационные режимы'!H37</f>
        <v>502.2</v>
      </c>
      <c r="H6">
        <f>'[2]Конденсационные режимы'!I37</f>
        <v>502.4</v>
      </c>
      <c r="I6">
        <f>'[2]Конденсационные режимы'!J37</f>
        <v>508.6</v>
      </c>
      <c r="J6">
        <f>'[2]Конденсационные режимы'!K37</f>
        <v>509.4</v>
      </c>
      <c r="K6">
        <f>'[2]Конденсационные режимы'!L37</f>
        <v>509.4</v>
      </c>
      <c r="L6">
        <f>'[2]Конденсационные режимы'!M37</f>
        <v>524</v>
      </c>
      <c r="M6">
        <f>'[2]Конденсационные режимы'!N37</f>
        <v>524</v>
      </c>
      <c r="N6">
        <f>'[2]Теплофикационные режимы'!C33</f>
        <v>494.5</v>
      </c>
      <c r="O6">
        <f>'[2]Теплофикационные режимы'!D33</f>
        <v>496.1</v>
      </c>
      <c r="P6">
        <f>'[2]Теплофикационные режимы'!E33</f>
        <v>498.2</v>
      </c>
      <c r="Q6">
        <f>'[2]Теплофикационные режимы'!F33</f>
        <v>500</v>
      </c>
      <c r="R6">
        <f>'[2]Теплофикационные режимы'!G33</f>
        <v>502.2</v>
      </c>
      <c r="S6">
        <f>'[2]Теплофикационные режимы'!H33</f>
        <v>502.4</v>
      </c>
      <c r="T6">
        <f>'[2]Теплофикационные режимы'!I33</f>
        <v>509.4</v>
      </c>
      <c r="U6">
        <f>'[2]Теплофикационные режимы'!J33</f>
        <v>523.4</v>
      </c>
      <c r="V6">
        <f>'[2]Теплофикационные режимы'!K33</f>
        <v>523.4</v>
      </c>
      <c r="W6">
        <f>'[2]Теплофикационные режимы'!L33</f>
        <v>509.4</v>
      </c>
      <c r="X6">
        <f>'[2]Теплофикационные режимы'!M33</f>
        <v>523.4</v>
      </c>
      <c r="Y6">
        <f>'[2]Конденсационные режимы'!C155</f>
        <v>497.9</v>
      </c>
      <c r="Z6">
        <f>'[2]Конденсационные режимы'!D155</f>
        <v>500.5</v>
      </c>
      <c r="AA6">
        <f>'[2]Конденсационные режимы'!E155</f>
        <v>504.1</v>
      </c>
      <c r="AB6">
        <f>'[2]Конденсационные режимы'!F155</f>
        <v>506.1</v>
      </c>
      <c r="AC6">
        <f>'[2]Конденсационные режимы'!G155</f>
        <v>513.1</v>
      </c>
      <c r="AD6">
        <f>'[2]Конденсационные режимы'!H155</f>
        <v>527.29999999999995</v>
      </c>
      <c r="AE6">
        <f>'[2]Теплофикационные режимы'!C149</f>
        <v>497.9</v>
      </c>
      <c r="AF6">
        <f>'[2]Теплофикационные режимы'!D149</f>
        <v>500.5</v>
      </c>
      <c r="AG6">
        <f>'[2]Теплофикационные режимы'!E149</f>
        <v>504.1</v>
      </c>
      <c r="AH6">
        <f>'[2]Теплофикационные режимы'!F149</f>
        <v>506.1</v>
      </c>
      <c r="AI6">
        <f>'[2]Теплофикационные режимы'!G149</f>
        <v>513.1</v>
      </c>
      <c r="AJ6">
        <f>'[2]Теплофикационные режимы'!H149</f>
        <v>527.29999999999995</v>
      </c>
      <c r="AK6">
        <f>'[2]Конденсационные режимы'!C271</f>
        <v>492.2</v>
      </c>
      <c r="AL6">
        <f>'[2]Конденсационные режимы'!D271</f>
        <v>495</v>
      </c>
      <c r="AM6">
        <f>'[2]Конденсационные режимы'!E271</f>
        <v>499</v>
      </c>
      <c r="AN6">
        <f>'[2]Конденсационные режимы'!F271</f>
        <v>500.9</v>
      </c>
      <c r="AO6">
        <f>'[2]Конденсационные режимы'!G271</f>
        <v>507.8</v>
      </c>
      <c r="AP6">
        <f>'[2]Конденсационные режимы'!H271</f>
        <v>522.1</v>
      </c>
      <c r="AQ6">
        <f>'[2]Теплофикационные режимы'!C269</f>
        <v>492.2</v>
      </c>
      <c r="AR6">
        <f>'[2]Теплофикационные режимы'!D269</f>
        <v>495</v>
      </c>
      <c r="AS6">
        <f>'[2]Теплофикационные режимы'!E269</f>
        <v>499</v>
      </c>
      <c r="AT6">
        <f>'[2]Теплофикационные режимы'!F269</f>
        <v>500.9</v>
      </c>
      <c r="AU6">
        <f>'[2]Теплофикационные режимы'!G269</f>
        <v>507.8</v>
      </c>
      <c r="AV6">
        <f>'[2]Теплофикационные режимы'!H269</f>
        <v>522.1</v>
      </c>
    </row>
    <row r="7" spans="1:48" x14ac:dyDescent="0.35">
      <c r="A7" t="str">
        <f>'[2]Конденсационные режимы'!B38</f>
        <v>Пар НД на входе в турбину:</v>
      </c>
      <c r="B7">
        <f>'[2]Конденсационные режимы'!C38</f>
        <v>0</v>
      </c>
      <c r="C7">
        <f>'[2]Конденсационные режимы'!D38</f>
        <v>0</v>
      </c>
      <c r="D7">
        <f>'[2]Конденсационные режимы'!E38</f>
        <v>0</v>
      </c>
      <c r="E7">
        <f>'[2]Конденсационные режимы'!F38</f>
        <v>0</v>
      </c>
      <c r="F7">
        <f>'[2]Конденсационные режимы'!G38</f>
        <v>0</v>
      </c>
      <c r="G7">
        <f>'[2]Конденсационные режимы'!H38</f>
        <v>0</v>
      </c>
      <c r="H7">
        <f>'[2]Конденсационные режимы'!I38</f>
        <v>0</v>
      </c>
      <c r="I7">
        <f>'[2]Конденсационные режимы'!J38</f>
        <v>0</v>
      </c>
      <c r="J7">
        <f>'[2]Конденсационные режимы'!K38</f>
        <v>0</v>
      </c>
      <c r="K7">
        <f>'[2]Конденсационные режимы'!L38</f>
        <v>0</v>
      </c>
      <c r="L7">
        <f>'[2]Конденсационные режимы'!M38</f>
        <v>0</v>
      </c>
      <c r="M7">
        <f>'[2]Конденсационные режимы'!N38</f>
        <v>0</v>
      </c>
      <c r="N7">
        <f>'[2]Теплофикационные режимы'!C34</f>
        <v>0</v>
      </c>
      <c r="O7">
        <f>'[2]Теплофикационные режимы'!D34</f>
        <v>0</v>
      </c>
      <c r="P7">
        <f>'[2]Теплофикационные режимы'!E34</f>
        <v>0</v>
      </c>
      <c r="Q7">
        <f>'[2]Теплофикационные режимы'!F34</f>
        <v>0</v>
      </c>
      <c r="R7">
        <f>'[2]Теплофикационные режимы'!G34</f>
        <v>0</v>
      </c>
      <c r="S7">
        <f>'[2]Теплофикационные режимы'!H34</f>
        <v>0</v>
      </c>
      <c r="T7">
        <f>'[2]Теплофикационные режимы'!I34</f>
        <v>0</v>
      </c>
      <c r="U7">
        <f>'[2]Теплофикационные режимы'!J34</f>
        <v>0</v>
      </c>
      <c r="V7">
        <f>'[2]Теплофикационные режимы'!K34</f>
        <v>0</v>
      </c>
      <c r="W7">
        <f>'[2]Теплофикационные режимы'!L34</f>
        <v>0</v>
      </c>
      <c r="X7">
        <f>'[2]Теплофикационные режимы'!M34</f>
        <v>0</v>
      </c>
      <c r="Y7">
        <f>'[2]Конденсационные режимы'!C156</f>
        <v>0</v>
      </c>
      <c r="Z7">
        <f>'[2]Конденсационные режимы'!D156</f>
        <v>0</v>
      </c>
      <c r="AA7">
        <f>'[2]Конденсационные режимы'!E156</f>
        <v>0</v>
      </c>
      <c r="AB7">
        <f>'[2]Конденсационные режимы'!F156</f>
        <v>0</v>
      </c>
      <c r="AC7">
        <f>'[2]Конденсационные режимы'!G156</f>
        <v>0</v>
      </c>
      <c r="AD7">
        <f>'[2]Конденсационные режимы'!H156</f>
        <v>0</v>
      </c>
      <c r="AE7">
        <f>'[2]Теплофикационные режимы'!C150</f>
        <v>0</v>
      </c>
      <c r="AF7">
        <f>'[2]Теплофикационные режимы'!D150</f>
        <v>0</v>
      </c>
      <c r="AG7">
        <f>'[2]Теплофикационные режимы'!E150</f>
        <v>0</v>
      </c>
      <c r="AH7">
        <f>'[2]Теплофикационные режимы'!F150</f>
        <v>0</v>
      </c>
      <c r="AI7">
        <f>'[2]Теплофикационные режимы'!G150</f>
        <v>0</v>
      </c>
      <c r="AJ7">
        <f>'[2]Теплофикационные режимы'!H150</f>
        <v>0</v>
      </c>
      <c r="AK7">
        <f>'[2]Конденсационные режимы'!C272</f>
        <v>0</v>
      </c>
      <c r="AL7">
        <f>'[2]Конденсационные режимы'!D272</f>
        <v>0</v>
      </c>
      <c r="AM7">
        <f>'[2]Конденсационные режимы'!E272</f>
        <v>0</v>
      </c>
      <c r="AN7">
        <f>'[2]Конденсационные режимы'!F272</f>
        <v>0</v>
      </c>
      <c r="AO7">
        <f>'[2]Конденсационные режимы'!G272</f>
        <v>0</v>
      </c>
      <c r="AP7">
        <f>'[2]Конденсационные режимы'!H272</f>
        <v>0</v>
      </c>
      <c r="AQ7">
        <f>'[2]Теплофикационные режимы'!C270</f>
        <v>0</v>
      </c>
      <c r="AR7">
        <f>'[2]Теплофикационные режимы'!D270</f>
        <v>0</v>
      </c>
      <c r="AS7">
        <f>'[2]Теплофикационные режимы'!E270</f>
        <v>0</v>
      </c>
      <c r="AT7">
        <f>'[2]Теплофикационные режимы'!F270</f>
        <v>0</v>
      </c>
      <c r="AU7">
        <f>'[2]Теплофикационные режимы'!G270</f>
        <v>0</v>
      </c>
      <c r="AV7">
        <f>'[2]Теплофикационные режимы'!H270</f>
        <v>0</v>
      </c>
    </row>
    <row r="8" spans="1:48" x14ac:dyDescent="0.35">
      <c r="A8" t="str">
        <f>'[2]Конденсационные режимы'!B39</f>
        <v>Расход пара, кг/с</v>
      </c>
      <c r="B8">
        <f>'[2]Конденсационные режимы'!C39</f>
        <v>15.51</v>
      </c>
      <c r="C8">
        <f>'[2]Конденсационные режимы'!D39</f>
        <v>15.42</v>
      </c>
      <c r="D8">
        <f>'[2]Конденсационные режимы'!E39</f>
        <v>15.59</v>
      </c>
      <c r="E8">
        <f>'[2]Конденсационные режимы'!F39</f>
        <v>15.69</v>
      </c>
      <c r="F8">
        <f>'[2]Конденсационные режимы'!G39</f>
        <v>15.78</v>
      </c>
      <c r="G8">
        <f>'[2]Конденсационные режимы'!H39</f>
        <v>15.46</v>
      </c>
      <c r="H8">
        <f>'[2]Конденсационные режимы'!I39</f>
        <v>15.43</v>
      </c>
      <c r="I8">
        <f>'[2]Конденсационные режимы'!J39</f>
        <v>14.76</v>
      </c>
      <c r="J8">
        <f>'[2]Конденсационные режимы'!K39</f>
        <v>14.49</v>
      </c>
      <c r="K8">
        <f>'[2]Конденсационные режимы'!L39</f>
        <v>14.53</v>
      </c>
      <c r="L8">
        <f>'[2]Конденсационные режимы'!M39</f>
        <v>13</v>
      </c>
      <c r="M8">
        <f>'[2]Конденсационные режимы'!N39</f>
        <v>12.99</v>
      </c>
      <c r="N8">
        <f>'[2]Теплофикационные режимы'!C35</f>
        <v>15.47</v>
      </c>
      <c r="O8">
        <f>'[2]Теплофикационные режимы'!D35</f>
        <v>15.6</v>
      </c>
      <c r="P8">
        <f>'[2]Теплофикационные режимы'!E35</f>
        <v>15.83</v>
      </c>
      <c r="Q8">
        <f>'[2]Теплофикационные режимы'!F35</f>
        <v>16.100000000000001</v>
      </c>
      <c r="R8">
        <f>'[2]Теплофикационные режимы'!G35</f>
        <v>15.85</v>
      </c>
      <c r="S8">
        <f>'[2]Теплофикационные режимы'!H35</f>
        <v>15.82</v>
      </c>
      <c r="T8">
        <f>'[2]Теплофикационные режимы'!I35</f>
        <v>14.69</v>
      </c>
      <c r="U8">
        <f>'[2]Теплофикационные режимы'!J35</f>
        <v>12.88</v>
      </c>
      <c r="V8">
        <f>'[2]Теплофикационные режимы'!K35</f>
        <v>12.88</v>
      </c>
      <c r="W8">
        <f>'[2]Теплофикационные режимы'!L35</f>
        <v>14.4</v>
      </c>
      <c r="X8">
        <f>'[2]Теплофикационные режимы'!M35</f>
        <v>12.61</v>
      </c>
      <c r="Y8">
        <f>'[2]Конденсационные режимы'!C157</f>
        <v>12.74</v>
      </c>
      <c r="Z8">
        <f>'[2]Конденсационные режимы'!D157</f>
        <v>12.87</v>
      </c>
      <c r="AA8">
        <f>'[2]Конденсационные режимы'!E157</f>
        <v>13.1</v>
      </c>
      <c r="AB8">
        <f>'[2]Конденсационные режимы'!F157</f>
        <v>12.88</v>
      </c>
      <c r="AC8">
        <f>'[2]Конденсационные режимы'!G157</f>
        <v>12.09</v>
      </c>
      <c r="AD8">
        <f>'[2]Конденсационные режимы'!H157</f>
        <v>10.85</v>
      </c>
      <c r="AE8">
        <f>'[2]Теплофикационные режимы'!C151</f>
        <v>12.72</v>
      </c>
      <c r="AF8">
        <f>'[2]Теплофикационные режимы'!D151</f>
        <v>12.83</v>
      </c>
      <c r="AG8">
        <f>'[2]Теплофикационные режимы'!E151</f>
        <v>13.31</v>
      </c>
      <c r="AH8">
        <f>'[2]Теплофикационные режимы'!F151</f>
        <v>13.14</v>
      </c>
      <c r="AI8">
        <f>'[2]Теплофикационные режимы'!G151</f>
        <v>12.12</v>
      </c>
      <c r="AJ8">
        <f>'[2]Теплофикационные режимы'!H151</f>
        <v>10.87</v>
      </c>
      <c r="AK8">
        <f>'[2]Конденсационные режимы'!C273</f>
        <v>10.57</v>
      </c>
      <c r="AL8">
        <f>'[2]Конденсационные режимы'!D273</f>
        <v>10.74</v>
      </c>
      <c r="AM8">
        <f>'[2]Конденсационные режимы'!E273</f>
        <v>11.04</v>
      </c>
      <c r="AN8">
        <f>'[2]Конденсационные режимы'!F273</f>
        <v>10.92</v>
      </c>
      <c r="AO8">
        <f>'[2]Конденсационные режимы'!G273</f>
        <v>10.17</v>
      </c>
      <c r="AP8">
        <f>'[2]Конденсационные режимы'!H273</f>
        <v>9.0299999999999994</v>
      </c>
      <c r="AQ8">
        <f>'[2]Теплофикационные режимы'!C271</f>
        <v>10.57</v>
      </c>
      <c r="AR8">
        <f>'[2]Теплофикационные режимы'!D271</f>
        <v>10.74</v>
      </c>
      <c r="AS8">
        <f>'[2]Теплофикационные режимы'!E271</f>
        <v>11.04</v>
      </c>
      <c r="AT8">
        <f>'[2]Теплофикационные режимы'!F271</f>
        <v>10.92</v>
      </c>
      <c r="AU8">
        <f>'[2]Теплофикационные режимы'!G271</f>
        <v>10.17</v>
      </c>
      <c r="AV8">
        <f>'[2]Теплофикационные режимы'!H271</f>
        <v>9.0299999999999994</v>
      </c>
    </row>
    <row r="9" spans="1:48" x14ac:dyDescent="0.35">
      <c r="A9" t="str">
        <f>'[2]Конденсационные режимы'!B40</f>
        <v>Давление пара, МПа</v>
      </c>
      <c r="B9">
        <f>'[2]Конденсационные режимы'!C40</f>
        <v>0.59799999999999998</v>
      </c>
      <c r="C9">
        <f>'[2]Конденсационные режимы'!D40</f>
        <v>0.59599999999999997</v>
      </c>
      <c r="D9">
        <f>'[2]Конденсационные режимы'!E40</f>
        <v>0.60799999999999998</v>
      </c>
      <c r="E9">
        <f>'[2]Конденсационные режимы'!F40</f>
        <v>0.61699999999999999</v>
      </c>
      <c r="F9">
        <f>'[2]Конденсационные режимы'!G40</f>
        <v>0.627</v>
      </c>
      <c r="G9">
        <f>'[2]Конденсационные режимы'!H40</f>
        <v>0.62</v>
      </c>
      <c r="H9">
        <f>'[2]Конденсационные режимы'!I40</f>
        <v>0.61899999999999999</v>
      </c>
      <c r="I9">
        <f>'[2]Конденсационные режимы'!J40</f>
        <v>0.61099999999999999</v>
      </c>
      <c r="J9">
        <f>'[2]Конденсационные режимы'!K40</f>
        <v>0.60199999999999998</v>
      </c>
      <c r="K9">
        <f>'[2]Конденсационные режимы'!L40</f>
        <v>0.60199999999999998</v>
      </c>
      <c r="L9">
        <f>'[2]Конденсационные режимы'!M40</f>
        <v>0.57799999999999996</v>
      </c>
      <c r="M9">
        <f>'[2]Конденсационные режимы'!N40</f>
        <v>0.57899999999999996</v>
      </c>
      <c r="N9">
        <f>'[2]Теплофикационные режимы'!C36</f>
        <v>0.58799999999999997</v>
      </c>
      <c r="O9">
        <f>'[2]Теплофикационные режимы'!D36</f>
        <v>0.60099999999999998</v>
      </c>
      <c r="P9">
        <f>'[2]Теплофикационные режимы'!E36</f>
        <v>0.59499999999999997</v>
      </c>
      <c r="Q9">
        <f>'[2]Теплофикационные режимы'!F36</f>
        <v>0.58499999999999996</v>
      </c>
      <c r="R9">
        <f>'[2]Теплофикационные режимы'!G36</f>
        <v>0.56899999999999995</v>
      </c>
      <c r="S9">
        <f>'[2]Теплофикационные режимы'!H36</f>
        <v>0.56799999999999995</v>
      </c>
      <c r="T9">
        <f>'[2]Теплофикационные режимы'!I36</f>
        <v>0.54600000000000004</v>
      </c>
      <c r="U9">
        <f>'[2]Теплофикационные режимы'!J36</f>
        <v>0.52200000000000002</v>
      </c>
      <c r="V9">
        <f>'[2]Теплофикационные режимы'!K36</f>
        <v>0.52200000000000002</v>
      </c>
      <c r="W9">
        <f>'[2]Теплофикационные режимы'!L36</f>
        <v>0.58099999999999996</v>
      </c>
      <c r="X9">
        <f>'[2]Теплофикационные режимы'!M36</f>
        <v>0.55600000000000005</v>
      </c>
      <c r="Y9">
        <f>'[2]Конденсационные режимы'!C158</f>
        <v>0.48</v>
      </c>
      <c r="Z9">
        <f>'[2]Конденсационные режимы'!D158</f>
        <v>0.49</v>
      </c>
      <c r="AA9">
        <f>'[2]Конденсационные режимы'!E158</f>
        <v>0.50600000000000001</v>
      </c>
      <c r="AB9">
        <f>'[2]Конденсационные режимы'!F158</f>
        <v>0.503</v>
      </c>
      <c r="AC9">
        <f>'[2]Конденсационные режимы'!G158</f>
        <v>0.48799999999999999</v>
      </c>
      <c r="AD9">
        <f>'[2]Конденсационные режимы'!H158</f>
        <v>0.46800000000000003</v>
      </c>
      <c r="AE9">
        <f>'[2]Теплофикационные режимы'!C152</f>
        <v>0.48199999999999998</v>
      </c>
      <c r="AF9">
        <f>'[2]Теплофикационные режимы'!D152</f>
        <v>0.49399999999999999</v>
      </c>
      <c r="AG9">
        <f>'[2]Теплофикационные режимы'!E152</f>
        <v>0.48</v>
      </c>
      <c r="AH9">
        <f>'[2]Теплофикационные режимы'!F152</f>
        <v>0.47</v>
      </c>
      <c r="AI9">
        <f>'[2]Теплофикационные режимы'!G152</f>
        <v>0.48399999999999999</v>
      </c>
      <c r="AJ9">
        <f>'[2]Теплофикационные режимы'!H152</f>
        <v>0.46400000000000002</v>
      </c>
      <c r="AK9">
        <f>'[2]Конденсационные режимы'!C274</f>
        <v>0.4</v>
      </c>
      <c r="AL9">
        <f>'[2]Конденсационные режимы'!D274</f>
        <v>0.4</v>
      </c>
      <c r="AM9">
        <f>'[2]Конденсационные режимы'!E274</f>
        <v>0.4</v>
      </c>
      <c r="AN9">
        <f>'[2]Конденсационные режимы'!F274</f>
        <v>0.4</v>
      </c>
      <c r="AO9">
        <f>'[2]Конденсационные режимы'!G274</f>
        <v>0.4</v>
      </c>
      <c r="AP9">
        <f>'[2]Конденсационные режимы'!H274</f>
        <v>0.4</v>
      </c>
      <c r="AQ9">
        <f>'[2]Теплофикационные режимы'!C272</f>
        <v>0.4</v>
      </c>
      <c r="AR9">
        <f>'[2]Теплофикационные режимы'!D272</f>
        <v>0.4</v>
      </c>
      <c r="AS9">
        <f>'[2]Теплофикационные режимы'!E272</f>
        <v>0.4</v>
      </c>
      <c r="AT9">
        <f>'[2]Теплофикационные режимы'!F272</f>
        <v>0.4</v>
      </c>
      <c r="AU9">
        <f>'[2]Теплофикационные режимы'!G272</f>
        <v>0.4</v>
      </c>
      <c r="AV9">
        <f>'[2]Теплофикационные режимы'!H272</f>
        <v>0.4</v>
      </c>
    </row>
    <row r="10" spans="1:48" x14ac:dyDescent="0.35">
      <c r="A10" t="str">
        <f>'[2]Конденсационные режимы'!B41</f>
        <v>Температура пара, °С</v>
      </c>
      <c r="B10">
        <f>'[2]Конденсационные режимы'!C41</f>
        <v>210.3</v>
      </c>
      <c r="C10" t="str">
        <f>'[2]Конденсационные режимы'!D41</f>
        <v>210.2</v>
      </c>
      <c r="D10">
        <f>'[2]Конденсационные режимы'!E41</f>
        <v>210.7</v>
      </c>
      <c r="E10">
        <f>'[2]Конденсационные режимы'!F41</f>
        <v>211.1</v>
      </c>
      <c r="F10">
        <f>'[2]Конденсационные режимы'!G41</f>
        <v>211.4</v>
      </c>
      <c r="G10">
        <f>'[2]Конденсационные режимы'!H41</f>
        <v>210.8</v>
      </c>
      <c r="H10">
        <f>'[2]Конденсационные режимы'!I41</f>
        <v>210.8</v>
      </c>
      <c r="I10">
        <f>'[2]Конденсационные режимы'!J41</f>
        <v>209.8</v>
      </c>
      <c r="J10">
        <f>'[2]Конденсационные режимы'!K41</f>
        <v>209.2</v>
      </c>
      <c r="K10">
        <f>'[2]Конденсационные режимы'!L41</f>
        <v>209.2</v>
      </c>
      <c r="L10">
        <f>'[2]Конденсационные режимы'!M41</f>
        <v>206.5</v>
      </c>
      <c r="M10">
        <f>'[2]Конденсационные режимы'!N41</f>
        <v>206.5</v>
      </c>
      <c r="N10">
        <f>'[2]Теплофикационные режимы'!C37</f>
        <v>210</v>
      </c>
      <c r="O10">
        <f>'[2]Теплофикационные режимы'!D37</f>
        <v>210</v>
      </c>
      <c r="P10">
        <f>'[2]Теплофикационные режимы'!E37</f>
        <v>210</v>
      </c>
      <c r="Q10">
        <f>'[2]Теплофикационные режимы'!F37</f>
        <v>209.8</v>
      </c>
      <c r="R10">
        <f>'[2]Теплофикационные режимы'!G37</f>
        <v>209.6</v>
      </c>
      <c r="S10">
        <f>'[2]Теплофикационные режимы'!H37</f>
        <v>209.5</v>
      </c>
      <c r="T10">
        <f>'[2]Теплофикационные режимы'!I37</f>
        <v>207.4</v>
      </c>
      <c r="U10">
        <f>'[2]Теплофикационные режимы'!J37</f>
        <v>205.5</v>
      </c>
      <c r="V10">
        <f>'[2]Теплофикационные режимы'!K37</f>
        <v>205.8</v>
      </c>
      <c r="W10">
        <f>'[2]Теплофикационные режимы'!L37</f>
        <v>208.3</v>
      </c>
      <c r="X10">
        <f>'[2]Теплофикационные режимы'!M37</f>
        <v>206.4</v>
      </c>
      <c r="Y10">
        <f>'[2]Конденсационные режимы'!C159</f>
        <v>204.7</v>
      </c>
      <c r="Z10">
        <f>'[2]Конденсационные режимы'!D159</f>
        <v>205.2</v>
      </c>
      <c r="AA10">
        <f>'[2]Конденсационные режимы'!E159</f>
        <v>206</v>
      </c>
      <c r="AB10">
        <f>'[2]Конденсационные режимы'!F159</f>
        <v>205.7</v>
      </c>
      <c r="AC10">
        <f>'[2]Конденсационные режимы'!G159</f>
        <v>204.4</v>
      </c>
      <c r="AD10">
        <f>'[2]Конденсационные режимы'!H159</f>
        <v>202.4</v>
      </c>
      <c r="AE10">
        <f>'[2]Теплофикационные режимы'!C153</f>
        <v>204.5</v>
      </c>
      <c r="AF10">
        <f>'[2]Теплофикационные режимы'!D153</f>
        <v>205.3</v>
      </c>
      <c r="AG10">
        <f>'[2]Теплофикационные режимы'!E153</f>
        <v>205.1</v>
      </c>
      <c r="AH10">
        <f>'[2]Теплофикационные режимы'!F153</f>
        <v>204.6</v>
      </c>
      <c r="AI10">
        <f>'[2]Теплофикационные режимы'!G153</f>
        <v>204.3</v>
      </c>
      <c r="AJ10">
        <f>'[2]Теплофикационные режимы'!H153</f>
        <v>202.3</v>
      </c>
      <c r="AK10">
        <f>'[2]Конденсационные режимы'!C275</f>
        <v>199.4</v>
      </c>
      <c r="AL10">
        <f>'[2]Конденсационные режимы'!D275</f>
        <v>199.6</v>
      </c>
      <c r="AM10">
        <f>'[2]Конденсационные режимы'!E275</f>
        <v>199.8</v>
      </c>
      <c r="AN10">
        <f>'[2]Конденсационные режимы'!F275</f>
        <v>199.7</v>
      </c>
      <c r="AO10">
        <f>'[2]Конденсационные режимы'!G275</f>
        <v>199</v>
      </c>
      <c r="AP10">
        <f>'[2]Конденсационные режимы'!H275</f>
        <v>197.8</v>
      </c>
      <c r="AQ10">
        <f>'[2]Теплофикационные режимы'!C273</f>
        <v>199.4</v>
      </c>
      <c r="AR10">
        <f>'[2]Теплофикационные режимы'!D273</f>
        <v>199.6</v>
      </c>
      <c r="AS10">
        <f>'[2]Теплофикационные режимы'!E273</f>
        <v>199.8</v>
      </c>
      <c r="AT10">
        <f>'[2]Теплофикационные режимы'!F273</f>
        <v>199.7</v>
      </c>
      <c r="AU10">
        <f>'[2]Теплофикационные режимы'!G273</f>
        <v>199</v>
      </c>
      <c r="AV10">
        <f>'[2]Теплофикационные режимы'!H273</f>
        <v>197.8</v>
      </c>
    </row>
    <row r="11" spans="1:48" x14ac:dyDescent="0.35">
      <c r="A11" t="str">
        <f>'[2]Конденсационные режимы'!B42</f>
        <v>Пар после смешения:</v>
      </c>
      <c r="B11">
        <f>'[2]Конденсационные режимы'!C42</f>
        <v>0</v>
      </c>
      <c r="C11">
        <f>'[2]Конденсационные режимы'!D42</f>
        <v>0</v>
      </c>
      <c r="D11">
        <f>'[2]Конденсационные режимы'!E42</f>
        <v>0</v>
      </c>
      <c r="E11">
        <f>'[2]Конденсационные режимы'!F42</f>
        <v>0</v>
      </c>
      <c r="F11">
        <f>'[2]Конденсационные режимы'!G42</f>
        <v>0</v>
      </c>
      <c r="G11">
        <f>'[2]Конденсационные режимы'!H42</f>
        <v>0</v>
      </c>
      <c r="H11">
        <f>'[2]Конденсационные режимы'!I42</f>
        <v>0</v>
      </c>
      <c r="I11">
        <f>'[2]Конденсационные режимы'!J42</f>
        <v>0</v>
      </c>
      <c r="J11">
        <f>'[2]Конденсационные режимы'!K42</f>
        <v>0</v>
      </c>
      <c r="K11">
        <f>'[2]Конденсационные режимы'!L42</f>
        <v>0</v>
      </c>
      <c r="L11">
        <f>'[2]Конденсационные режимы'!M42</f>
        <v>0</v>
      </c>
      <c r="M11">
        <f>'[2]Конденсационные режимы'!N42</f>
        <v>0</v>
      </c>
      <c r="N11">
        <f>'[2]Теплофикационные режимы'!C38</f>
        <v>0</v>
      </c>
      <c r="O11">
        <f>'[2]Теплофикационные режимы'!D38</f>
        <v>0</v>
      </c>
      <c r="P11">
        <f>'[2]Теплофикационные режимы'!E38</f>
        <v>0</v>
      </c>
      <c r="Q11">
        <f>'[2]Теплофикационные режимы'!F38</f>
        <v>0</v>
      </c>
      <c r="R11">
        <f>'[2]Теплофикационные режимы'!G38</f>
        <v>0</v>
      </c>
      <c r="S11">
        <f>'[2]Теплофикационные режимы'!H38</f>
        <v>0</v>
      </c>
      <c r="T11">
        <f>'[2]Теплофикационные режимы'!I38</f>
        <v>0</v>
      </c>
      <c r="U11">
        <f>'[2]Теплофикационные режимы'!J38</f>
        <v>0</v>
      </c>
      <c r="V11">
        <f>'[2]Теплофикационные режимы'!K38</f>
        <v>0</v>
      </c>
      <c r="W11">
        <f>'[2]Теплофикационные режимы'!L38</f>
        <v>0</v>
      </c>
      <c r="X11">
        <f>'[2]Теплофикационные режимы'!M38</f>
        <v>0</v>
      </c>
      <c r="Y11">
        <f>'[2]Конденсационные режимы'!C160</f>
        <v>0</v>
      </c>
      <c r="Z11">
        <f>'[2]Конденсационные режимы'!D160</f>
        <v>0</v>
      </c>
      <c r="AA11">
        <f>'[2]Конденсационные режимы'!E160</f>
        <v>0</v>
      </c>
      <c r="AB11">
        <f>'[2]Конденсационные режимы'!F160</f>
        <v>0</v>
      </c>
      <c r="AC11">
        <f>'[2]Конденсационные режимы'!G160</f>
        <v>0</v>
      </c>
      <c r="AD11">
        <f>'[2]Конденсационные режимы'!H160</f>
        <v>0</v>
      </c>
      <c r="AE11">
        <f>'[2]Теплофикационные режимы'!C154</f>
        <v>0</v>
      </c>
      <c r="AF11">
        <f>'[2]Теплофикационные режимы'!D154</f>
        <v>0</v>
      </c>
      <c r="AG11">
        <f>'[2]Теплофикационные режимы'!E154</f>
        <v>0</v>
      </c>
      <c r="AH11">
        <f>'[2]Теплофикационные режимы'!F154</f>
        <v>0</v>
      </c>
      <c r="AI11">
        <f>'[2]Теплофикационные режимы'!G154</f>
        <v>0</v>
      </c>
      <c r="AJ11">
        <f>'[2]Теплофикационные режимы'!H154</f>
        <v>0</v>
      </c>
      <c r="AK11">
        <f>'[2]Конденсационные режимы'!C276</f>
        <v>0</v>
      </c>
      <c r="AL11">
        <f>'[2]Конденсационные режимы'!D276</f>
        <v>0</v>
      </c>
      <c r="AM11">
        <f>'[2]Конденсационные режимы'!E276</f>
        <v>0</v>
      </c>
      <c r="AN11">
        <f>'[2]Конденсационные режимы'!F276</f>
        <v>0</v>
      </c>
      <c r="AO11">
        <f>'[2]Конденсационные режимы'!G276</f>
        <v>0</v>
      </c>
      <c r="AP11">
        <f>'[2]Конденсационные режимы'!H276</f>
        <v>0</v>
      </c>
      <c r="AQ11">
        <f>'[2]Теплофикационные режимы'!C274</f>
        <v>0</v>
      </c>
      <c r="AR11">
        <f>'[2]Теплофикационные режимы'!D274</f>
        <v>0</v>
      </c>
      <c r="AS11">
        <f>'[2]Теплофикационные режимы'!E274</f>
        <v>0</v>
      </c>
      <c r="AT11">
        <f>'[2]Теплофикационные режимы'!F274</f>
        <v>0</v>
      </c>
      <c r="AU11">
        <f>'[2]Теплофикационные режимы'!G274</f>
        <v>0</v>
      </c>
      <c r="AV11">
        <f>'[2]Теплофикационные режимы'!H274</f>
        <v>0</v>
      </c>
    </row>
    <row r="12" spans="1:48" x14ac:dyDescent="0.35">
      <c r="A12" t="str">
        <f>'[2]Конденсационные режимы'!B43</f>
        <v>Расход, кг/с</v>
      </c>
      <c r="B12">
        <f>'[2]Конденсационные режимы'!C43</f>
        <v>76.72</v>
      </c>
      <c r="C12">
        <f>'[2]Конденсационные режимы'!D43</f>
        <v>76.5</v>
      </c>
      <c r="D12">
        <f>'[2]Конденсационные режимы'!E43</f>
        <v>78.17</v>
      </c>
      <c r="E12">
        <f>'[2]Конденсационные режимы'!F43</f>
        <v>79.33</v>
      </c>
      <c r="F12">
        <f>'[2]Конденсационные режимы'!G43</f>
        <v>80.61</v>
      </c>
      <c r="G12">
        <f>'[2]Конденсационные режимы'!H43</f>
        <v>79.62</v>
      </c>
      <c r="H12">
        <f>'[2]Конденсационные режимы'!I43</f>
        <v>79.52</v>
      </c>
      <c r="I12">
        <f>'[2]Конденсационные режимы'!J43</f>
        <v>78.16</v>
      </c>
      <c r="J12">
        <f>'[2]Конденсационные режимы'!K43</f>
        <v>76.819999999999993</v>
      </c>
      <c r="K12">
        <f>'[2]Конденсационные режимы'!L43</f>
        <v>76.86</v>
      </c>
      <c r="L12">
        <f>'[2]Конденсационные режимы'!M43</f>
        <v>72.94</v>
      </c>
      <c r="M12">
        <f>'[2]Конденсационные режимы'!N43</f>
        <v>72.94</v>
      </c>
      <c r="N12">
        <f>'[2]Теплофикационные режимы'!C39</f>
        <v>76.53</v>
      </c>
      <c r="O12">
        <f>'[2]Теплофикационные режимы'!D39</f>
        <v>78.22</v>
      </c>
      <c r="P12">
        <f>'[2]Теплофикационные режимы'!E39</f>
        <v>79.489999999999995</v>
      </c>
      <c r="Q12">
        <f>'[2]Теплофикационные режимы'!F39</f>
        <v>80.95</v>
      </c>
      <c r="R12">
        <f>'[2]Теплофикационные режимы'!G39</f>
        <v>80.02</v>
      </c>
      <c r="S12">
        <f>'[2]Теплофикационные режимы'!H39</f>
        <v>79.930000000000007</v>
      </c>
      <c r="T12">
        <f>'[2]Теплофикационные режимы'!I39</f>
        <v>77.040000000000006</v>
      </c>
      <c r="U12">
        <f>'[2]Теплофикационные режимы'!J39</f>
        <v>72.87</v>
      </c>
      <c r="V12">
        <f>'[2]Теплофикационные режимы'!K39</f>
        <v>72.88</v>
      </c>
      <c r="W12">
        <f>'[2]Теплофикационные режимы'!L39</f>
        <v>76.739999999999995</v>
      </c>
      <c r="X12">
        <f>'[2]Теплофикационные режимы'!M39</f>
        <v>72.59</v>
      </c>
      <c r="Y12">
        <f>'[2]Конденсационные режимы'!C161</f>
        <v>64.25</v>
      </c>
      <c r="Z12">
        <f>'[2]Конденсационные режимы'!D161</f>
        <v>65.61</v>
      </c>
      <c r="AA12">
        <f>'[2]Конденсационные режимы'!E161</f>
        <v>67.81</v>
      </c>
      <c r="AB12">
        <f>'[2]Конденсационные режимы'!F161</f>
        <v>67.22</v>
      </c>
      <c r="AC12">
        <f>'[2]Конденсационные режимы'!G161</f>
        <v>64.89</v>
      </c>
      <c r="AD12">
        <f>'[2]Конденсационные режимы'!H161</f>
        <v>61.55</v>
      </c>
      <c r="AE12">
        <f>'[2]Теплофикационные режимы'!C155</f>
        <v>64.22</v>
      </c>
      <c r="AF12">
        <f>'[2]Теплофикационные режимы'!D155</f>
        <v>65.58</v>
      </c>
      <c r="AG12">
        <f>'[2]Теплофикационные режимы'!E155</f>
        <v>68.03</v>
      </c>
      <c r="AH12">
        <f>'[2]Теплофикационные режимы'!F155</f>
        <v>67.5</v>
      </c>
      <c r="AI12">
        <f>'[2]Теплофикационные режимы'!G155</f>
        <v>64.92</v>
      </c>
      <c r="AJ12">
        <f>'[2]Теплофикационные режимы'!H155</f>
        <v>61.55</v>
      </c>
      <c r="AK12">
        <f>'[2]Конденсационные режимы'!C277</f>
        <v>52.33</v>
      </c>
      <c r="AL12">
        <f>'[2]Конденсационные режимы'!D277</f>
        <v>53.5</v>
      </c>
      <c r="AM12">
        <f>'[2]Конденсационные режимы'!E277</f>
        <v>55.33</v>
      </c>
      <c r="AN12">
        <f>'[2]Конденсационные режимы'!F277</f>
        <v>55.2</v>
      </c>
      <c r="AO12">
        <f>'[2]Конденсационные режимы'!G277</f>
        <v>53.14</v>
      </c>
      <c r="AP12">
        <f>'[2]Конденсационные режимы'!H277</f>
        <v>50.25</v>
      </c>
      <c r="AQ12">
        <f>'[2]Теплофикационные режимы'!C275</f>
        <v>52.33</v>
      </c>
      <c r="AR12">
        <f>'[2]Теплофикационные режимы'!D275</f>
        <v>53.5</v>
      </c>
      <c r="AS12">
        <f>'[2]Теплофикационные режимы'!E275</f>
        <v>55.33</v>
      </c>
      <c r="AT12">
        <f>'[2]Теплофикационные режимы'!F275</f>
        <v>55.2</v>
      </c>
      <c r="AU12">
        <f>'[2]Теплофикационные режимы'!G275</f>
        <v>53.14</v>
      </c>
      <c r="AV12">
        <f>'[2]Теплофикационные режимы'!H275</f>
        <v>50.25</v>
      </c>
    </row>
    <row r="13" spans="1:48" x14ac:dyDescent="0.35">
      <c r="A13" t="str">
        <f>'[2]Конденсационные режимы'!B44</f>
        <v>Давление пара, МПа</v>
      </c>
      <c r="B13">
        <f>'[2]Конденсационные режимы'!C44</f>
        <v>0.53600000000000003</v>
      </c>
      <c r="C13">
        <f>'[2]Конденсационные режимы'!D44</f>
        <v>0.53400000000000003</v>
      </c>
      <c r="D13">
        <f>'[2]Конденсационные режимы'!E44</f>
        <v>0.54600000000000004</v>
      </c>
      <c r="E13">
        <f>'[2]Конденсационные режимы'!F44</f>
        <v>0.55500000000000005</v>
      </c>
      <c r="F13">
        <f>'[2]Конденсационные режимы'!G44</f>
        <v>0.56499999999999995</v>
      </c>
      <c r="G13">
        <f>'[2]Конденсационные режимы'!H44</f>
        <v>0.55800000000000005</v>
      </c>
      <c r="H13">
        <f>'[2]Конденсационные режимы'!I44</f>
        <v>0.55700000000000005</v>
      </c>
      <c r="I13">
        <f>'[2]Конденсационные режимы'!J44</f>
        <v>0.54900000000000004</v>
      </c>
      <c r="J13">
        <f>'[2]Конденсационные режимы'!K44</f>
        <v>0.54</v>
      </c>
      <c r="K13">
        <f>'[2]Конденсационные режимы'!L44</f>
        <v>0.54</v>
      </c>
      <c r="L13">
        <f>'[2]Конденсационные режимы'!M44</f>
        <v>0.51600000000000001</v>
      </c>
      <c r="M13">
        <f>'[2]Конденсационные режимы'!N44</f>
        <v>0.51700000000000002</v>
      </c>
      <c r="N13">
        <f>'[2]Теплофикационные режимы'!C40</f>
        <v>0.52600000000000002</v>
      </c>
      <c r="O13">
        <f>'[2]Теплофикационные режимы'!D40</f>
        <v>0.53900000000000003</v>
      </c>
      <c r="P13">
        <f>'[2]Теплофикационные режимы'!E40</f>
        <v>0.53300000000000003</v>
      </c>
      <c r="Q13">
        <f>'[2]Теплофикационные режимы'!F40</f>
        <v>0.52300000000000002</v>
      </c>
      <c r="R13">
        <f>'[2]Теплофикационные режимы'!G40</f>
        <v>0.50700000000000001</v>
      </c>
      <c r="S13">
        <f>'[2]Теплофикационные режимы'!H40</f>
        <v>0.50600000000000001</v>
      </c>
      <c r="T13">
        <f>'[2]Теплофикационные режимы'!I40</f>
        <v>0.48399999999999999</v>
      </c>
      <c r="U13">
        <f>'[2]Теплофикационные режимы'!J40</f>
        <v>0.46</v>
      </c>
      <c r="V13">
        <f>'[2]Теплофикационные режимы'!K40</f>
        <v>0.46</v>
      </c>
      <c r="W13">
        <f>'[2]Теплофикационные режимы'!L40</f>
        <v>0.51900000000000002</v>
      </c>
      <c r="X13">
        <f>'[2]Теплофикационные режимы'!M40</f>
        <v>0.49399999999999999</v>
      </c>
      <c r="Y13">
        <f>'[2]Конденсационные режимы'!C162</f>
        <v>0.442</v>
      </c>
      <c r="Z13">
        <f>'[2]Конденсационные режимы'!D162</f>
        <v>0.45200000000000001</v>
      </c>
      <c r="AA13">
        <f>'[2]Конденсационные режимы'!E162</f>
        <v>0.46800000000000003</v>
      </c>
      <c r="AB13">
        <f>'[2]Конденсационные режимы'!F162</f>
        <v>0.46500000000000002</v>
      </c>
      <c r="AC13">
        <f>'[2]Конденсационные режимы'!G162</f>
        <v>0.45</v>
      </c>
      <c r="AD13">
        <f>'[2]Конденсационные режимы'!H162</f>
        <v>0.43</v>
      </c>
      <c r="AE13">
        <f>'[2]Теплофикационные режимы'!C156</f>
        <v>0.44400000000000001</v>
      </c>
      <c r="AF13">
        <f>'[2]Теплофикационные режимы'!D156</f>
        <v>0.45600000000000002</v>
      </c>
      <c r="AG13">
        <f>'[2]Теплофикационные режимы'!E156</f>
        <v>0.442</v>
      </c>
      <c r="AH13">
        <f>'[2]Теплофикационные режимы'!F156</f>
        <v>0.432</v>
      </c>
      <c r="AI13">
        <f>'[2]Теплофикационные режимы'!G156</f>
        <v>0.44600000000000001</v>
      </c>
      <c r="AJ13">
        <f>'[2]Теплофикационные режимы'!H156</f>
        <v>0.42599999999999999</v>
      </c>
      <c r="AK13">
        <f>'[2]Конденсационные режимы'!C278</f>
        <v>0.36</v>
      </c>
      <c r="AL13">
        <f>'[2]Конденсационные режимы'!D278</f>
        <v>0.36899999999999999</v>
      </c>
      <c r="AM13">
        <f>'[2]Конденсационные режимы'!E278</f>
        <v>0.38200000000000001</v>
      </c>
      <c r="AN13">
        <f>'[2]Конденсационные режимы'!F278</f>
        <v>0.38100000000000001</v>
      </c>
      <c r="AO13">
        <f>'[2]Конденсационные режимы'!G278</f>
        <v>0.36699999999999999</v>
      </c>
      <c r="AP13">
        <f>'[2]Конденсационные режимы'!H278</f>
        <v>0.35099999999999998</v>
      </c>
      <c r="AQ13">
        <f>'[2]Теплофикационные режимы'!C276</f>
        <v>0.35799999999999998</v>
      </c>
      <c r="AR13">
        <f>'[2]Теплофикационные режимы'!D276</f>
        <v>0.36399999999999999</v>
      </c>
      <c r="AS13">
        <f>'[2]Теплофикационные режимы'!E276</f>
        <v>0.35699999999999998</v>
      </c>
      <c r="AT13">
        <f>'[2]Теплофикационные режимы'!F276</f>
        <v>0.35199999999999998</v>
      </c>
      <c r="AU13">
        <f>'[2]Теплофикационные режимы'!G276</f>
        <v>0.36599999999999999</v>
      </c>
      <c r="AV13">
        <f>'[2]Теплофикационные режимы'!H276</f>
        <v>0.35199999999999998</v>
      </c>
    </row>
    <row r="14" spans="1:48" x14ac:dyDescent="0.35">
      <c r="A14" t="str">
        <f>'[2]Конденсационные режимы'!B45</f>
        <v>Температура пара,°С</v>
      </c>
      <c r="B14">
        <f>'[2]Конденсационные режимы'!C45</f>
        <v>191.6</v>
      </c>
      <c r="C14">
        <f>'[2]Конденсационные режимы'!D45</f>
        <v>191.9</v>
      </c>
      <c r="D14">
        <f>'[2]Конденсационные режимы'!E45</f>
        <v>192.8</v>
      </c>
      <c r="E14">
        <f>'[2]Конденсационные режимы'!F45</f>
        <v>193.3</v>
      </c>
      <c r="F14">
        <f>'[2]Конденсационные режимы'!G45</f>
        <v>194.4</v>
      </c>
      <c r="G14">
        <f>'[2]Конденсационные режимы'!H45</f>
        <v>195.1</v>
      </c>
      <c r="H14">
        <f>'[2]Конденсационные режимы'!I45</f>
        <v>195.2</v>
      </c>
      <c r="I14">
        <f>'[2]Конденсационные режимы'!J45</f>
        <v>197.8</v>
      </c>
      <c r="J14">
        <f>'[2]Конденсационные режимы'!K45</f>
        <v>198</v>
      </c>
      <c r="K14">
        <f>'[2]Конденсационные режимы'!L45</f>
        <v>198</v>
      </c>
      <c r="L14">
        <f>'[2]Конденсационные режимы'!M45</f>
        <v>204.7</v>
      </c>
      <c r="M14">
        <f>'[2]Конденсационные режимы'!N45</f>
        <v>204.6</v>
      </c>
      <c r="N14">
        <f>'[2]Теплофикационные режимы'!C41</f>
        <v>190.7</v>
      </c>
      <c r="O14">
        <f>'[2]Теплофикационные режимы'!D41</f>
        <v>191.3</v>
      </c>
      <c r="P14">
        <f>'[2]Теплофикационные режимы'!E41</f>
        <v>190.2</v>
      </c>
      <c r="Q14">
        <f>'[2]Теплофикационные режимы'!F41</f>
        <v>188.4</v>
      </c>
      <c r="R14">
        <f>'[2]Теплофикационные режимы'!G41</f>
        <v>188</v>
      </c>
      <c r="S14">
        <f>'[2]Теплофикационные режимы'!H41</f>
        <v>188</v>
      </c>
      <c r="T14">
        <f>'[2]Теплофикационные режимы'!I41</f>
        <v>189.9</v>
      </c>
      <c r="U14">
        <f>'[2]Теплофикационные режимы'!J41</f>
        <v>195.68</v>
      </c>
      <c r="V14">
        <f>'[2]Теплофикационные режимы'!K41</f>
        <v>195.68</v>
      </c>
      <c r="W14">
        <f>'[2]Теплофикационные режимы'!L41</f>
        <v>194.9</v>
      </c>
      <c r="X14">
        <f>'[2]Теплофикационные режимы'!M41</f>
        <v>201</v>
      </c>
      <c r="Y14">
        <f>'[2]Конденсационные режимы'!C163</f>
        <v>191.7</v>
      </c>
      <c r="Z14">
        <f>'[2]Конденсационные режимы'!D163</f>
        <v>192.8</v>
      </c>
      <c r="AA14">
        <f>'[2]Конденсационные режимы'!E163</f>
        <v>194.4</v>
      </c>
      <c r="AB14">
        <f>'[2]Конденсационные режимы'!F163</f>
        <v>195.3</v>
      </c>
      <c r="AC14">
        <f>'[2]Конденсационные режимы'!G163</f>
        <v>198.3</v>
      </c>
      <c r="AD14">
        <f>'[2]Конденсационные режимы'!H163</f>
        <v>205.1</v>
      </c>
      <c r="AE14">
        <f>'[2]Теплофикационные режимы'!C157</f>
        <v>192.1</v>
      </c>
      <c r="AF14">
        <f>'[2]Теплофикационные режимы'!D157</f>
        <v>193.5</v>
      </c>
      <c r="AG14">
        <f>'[2]Теплофикационные режимы'!E157</f>
        <v>190.2</v>
      </c>
      <c r="AH14">
        <f>'[2]Теплофикационные режимы'!F157</f>
        <v>190</v>
      </c>
      <c r="AI14">
        <f>'[2]Теплофикационные режимы'!G157</f>
        <v>197.7</v>
      </c>
      <c r="AJ14">
        <f>'[2]Теплофикационные режимы'!H157</f>
        <v>204.4</v>
      </c>
      <c r="AK14">
        <f>'[2]Конденсационные режимы'!C279</f>
        <v>191.9</v>
      </c>
      <c r="AL14">
        <f>'[2]Конденсационные режимы'!D279</f>
        <v>193.2</v>
      </c>
      <c r="AM14">
        <f>'[2]Конденсационные режимы'!E279</f>
        <v>195.2</v>
      </c>
      <c r="AN14">
        <f>'[2]Конденсационные режимы'!F279</f>
        <v>196</v>
      </c>
      <c r="AO14">
        <f>'[2]Конденсационные режимы'!G279</f>
        <v>196.1</v>
      </c>
      <c r="AP14">
        <f>'[2]Конденсационные режимы'!H279</f>
        <v>205.8</v>
      </c>
      <c r="AQ14">
        <f>'[2]Теплофикационные режимы'!C277</f>
        <v>191.5</v>
      </c>
      <c r="AR14">
        <f>'[2]Теплофикационные режимы'!D277</f>
        <v>192.3</v>
      </c>
      <c r="AS14">
        <f>'[2]Теплофикационные режимы'!E277</f>
        <v>190.4</v>
      </c>
      <c r="AT14">
        <f>'[2]Теплофикационные режимы'!F277</f>
        <v>190.3</v>
      </c>
      <c r="AU14">
        <f>'[2]Теплофикационные режимы'!G277</f>
        <v>198.5</v>
      </c>
      <c r="AV14">
        <f>'[2]Теплофикационные режимы'!H277</f>
        <v>206.1</v>
      </c>
    </row>
    <row r="15" spans="1:48" x14ac:dyDescent="0.35">
      <c r="A15" t="str">
        <f>'[2]Конденсационные режимы'!B46</f>
        <v>Пар в отборе 2:</v>
      </c>
      <c r="B15">
        <f>'[2]Конденсационные режимы'!C46</f>
        <v>0</v>
      </c>
      <c r="C15">
        <f>'[2]Конденсационные режимы'!D46</f>
        <v>0</v>
      </c>
      <c r="D15">
        <f>'[2]Конденсационные режимы'!E46</f>
        <v>0</v>
      </c>
      <c r="E15">
        <f>'[2]Конденсационные режимы'!F46</f>
        <v>0</v>
      </c>
      <c r="F15">
        <f>'[2]Конденсационные режимы'!G46</f>
        <v>0</v>
      </c>
      <c r="G15">
        <f>'[2]Конденсационные режимы'!H46</f>
        <v>0</v>
      </c>
      <c r="H15">
        <f>'[2]Конденсационные режимы'!I46</f>
        <v>0</v>
      </c>
      <c r="I15">
        <f>'[2]Конденсационные режимы'!J46</f>
        <v>0</v>
      </c>
      <c r="J15">
        <f>'[2]Конденсационные режимы'!K46</f>
        <v>0</v>
      </c>
      <c r="K15">
        <f>'[2]Конденсационные режимы'!L46</f>
        <v>0</v>
      </c>
      <c r="L15">
        <f>'[2]Конденсационные режимы'!M46</f>
        <v>0</v>
      </c>
      <c r="M15">
        <f>'[2]Конденсационные режимы'!N46</f>
        <v>0</v>
      </c>
      <c r="N15">
        <f>'[2]Теплофикационные режимы'!C42</f>
        <v>0</v>
      </c>
      <c r="O15">
        <f>'[2]Теплофикационные режимы'!D42</f>
        <v>0</v>
      </c>
      <c r="P15">
        <f>'[2]Теплофикационные режимы'!E42</f>
        <v>0</v>
      </c>
      <c r="Q15">
        <f>'[2]Теплофикационные режимы'!F42</f>
        <v>0</v>
      </c>
      <c r="R15">
        <f>'[2]Теплофикационные режимы'!G42</f>
        <v>0</v>
      </c>
      <c r="S15">
        <f>'[2]Теплофикационные режимы'!H42</f>
        <v>0</v>
      </c>
      <c r="T15">
        <f>'[2]Теплофикационные режимы'!I42</f>
        <v>0</v>
      </c>
      <c r="U15">
        <f>'[2]Теплофикационные режимы'!J42</f>
        <v>0</v>
      </c>
      <c r="V15">
        <f>'[2]Теплофикационные режимы'!K42</f>
        <v>0</v>
      </c>
      <c r="W15">
        <f>'[2]Теплофикационные режимы'!L42</f>
        <v>0</v>
      </c>
      <c r="X15">
        <f>'[2]Теплофикационные режимы'!M42</f>
        <v>0</v>
      </c>
      <c r="Y15">
        <f>'[2]Конденсационные режимы'!C164</f>
        <v>0</v>
      </c>
      <c r="Z15">
        <f>'[2]Конденсационные режимы'!D164</f>
        <v>0</v>
      </c>
      <c r="AA15">
        <f>'[2]Конденсационные режимы'!E164</f>
        <v>0</v>
      </c>
      <c r="AB15">
        <f>'[2]Конденсационные режимы'!F164</f>
        <v>0</v>
      </c>
      <c r="AC15">
        <f>'[2]Конденсационные режимы'!G164</f>
        <v>0</v>
      </c>
      <c r="AD15">
        <f>'[2]Конденсационные режимы'!H164</f>
        <v>0</v>
      </c>
      <c r="AE15">
        <f>'[2]Теплофикационные режимы'!C158</f>
        <v>0</v>
      </c>
      <c r="AF15">
        <f>'[2]Теплофикационные режимы'!D158</f>
        <v>0</v>
      </c>
      <c r="AG15">
        <f>'[2]Теплофикационные режимы'!E158</f>
        <v>0</v>
      </c>
      <c r="AH15">
        <f>'[2]Теплофикационные режимы'!F158</f>
        <v>0</v>
      </c>
      <c r="AI15">
        <f>'[2]Теплофикационные режимы'!G158</f>
        <v>0</v>
      </c>
      <c r="AJ15">
        <f>'[2]Теплофикационные режимы'!H158</f>
        <v>0</v>
      </c>
      <c r="AK15">
        <f>'[2]Конденсационные режимы'!C280</f>
        <v>0</v>
      </c>
      <c r="AL15">
        <f>'[2]Конденсационные режимы'!D280</f>
        <v>0</v>
      </c>
      <c r="AM15">
        <f>'[2]Конденсационные режимы'!E280</f>
        <v>0</v>
      </c>
      <c r="AN15">
        <f>'[2]Конденсационные режимы'!F280</f>
        <v>0</v>
      </c>
      <c r="AO15">
        <f>'[2]Конденсационные режимы'!G280</f>
        <v>0</v>
      </c>
      <c r="AP15">
        <f>'[2]Конденсационные режимы'!H280</f>
        <v>0</v>
      </c>
      <c r="AQ15">
        <f>'[2]Теплофикационные режимы'!C278</f>
        <v>0</v>
      </c>
      <c r="AR15">
        <f>'[2]Теплофикационные режимы'!D278</f>
        <v>0</v>
      </c>
      <c r="AS15">
        <f>'[2]Теплофикационные режимы'!E278</f>
        <v>0</v>
      </c>
      <c r="AT15">
        <f>'[2]Теплофикационные режимы'!F278</f>
        <v>0</v>
      </c>
      <c r="AU15">
        <f>'[2]Теплофикационные режимы'!G278</f>
        <v>0</v>
      </c>
      <c r="AV15">
        <f>'[2]Теплофикационные режимы'!H278</f>
        <v>0</v>
      </c>
    </row>
    <row r="16" spans="1:48" x14ac:dyDescent="0.35">
      <c r="A16" t="str">
        <f>'[2]Конденсационные режимы'!B47</f>
        <v>Расход, кг/с</v>
      </c>
      <c r="B16">
        <f>'[2]Конденсационные режимы'!C47</f>
        <v>0</v>
      </c>
      <c r="C16">
        <f>'[2]Конденсационные режимы'!D47</f>
        <v>0</v>
      </c>
      <c r="D16">
        <f>'[2]Конденсационные режимы'!E47</f>
        <v>0</v>
      </c>
      <c r="E16">
        <f>'[2]Конденсационные режимы'!F47</f>
        <v>0</v>
      </c>
      <c r="F16">
        <f>'[2]Конденсационные режимы'!G47</f>
        <v>0</v>
      </c>
      <c r="G16">
        <f>'[2]Конденсационные режимы'!H47</f>
        <v>0</v>
      </c>
      <c r="H16">
        <f>'[2]Конденсационные режимы'!I47</f>
        <v>0</v>
      </c>
      <c r="I16">
        <f>'[2]Конденсационные режимы'!J47</f>
        <v>0</v>
      </c>
      <c r="J16">
        <f>'[2]Конденсационные режимы'!K47</f>
        <v>0</v>
      </c>
      <c r="K16">
        <f>'[2]Конденсационные режимы'!L47</f>
        <v>0</v>
      </c>
      <c r="L16">
        <f>'[2]Конденсационные режимы'!M47</f>
        <v>0</v>
      </c>
      <c r="M16">
        <f>'[2]Конденсационные режимы'!N47</f>
        <v>0</v>
      </c>
      <c r="N16">
        <f>'[2]Теплофикационные режимы'!C43</f>
        <v>20.190000000000001</v>
      </c>
      <c r="O16">
        <f>'[2]Теплофикационные режимы'!D43</f>
        <v>20.440000000000001</v>
      </c>
      <c r="P16">
        <f>'[2]Теплофикационные режимы'!E43</f>
        <v>23.51</v>
      </c>
      <c r="Q16">
        <f>'[2]Теплофикационные режимы'!F43</f>
        <v>30.26</v>
      </c>
      <c r="R16">
        <f>'[2]Теплофикационные режимы'!G43</f>
        <v>37.619999999999997</v>
      </c>
      <c r="S16">
        <f>'[2]Теплофикационные режимы'!H43</f>
        <v>38.22</v>
      </c>
      <c r="T16">
        <f>'[2]Теплофикационные режимы'!I43</f>
        <v>43</v>
      </c>
      <c r="U16">
        <f>'[2]Теплофикационные режимы'!J43</f>
        <v>41.91</v>
      </c>
      <c r="V16">
        <f>'[2]Теплофикационные режимы'!K43</f>
        <v>41.91</v>
      </c>
      <c r="W16">
        <f>'[2]Теплофикационные режимы'!L43</f>
        <v>0</v>
      </c>
      <c r="X16">
        <f>'[2]Теплофикационные режимы'!M43</f>
        <v>0</v>
      </c>
      <c r="Y16">
        <f>'[2]Конденсационные режимы'!C165</f>
        <v>0</v>
      </c>
      <c r="Z16">
        <f>'[2]Конденсационные режимы'!D165</f>
        <v>0</v>
      </c>
      <c r="AA16">
        <f>'[2]Конденсационные режимы'!E165</f>
        <v>0</v>
      </c>
      <c r="AB16">
        <f>'[2]Конденсационные режимы'!F165</f>
        <v>0</v>
      </c>
      <c r="AC16">
        <f>'[2]Конденсационные режимы'!G165</f>
        <v>0</v>
      </c>
      <c r="AD16">
        <f>'[2]Конденсационные режимы'!H165</f>
        <v>0</v>
      </c>
      <c r="AE16">
        <f>'[2]Теплофикационные режимы'!C161</f>
        <v>18.010000000000002</v>
      </c>
      <c r="AF16">
        <f>'[2]Теплофикационные режимы'!D161</f>
        <v>17.760000000000002</v>
      </c>
      <c r="AG16">
        <f>'[2]Теплофикационные режимы'!E161</f>
        <v>27.69</v>
      </c>
      <c r="AH16">
        <f>'[2]Теплофикационные режимы'!F161</f>
        <v>33.33</v>
      </c>
      <c r="AI16">
        <f>'[2]Теплофикационные режимы'!G161</f>
        <v>0</v>
      </c>
      <c r="AJ16">
        <f>'[2]Теплофикационные режимы'!H161</f>
        <v>0</v>
      </c>
      <c r="AK16">
        <f>'[2]Конденсационные режимы'!C281</f>
        <v>0</v>
      </c>
      <c r="AL16">
        <f>'[2]Конденсационные режимы'!D281</f>
        <v>0</v>
      </c>
      <c r="AM16">
        <f>'[2]Конденсационные режимы'!E281</f>
        <v>0</v>
      </c>
      <c r="AN16">
        <f>'[2]Конденсационные режимы'!F281</f>
        <v>0</v>
      </c>
      <c r="AO16">
        <f>'[2]Конденсационные режимы'!G281</f>
        <v>0</v>
      </c>
      <c r="AP16">
        <f>'[2]Конденсационные режимы'!H281</f>
        <v>0</v>
      </c>
      <c r="AQ16">
        <f>'[2]Теплофикационные режимы'!C279</f>
        <v>17.62</v>
      </c>
      <c r="AR16">
        <f>'[2]Теплофикационные режимы'!D279</f>
        <v>16.23</v>
      </c>
      <c r="AS16">
        <f>'[2]Теплофикационные режимы'!E279</f>
        <v>25</v>
      </c>
      <c r="AT16">
        <f>'[2]Теплофикационные режимы'!F279</f>
        <v>29.86</v>
      </c>
      <c r="AU16">
        <f>'[2]Теплофикационные режимы'!G279</f>
        <v>0</v>
      </c>
      <c r="AV16">
        <f>'[2]Теплофикационные режимы'!H279</f>
        <v>0</v>
      </c>
    </row>
    <row r="17" spans="1:48" x14ac:dyDescent="0.35">
      <c r="A17" t="str">
        <f>'[2]Конденсационные режимы'!B48</f>
        <v>Давление пара, МПа</v>
      </c>
      <c r="B17">
        <f>'[2]Конденсационные режимы'!C48</f>
        <v>0.24829999999999999</v>
      </c>
      <c r="C17">
        <f>'[2]Конденсационные режимы'!D48</f>
        <v>0.24759999999999999</v>
      </c>
      <c r="D17">
        <f>'[2]Конденсационные режимы'!E48</f>
        <v>0.25330000000000003</v>
      </c>
      <c r="E17">
        <f>'[2]Конденсационные режимы'!F48</f>
        <v>0.25719999999999998</v>
      </c>
      <c r="F17">
        <f>'[2]Конденсационные режимы'!G48</f>
        <v>0.2616</v>
      </c>
      <c r="G17">
        <f>'[2]Конденсационные режимы'!H48</f>
        <v>0.25850000000000001</v>
      </c>
      <c r="H17">
        <f>'[2]Конденсационные режимы'!I48</f>
        <v>0.25819999999999999</v>
      </c>
      <c r="I17">
        <f>'[2]Конденсационные режимы'!J48</f>
        <v>0.25419999999999998</v>
      </c>
      <c r="J17">
        <f>'[2]Конденсационные режимы'!K48</f>
        <v>0.25</v>
      </c>
      <c r="K17">
        <f>'[2]Конденсационные режимы'!L48</f>
        <v>0.25019999999999998</v>
      </c>
      <c r="L17">
        <f>'[2]Конденсационные режимы'!M48</f>
        <v>0.2392</v>
      </c>
      <c r="M17">
        <f>'[2]Конденсационные режимы'!N48</f>
        <v>0.23980000000000001</v>
      </c>
      <c r="N17">
        <f>'[2]Теплофикационные режимы'!C44</f>
        <v>0.21629999999999999</v>
      </c>
      <c r="O17">
        <f>'[2]Теплофикационные режимы'!D44</f>
        <v>0.2225</v>
      </c>
      <c r="P17">
        <f>'[2]Теплофикационные режимы'!E44</f>
        <v>0.19389999999999999</v>
      </c>
      <c r="Q17">
        <f>'[2]Теплофикационные режимы'!F44</f>
        <v>0.1497</v>
      </c>
      <c r="R17">
        <f>'[2]Теплофикационные режимы'!G44</f>
        <v>0.1123</v>
      </c>
      <c r="S17">
        <f>'[2]Теплофикационные режимы'!H44</f>
        <v>0.1096</v>
      </c>
      <c r="T17">
        <f>'[2]Теплофикационные режимы'!I44</f>
        <v>8.4599999999999995E-2</v>
      </c>
      <c r="U17">
        <f>'[2]Теплофикационные режимы'!J44</f>
        <v>7.6700000000000004E-2</v>
      </c>
      <c r="V17">
        <f>'[2]Теплофикационные режимы'!K44</f>
        <v>7.6700000000000004E-2</v>
      </c>
      <c r="W17">
        <f>'[2]Теплофикационные режимы'!L44</f>
        <v>0.2046</v>
      </c>
      <c r="X17">
        <f>'[2]Теплофикационные режимы'!M44</f>
        <v>0.19500000000000001</v>
      </c>
      <c r="Y17">
        <f>'[2]Конденсационные режимы'!C166</f>
        <v>0.184</v>
      </c>
      <c r="Z17">
        <f>'[2]Конденсационные режимы'!D166</f>
        <v>0.189</v>
      </c>
      <c r="AA17">
        <f>'[2]Конденсационные режимы'!E166</f>
        <v>0.19500000000000001</v>
      </c>
      <c r="AB17">
        <f>'[2]Конденсационные режимы'!F166</f>
        <v>0.19400000000000001</v>
      </c>
      <c r="AC17">
        <f>'[2]Конденсационные режимы'!G166</f>
        <v>0.188</v>
      </c>
      <c r="AD17">
        <f>'[2]Конденсационные режимы'!H166</f>
        <v>0.18</v>
      </c>
      <c r="AE17">
        <f>'[2]Теплофикационные режимы'!C162</f>
        <v>0.1754</v>
      </c>
      <c r="AF17">
        <f>'[2]Теплофикационные режимы'!D162</f>
        <v>0.1883</v>
      </c>
      <c r="AG17">
        <f>'[2]Теплофикационные режимы'!E162</f>
        <v>0.1148</v>
      </c>
      <c r="AH17">
        <f>'[2]Теплофикационные режимы'!F162</f>
        <v>8.9300000000000004E-2</v>
      </c>
      <c r="AI17">
        <f>'[2]Теплофикационные режимы'!G162</f>
        <v>0.1787</v>
      </c>
      <c r="AJ17">
        <f>'[2]Теплофикационные режимы'!H162</f>
        <v>0.1714</v>
      </c>
      <c r="AK17">
        <f>'[2]Конденсационные режимы'!C282</f>
        <v>0.15</v>
      </c>
      <c r="AL17">
        <f>'[2]Конденсационные режимы'!D282</f>
        <v>0.15379999999999999</v>
      </c>
      <c r="AM17">
        <f>'[2]Конденсационные режимы'!E282</f>
        <v>0.1595</v>
      </c>
      <c r="AN17">
        <f>'[2]Конденсационные режимы'!F282</f>
        <v>0.15909999999999999</v>
      </c>
      <c r="AO17">
        <f>'[2]Конденсационные режимы'!G282</f>
        <v>0.153</v>
      </c>
      <c r="AP17">
        <f>'[2]Конденсационные режимы'!H282</f>
        <v>0.1469</v>
      </c>
      <c r="AQ17">
        <f>'[2]Теплофикационные режимы'!C280</f>
        <v>0.13089999999999999</v>
      </c>
      <c r="AR17">
        <f>'[2]Теплофикационные режимы'!D280</f>
        <v>0.13439999999999999</v>
      </c>
      <c r="AS17">
        <f>'[2]Теплофикационные режимы'!E280</f>
        <v>8.4900000000000003E-2</v>
      </c>
      <c r="AT17">
        <f>'[2]Теплофикационные режимы'!F280</f>
        <v>6.4899999999999999E-2</v>
      </c>
      <c r="AU17">
        <f>'[2]Теплофикационные режимы'!G280</f>
        <v>0.14760000000000001</v>
      </c>
      <c r="AV17">
        <f>'[2]Теплофикационные режимы'!H280</f>
        <v>0.14910000000000001</v>
      </c>
    </row>
    <row r="18" spans="1:48" x14ac:dyDescent="0.35">
      <c r="A18" t="str">
        <f>'[2]Конденсационные режимы'!B49</f>
        <v>Температура пара, °С</v>
      </c>
      <c r="B18">
        <f>'[2]Конденсационные режимы'!C49</f>
        <v>127.2</v>
      </c>
      <c r="C18">
        <f>'[2]Конденсационные режимы'!D49</f>
        <v>127.1</v>
      </c>
      <c r="D18">
        <f>'[2]Конденсационные режимы'!E49</f>
        <v>127.8</v>
      </c>
      <c r="E18">
        <f>'[2]Конденсационные режимы'!F49</f>
        <v>128.30000000000001</v>
      </c>
      <c r="F18">
        <f>'[2]Конденсационные режимы'!G49</f>
        <v>128.9</v>
      </c>
      <c r="G18">
        <f>'[2]Конденсационные режимы'!H49</f>
        <v>129</v>
      </c>
      <c r="H18">
        <f>'[2]Конденсационные режимы'!I49</f>
        <v>129.19999999999999</v>
      </c>
      <c r="I18">
        <f>'[2]Конденсационные режимы'!J49</f>
        <v>131.4</v>
      </c>
      <c r="J18">
        <f>'[2]Конденсационные режимы'!K49</f>
        <v>131.6</v>
      </c>
      <c r="K18">
        <f>'[2]Конденсационные режимы'!L49</f>
        <v>131.69999999999999</v>
      </c>
      <c r="L18">
        <f>'[2]Конденсационные режимы'!M49</f>
        <v>137.6</v>
      </c>
      <c r="M18">
        <f>'[2]Конденсационные режимы'!N49</f>
        <v>137.69999999999999</v>
      </c>
      <c r="N18">
        <f>'[2]Теплофикационные режимы'!C45</f>
        <v>122.6</v>
      </c>
      <c r="O18">
        <f>'[2]Теплофикационные режимы'!D45</f>
        <v>123.6</v>
      </c>
      <c r="P18">
        <f>'[2]Теплофикационные режимы'!E45</f>
        <v>119.2</v>
      </c>
      <c r="Q18">
        <f>'[2]Теплофикационные режимы'!F45</f>
        <v>111.3</v>
      </c>
      <c r="R18">
        <f>'[2]Теплофикационные режимы'!G45</f>
        <v>102.9</v>
      </c>
      <c r="S18">
        <f>'[2]Теплофикационные режимы'!H45</f>
        <v>102.2</v>
      </c>
      <c r="T18">
        <f>'[2]Теплофикационные режимы'!I45</f>
        <v>95</v>
      </c>
      <c r="U18">
        <f>'[2]Теплофикационные режимы'!J45</f>
        <v>92.4</v>
      </c>
      <c r="V18">
        <f>'[2]Теплофикационные режимы'!K45</f>
        <v>92.4</v>
      </c>
      <c r="W18">
        <f>'[2]Теплофикационные режимы'!L45</f>
        <v>120.9</v>
      </c>
      <c r="X18">
        <f>'[2]Теплофикационные режимы'!M45</f>
        <v>121.8</v>
      </c>
      <c r="Y18">
        <f>'[2]Конденсационные режимы'!C167</f>
        <v>118.4</v>
      </c>
      <c r="Z18">
        <f>'[2]Конденсационные режимы'!D167</f>
        <v>119.3</v>
      </c>
      <c r="AA18">
        <f>'[2]Конденсационные режимы'!E167</f>
        <v>120.4</v>
      </c>
      <c r="AB18">
        <f>'[2]Конденсационные режимы'!F167</f>
        <v>121.1</v>
      </c>
      <c r="AC18">
        <f>'[2]Конденсационные режимы'!G167</f>
        <v>123.9</v>
      </c>
      <c r="AD18">
        <f>'[2]Конденсационные режимы'!H167</f>
        <v>129.9</v>
      </c>
      <c r="AE18">
        <f>'[2]Теплофикационные режимы'!C163</f>
        <v>119.4</v>
      </c>
      <c r="AF18">
        <f>'[2]Теплофикационные режимы'!D163</f>
        <v>122.2</v>
      </c>
      <c r="AG18">
        <f>'[2]Теплофикационные режимы'!E163</f>
        <v>103.5</v>
      </c>
      <c r="AH18">
        <f>'[2]Теплофикационные режимы'!F163</f>
        <v>96.5</v>
      </c>
      <c r="AI18">
        <f>'[2]Теплофикационные режимы'!G163</f>
        <v>120.2</v>
      </c>
      <c r="AJ18">
        <f>'[2]Теплофикационные режимы'!H163</f>
        <v>126.3</v>
      </c>
      <c r="AK18">
        <f>'[2]Конденсационные режимы'!C283</f>
        <v>119.3</v>
      </c>
      <c r="AL18">
        <f>'[2]Конденсационные режимы'!D283</f>
        <v>120.4</v>
      </c>
      <c r="AM18">
        <f>'[2]Конденсационные режимы'!E283</f>
        <v>122.1</v>
      </c>
      <c r="AN18">
        <f>'[2]Конденсационные режимы'!F283</f>
        <v>122.9</v>
      </c>
      <c r="AO18">
        <f>'[2]Конденсационные режимы'!G283</f>
        <v>122.1</v>
      </c>
      <c r="AP18">
        <f>'[2]Конденсационные режимы'!H283</f>
        <v>131.6</v>
      </c>
      <c r="AQ18">
        <f>'[2]Теплофикационные режимы'!C281</f>
        <v>116.1</v>
      </c>
      <c r="AR18">
        <f>'[2]Теплофикационные режимы'!D281</f>
        <v>114.4</v>
      </c>
      <c r="AS18">
        <f>'[2]Теплофикационные режимы'!E281</f>
        <v>95.1</v>
      </c>
      <c r="AT18">
        <f>'[2]Теплофикационные режимы'!F281</f>
        <v>87.9</v>
      </c>
      <c r="AU18">
        <f>'[2]Теплофикационные режимы'!G281</f>
        <v>122.5</v>
      </c>
      <c r="AV18">
        <f>'[2]Теплофикационные режимы'!H281</f>
        <v>132.69999999999999</v>
      </c>
    </row>
    <row r="19" spans="1:48" x14ac:dyDescent="0.35">
      <c r="A19" t="str">
        <f>'[2]Конденсационные режимы'!B50</f>
        <v>Пар в отборе 1:</v>
      </c>
      <c r="B19">
        <f>'[2]Конденсационные режимы'!C50</f>
        <v>0</v>
      </c>
      <c r="C19">
        <f>'[2]Конденсационные режимы'!D50</f>
        <v>0</v>
      </c>
      <c r="D19">
        <f>'[2]Конденсационные режимы'!E50</f>
        <v>0</v>
      </c>
      <c r="E19">
        <f>'[2]Конденсационные режимы'!F50</f>
        <v>0</v>
      </c>
      <c r="F19">
        <f>'[2]Конденсационные режимы'!G50</f>
        <v>0</v>
      </c>
      <c r="G19">
        <f>'[2]Конденсационные режимы'!H50</f>
        <v>0</v>
      </c>
      <c r="H19">
        <f>'[2]Конденсационные режимы'!I50</f>
        <v>0</v>
      </c>
      <c r="I19">
        <f>'[2]Конденсационные режимы'!J50</f>
        <v>0</v>
      </c>
      <c r="J19">
        <f>'[2]Конденсационные режимы'!K50</f>
        <v>0</v>
      </c>
      <c r="K19">
        <f>'[2]Конденсационные режимы'!L50</f>
        <v>0</v>
      </c>
      <c r="L19">
        <f>'[2]Конденсационные режимы'!M50</f>
        <v>0</v>
      </c>
      <c r="M19">
        <f>'[2]Конденсационные режимы'!N50</f>
        <v>0</v>
      </c>
      <c r="N19">
        <f>'[2]Теплофикационные режимы'!C46</f>
        <v>0</v>
      </c>
      <c r="O19">
        <f>'[2]Теплофикационные режимы'!D46</f>
        <v>0</v>
      </c>
      <c r="P19">
        <f>'[2]Теплофикационные режимы'!E46</f>
        <v>0</v>
      </c>
      <c r="Q19">
        <f>'[2]Теплофикационные режимы'!F46</f>
        <v>0</v>
      </c>
      <c r="R19">
        <f>'[2]Теплофикационные режимы'!G46</f>
        <v>0</v>
      </c>
      <c r="S19">
        <f>'[2]Теплофикационные режимы'!H46</f>
        <v>0</v>
      </c>
      <c r="T19">
        <f>'[2]Теплофикационные режимы'!I46</f>
        <v>0</v>
      </c>
      <c r="U19">
        <f>'[2]Теплофикационные режимы'!J46</f>
        <v>0</v>
      </c>
      <c r="V19">
        <f>'[2]Теплофикационные режимы'!K46</f>
        <v>0</v>
      </c>
      <c r="W19">
        <f>'[2]Теплофикационные режимы'!L46</f>
        <v>0</v>
      </c>
      <c r="X19">
        <f>'[2]Теплофикационные режимы'!M46</f>
        <v>0</v>
      </c>
      <c r="Y19">
        <f>'[2]Конденсационные режимы'!C168</f>
        <v>0</v>
      </c>
      <c r="Z19">
        <f>'[2]Конденсационные режимы'!D168</f>
        <v>0</v>
      </c>
      <c r="AA19">
        <f>'[2]Конденсационные режимы'!E168</f>
        <v>0</v>
      </c>
      <c r="AB19">
        <f>'[2]Конденсационные режимы'!F168</f>
        <v>0</v>
      </c>
      <c r="AC19">
        <f>'[2]Конденсационные режимы'!G168</f>
        <v>0</v>
      </c>
      <c r="AD19">
        <f>'[2]Конденсационные режимы'!H168</f>
        <v>0</v>
      </c>
      <c r="AE19">
        <f>'[2]Теплофикационные режимы'!C164</f>
        <v>0</v>
      </c>
      <c r="AF19">
        <f>'[2]Теплофикационные режимы'!D164</f>
        <v>0</v>
      </c>
      <c r="AG19">
        <f>'[2]Теплофикационные режимы'!E164</f>
        <v>0</v>
      </c>
      <c r="AH19">
        <f>'[2]Теплофикационные режимы'!F164</f>
        <v>0</v>
      </c>
      <c r="AI19">
        <f>'[2]Теплофикационные режимы'!G164</f>
        <v>0</v>
      </c>
      <c r="AJ19">
        <f>'[2]Теплофикационные режимы'!H164</f>
        <v>0</v>
      </c>
      <c r="AK19">
        <f>'[2]Конденсационные режимы'!C284</f>
        <v>0</v>
      </c>
      <c r="AL19">
        <f>'[2]Конденсационные режимы'!D284</f>
        <v>0</v>
      </c>
      <c r="AM19">
        <f>'[2]Конденсационные режимы'!E284</f>
        <v>0</v>
      </c>
      <c r="AN19">
        <f>'[2]Конденсационные режимы'!F284</f>
        <v>0</v>
      </c>
      <c r="AO19">
        <f>'[2]Конденсационные режимы'!G284</f>
        <v>0</v>
      </c>
      <c r="AP19">
        <f>'[2]Конденсационные режимы'!H284</f>
        <v>0</v>
      </c>
      <c r="AQ19">
        <f>'[2]Теплофикационные режимы'!C282</f>
        <v>0</v>
      </c>
      <c r="AR19">
        <f>'[2]Теплофикационные режимы'!D282</f>
        <v>0</v>
      </c>
      <c r="AS19">
        <f>'[2]Теплофикационные режимы'!E282</f>
        <v>0</v>
      </c>
      <c r="AT19">
        <f>'[2]Теплофикационные режимы'!F282</f>
        <v>0</v>
      </c>
      <c r="AU19">
        <f>'[2]Теплофикационные режимы'!G282</f>
        <v>0</v>
      </c>
      <c r="AV19">
        <f>'[2]Теплофикационные режимы'!H282</f>
        <v>0</v>
      </c>
    </row>
    <row r="20" spans="1:48" x14ac:dyDescent="0.35">
      <c r="A20" t="str">
        <f>'[2]Конденсационные режимы'!B51</f>
        <v>Расход, кг/с</v>
      </c>
      <c r="B20">
        <f>'[2]Конденсационные режимы'!C51</f>
        <v>0</v>
      </c>
      <c r="C20">
        <f>'[2]Конденсационные режимы'!D51</f>
        <v>0</v>
      </c>
      <c r="D20">
        <f>'[2]Конденсационные режимы'!E51</f>
        <v>0</v>
      </c>
      <c r="E20">
        <f>'[2]Конденсационные режимы'!F51</f>
        <v>0</v>
      </c>
      <c r="F20">
        <f>'[2]Конденсационные режимы'!G51</f>
        <v>0</v>
      </c>
      <c r="G20">
        <f>'[2]Конденсационные режимы'!H51</f>
        <v>0</v>
      </c>
      <c r="H20">
        <f>'[2]Конденсационные режимы'!I51</f>
        <v>0</v>
      </c>
      <c r="I20">
        <f>'[2]Конденсационные режимы'!J51</f>
        <v>0</v>
      </c>
      <c r="J20">
        <f>'[2]Конденсационные режимы'!K51</f>
        <v>0</v>
      </c>
      <c r="K20">
        <f>'[2]Конденсационные режимы'!L51</f>
        <v>0</v>
      </c>
      <c r="L20">
        <f>'[2]Конденсационные режимы'!M51</f>
        <v>0</v>
      </c>
      <c r="M20">
        <f>'[2]Конденсационные режимы'!N51</f>
        <v>0</v>
      </c>
      <c r="N20">
        <f>'[2]Теплофикационные режимы'!C47</f>
        <v>51.91</v>
      </c>
      <c r="O20">
        <f>'[2]Теплофикационные режимы'!D47</f>
        <v>53.34</v>
      </c>
      <c r="P20">
        <f>'[2]Теплофикационные режимы'!E47</f>
        <v>51.53</v>
      </c>
      <c r="Q20">
        <f>'[2]Теплофикационные режимы'!F47</f>
        <v>46.24</v>
      </c>
      <c r="R20">
        <f>'[2]Теплофикационные режимы'!G47</f>
        <v>37.96</v>
      </c>
      <c r="S20">
        <f>'[2]Теплофикационные режимы'!H47</f>
        <v>37.270000000000003</v>
      </c>
      <c r="T20">
        <f>'[2]Теплофикационные режимы'!I47</f>
        <v>29.59</v>
      </c>
      <c r="U20">
        <f>'[2]Теплофикационные режимы'!J47</f>
        <v>25.67</v>
      </c>
      <c r="V20">
        <f>'[2]Теплофикационные режимы'!K47</f>
        <v>26.51</v>
      </c>
      <c r="W20">
        <f>'[2]Теплофикационные режимы'!L47</f>
        <v>47.22</v>
      </c>
      <c r="X20">
        <f>'[2]Теплофикационные режимы'!M47</f>
        <v>46.75</v>
      </c>
      <c r="Y20">
        <f>'[2]Конденсационные режимы'!C169</f>
        <v>0</v>
      </c>
      <c r="Z20">
        <f>'[2]Конденсационные режимы'!D169</f>
        <v>0</v>
      </c>
      <c r="AA20">
        <f>'[2]Конденсационные режимы'!E169</f>
        <v>0</v>
      </c>
      <c r="AB20">
        <f>'[2]Конденсационные режимы'!F169</f>
        <v>0</v>
      </c>
      <c r="AC20">
        <f>'[2]Конденсационные режимы'!G169</f>
        <v>0</v>
      </c>
      <c r="AD20">
        <f>'[2]Конденсационные режимы'!H169</f>
        <v>0</v>
      </c>
      <c r="AE20">
        <f>'[2]Теплофикационные режимы'!C165</f>
        <v>41.78</v>
      </c>
      <c r="AF20">
        <f>'[2]Теплофикационные режимы'!D165</f>
        <v>43.39</v>
      </c>
      <c r="AG20">
        <f>'[2]Теплофикационные режимы'!E165</f>
        <v>35.89</v>
      </c>
      <c r="AH20">
        <f>'[2]Теплофикационные режимы'!F165</f>
        <v>29.72</v>
      </c>
      <c r="AI20">
        <f>'[2]Теплофикационные режимы'!G165</f>
        <v>46.07</v>
      </c>
      <c r="AJ20">
        <f>'[2]Теплофикационные режимы'!H165</f>
        <v>46.55</v>
      </c>
      <c r="AK20">
        <f>'[2]Конденсационные режимы'!C285</f>
        <v>0</v>
      </c>
      <c r="AL20">
        <f>'[2]Конденсационные режимы'!D285</f>
        <v>0</v>
      </c>
      <c r="AM20">
        <f>'[2]Конденсационные режимы'!E285</f>
        <v>0</v>
      </c>
      <c r="AN20">
        <f>'[2]Конденсационные режимы'!F285</f>
        <v>0</v>
      </c>
      <c r="AO20">
        <f>'[2]Конденсационные режимы'!G285</f>
        <v>0</v>
      </c>
      <c r="AP20">
        <f>'[2]Конденсационные режимы'!H285</f>
        <v>0</v>
      </c>
      <c r="AQ20">
        <f>'[2]Теплофикационные режимы'!C283</f>
        <v>30.28</v>
      </c>
      <c r="AR20">
        <f>'[2]Теплофикационные режимы'!D283</f>
        <v>32.83</v>
      </c>
      <c r="AS20">
        <f>'[2]Теплофикационные режимы'!E283</f>
        <v>25.9</v>
      </c>
      <c r="AT20">
        <f>'[2]Теплофикационные режимы'!F283</f>
        <v>20.86</v>
      </c>
      <c r="AU20">
        <f>'[2]Теплофикационные режимы'!G283</f>
        <v>45.45</v>
      </c>
      <c r="AV20">
        <f>'[2]Теплофикационные режимы'!H283</f>
        <v>44.72</v>
      </c>
    </row>
    <row r="21" spans="1:48" x14ac:dyDescent="0.35">
      <c r="A21" t="str">
        <f>'[2]Конденсационные режимы'!B52</f>
        <v>Давление пара, МПа</v>
      </c>
      <c r="B21">
        <f>'[2]Конденсационные режимы'!C52</f>
        <v>0.1492</v>
      </c>
      <c r="C21">
        <f>'[2]Конденсационные режимы'!D52</f>
        <v>0.1487</v>
      </c>
      <c r="D21">
        <f>'[2]Конденсационные режимы'!E52</f>
        <v>0.1522</v>
      </c>
      <c r="E21">
        <f>'[2]Конденсационные режимы'!F52</f>
        <v>0.15459999999999999</v>
      </c>
      <c r="F21">
        <f>'[2]Конденсационные режимы'!G52</f>
        <v>0.15720000000000001</v>
      </c>
      <c r="G21">
        <f>'[2]Конденсационные режимы'!H52</f>
        <v>0.15540000000000001</v>
      </c>
      <c r="H21">
        <f>'[2]Конденсационные режимы'!I52</f>
        <v>0.1552</v>
      </c>
      <c r="I21">
        <f>'[2]Конденсационные режимы'!J52</f>
        <v>0.1525</v>
      </c>
      <c r="J21">
        <f>'[2]Конденсационные режимы'!K52</f>
        <v>0.15</v>
      </c>
      <c r="K21">
        <f>'[2]Конденсационные режимы'!L52</f>
        <v>0.15029999999999999</v>
      </c>
      <c r="L21">
        <f>'[2]Конденсационные режимы'!M52</f>
        <v>0.14369999999999999</v>
      </c>
      <c r="M21">
        <f>'[2]Конденсационные режимы'!N52</f>
        <v>0.14460000000000001</v>
      </c>
      <c r="N21">
        <f>'[2]Теплофикационные режимы'!C48</f>
        <v>0.1608</v>
      </c>
      <c r="O21">
        <f>'[2]Теплофикационные режимы'!D48</f>
        <v>0.16569999999999999</v>
      </c>
      <c r="P21">
        <f>'[2]Теплофикационные режимы'!E48</f>
        <v>0.13389999999999999</v>
      </c>
      <c r="Q21">
        <f>'[2]Теплофикационные режимы'!F48</f>
        <v>8.6199999999999999E-2</v>
      </c>
      <c r="R21">
        <f>'[2]Теплофикационные режимы'!G48</f>
        <v>5.1499999999999997E-2</v>
      </c>
      <c r="S21">
        <f>'[2]Теплофикационные режимы'!H48</f>
        <v>4.9099999999999998E-2</v>
      </c>
      <c r="T21">
        <f>'[2]Теплофикационные режимы'!I48</f>
        <v>3.1199999999999999E-2</v>
      </c>
      <c r="U21">
        <f>'[2]Теплофикационные режимы'!J48</f>
        <v>2.7900000000000001E-2</v>
      </c>
      <c r="V21">
        <f>'[2]Теплофикационные режимы'!K48</f>
        <v>2.7900000000000001E-2</v>
      </c>
      <c r="W21">
        <f>'[2]Теплофикационные режимы'!L48</f>
        <v>5.0799999999999998E-2</v>
      </c>
      <c r="X21">
        <f>'[2]Теплофикационные режимы'!M48</f>
        <v>5.0900000000000001E-2</v>
      </c>
      <c r="Y21">
        <f>'[2]Конденсационные режимы'!C170</f>
        <v>0.08</v>
      </c>
      <c r="Z21">
        <f>'[2]Конденсационные режимы'!D170</f>
        <v>8.2000000000000003E-2</v>
      </c>
      <c r="AA21">
        <f>'[2]Конденсационные режимы'!E170</f>
        <v>8.5000000000000006E-2</v>
      </c>
      <c r="AB21">
        <f>'[2]Конденсационные режимы'!F170</f>
        <v>8.4000000000000005E-2</v>
      </c>
      <c r="AC21">
        <f>'[2]Конденсационные режимы'!G170</f>
        <v>8.1000000000000003E-2</v>
      </c>
      <c r="AD21">
        <f>'[2]Конденсационные режимы'!H170</f>
        <v>7.9000000000000001E-2</v>
      </c>
      <c r="AE21">
        <f>'[2]Теплофикационные режимы'!C166</f>
        <v>0.12839999999999999</v>
      </c>
      <c r="AF21">
        <f>'[2]Теплофикационные режимы'!D166</f>
        <v>0.1452</v>
      </c>
      <c r="AG21">
        <f>'[2]Теплофикационные режимы'!E166</f>
        <v>6.0600000000000001E-2</v>
      </c>
      <c r="AH21">
        <f>'[2]Теплофикационные режимы'!F166</f>
        <v>3.9800000000000002E-2</v>
      </c>
      <c r="AI21">
        <f>'[2]Теплофикационные режимы'!G166</f>
        <v>5.21E-2</v>
      </c>
      <c r="AJ21">
        <f>'[2]Теплофикационные режимы'!H166</f>
        <v>5.1700000000000003E-2</v>
      </c>
      <c r="AK21">
        <f>'[2]Конденсационные режимы'!C286</f>
        <v>6.4699999999999994E-2</v>
      </c>
      <c r="AL21">
        <f>'[2]Конденсационные режимы'!D286</f>
        <v>6.6299999999999998E-2</v>
      </c>
      <c r="AM21">
        <f>'[2]Конденсационные режимы'!E286</f>
        <v>6.88E-2</v>
      </c>
      <c r="AN21">
        <f>'[2]Конденсационные режимы'!F286</f>
        <v>6.8599999999999994E-2</v>
      </c>
      <c r="AO21">
        <f>'[2]Конденсационные режимы'!G286</f>
        <v>6.6000000000000003E-2</v>
      </c>
      <c r="AP21">
        <f>'[2]Конденсационные режимы'!H286</f>
        <v>6.4000000000000001E-2</v>
      </c>
      <c r="AQ21">
        <f>'[2]Теплофикационные режимы'!C284</f>
        <v>9.6299999999999997E-2</v>
      </c>
      <c r="AR21">
        <f>'[2]Теплофикационные режимы'!D284</f>
        <v>9.5200000000000007E-2</v>
      </c>
      <c r="AS21">
        <f>'[2]Теплофикационные режимы'!E284</f>
        <v>4.3900000000000002E-2</v>
      </c>
      <c r="AT21">
        <f>'[2]Теплофикационные режимы'!F284</f>
        <v>3.0300000000000001E-2</v>
      </c>
      <c r="AU21">
        <f>'[2]Теплофикационные режимы'!G284</f>
        <v>4.6199999999999998E-2</v>
      </c>
      <c r="AV21">
        <f>'[2]Теплофикационные режимы'!H284</f>
        <v>5.7799999999999997E-2</v>
      </c>
    </row>
    <row r="22" spans="1:48" x14ac:dyDescent="0.35">
      <c r="A22" t="str">
        <f>'[2]Конденсационные режимы'!B53</f>
        <v>Температура пара, °С</v>
      </c>
      <c r="B22">
        <f>'[2]Конденсационные режимы'!C53</f>
        <v>111.2</v>
      </c>
      <c r="C22">
        <f>'[2]Конденсационные режимы'!D53</f>
        <v>111.1</v>
      </c>
      <c r="D22">
        <f>'[2]Конденсационные режимы'!E53</f>
        <v>111.8</v>
      </c>
      <c r="E22">
        <f>'[2]Конденсационные режимы'!F53</f>
        <v>112.2</v>
      </c>
      <c r="F22">
        <f>'[2]Конденсационные режимы'!G53</f>
        <v>112.8</v>
      </c>
      <c r="G22">
        <f>'[2]Конденсационные режимы'!H53</f>
        <v>112.4</v>
      </c>
      <c r="H22">
        <f>'[2]Конденсационные режимы'!I53</f>
        <v>112.4</v>
      </c>
      <c r="I22">
        <f>'[2]Конденсационные режимы'!J53</f>
        <v>111.8</v>
      </c>
      <c r="J22">
        <f>'[2]Конденсационные режимы'!K53</f>
        <v>111.3</v>
      </c>
      <c r="K22">
        <f>'[2]Конденсационные режимы'!L53</f>
        <v>111.4</v>
      </c>
      <c r="L22">
        <f>'[2]Конденсационные режимы'!M53</f>
        <v>110.1</v>
      </c>
      <c r="M22">
        <f>'[2]Конденсационные режимы'!N53</f>
        <v>110.2</v>
      </c>
      <c r="N22">
        <f>'[2]Теплофикационные режимы'!C49</f>
        <v>113.4</v>
      </c>
      <c r="O22">
        <f>'[2]Теплофикационные режимы'!D49</f>
        <v>114.4</v>
      </c>
      <c r="P22">
        <f>'[2]Теплофикационные режимы'!E49</f>
        <v>108</v>
      </c>
      <c r="Q22">
        <f>'[2]Теплофикационные режимы'!F49</f>
        <v>95.5</v>
      </c>
      <c r="R22">
        <f>'[2]Теплофикационные режимы'!G49</f>
        <v>82</v>
      </c>
      <c r="S22">
        <f>'[2]Теплофикационные режимы'!H49</f>
        <v>80.900000000000006</v>
      </c>
      <c r="T22">
        <f>'[2]Теплофикационные режимы'!I49</f>
        <v>69.900000000000006</v>
      </c>
      <c r="U22">
        <f>'[2]Теплофикационные режимы'!J49</f>
        <v>67.37</v>
      </c>
      <c r="V22">
        <f>'[2]Теплофикационные режимы'!K49</f>
        <v>67.37</v>
      </c>
      <c r="W22">
        <f>'[2]Теплофикационные режимы'!L49</f>
        <v>81.72</v>
      </c>
      <c r="X22">
        <f>'[2]Теплофикационные режимы'!M49</f>
        <v>81.73</v>
      </c>
      <c r="Y22">
        <f>'[2]Конденсационные режимы'!C171</f>
        <v>93.4</v>
      </c>
      <c r="Z22">
        <f>'[2]Конденсационные режимы'!D171</f>
        <v>94</v>
      </c>
      <c r="AA22">
        <f>'[2]Конденсационные режимы'!E171</f>
        <v>95</v>
      </c>
      <c r="AB22">
        <f>'[2]Конденсационные режимы'!F171</f>
        <v>94.8</v>
      </c>
      <c r="AC22">
        <f>'[2]Конденсационные режимы'!G171</f>
        <v>93.9</v>
      </c>
      <c r="AD22">
        <f>'[2]Конденсационные режимы'!H171</f>
        <v>93</v>
      </c>
      <c r="AE22">
        <f>'[2]Теплофикационные режимы'!C167</f>
        <v>106.7</v>
      </c>
      <c r="AF22">
        <f>'[2]Теплофикационные режимы'!D167</f>
        <v>110.4</v>
      </c>
      <c r="AG22">
        <f>'[2]Теплофикационные режимы'!E167</f>
        <v>86.2</v>
      </c>
      <c r="AH22">
        <f>'[2]Теплофикационные режимы'!F167</f>
        <v>75.8</v>
      </c>
      <c r="AI22">
        <f>'[2]Теплофикационные режимы'!G167</f>
        <v>82.3</v>
      </c>
      <c r="AJ22">
        <f>'[2]Теплофикационные режимы'!H167</f>
        <v>82.14</v>
      </c>
      <c r="AK22">
        <f>'[2]Конденсационные режимы'!C287</f>
        <v>87.9</v>
      </c>
      <c r="AL22">
        <f>'[2]Конденсационные режимы'!D287</f>
        <v>88.5</v>
      </c>
      <c r="AM22">
        <f>'[2]Конденсационные режимы'!E287</f>
        <v>89.5</v>
      </c>
      <c r="AN22">
        <f>'[2]Конденсационные режимы'!F287</f>
        <v>89.4</v>
      </c>
      <c r="AO22">
        <f>'[2]Конденсационные режимы'!G287</f>
        <v>88.4</v>
      </c>
      <c r="AP22">
        <f>'[2]Конденсационные режимы'!H287</f>
        <v>87.6</v>
      </c>
      <c r="AQ22">
        <f>'[2]Теплофикационные режимы'!C285</f>
        <v>98.6</v>
      </c>
      <c r="AR22">
        <f>'[2]Теплофикационные режимы'!D285</f>
        <v>98.2</v>
      </c>
      <c r="AS22">
        <f>'[2]Теплофикационные режимы'!E285</f>
        <v>78.099999999999994</v>
      </c>
      <c r="AT22">
        <f>'[2]Теплофикационные режимы'!F285</f>
        <v>69.3</v>
      </c>
      <c r="AU22">
        <f>'[2]Теплофикационные режимы'!G285</f>
        <v>79.400000000000006</v>
      </c>
      <c r="AV22">
        <f>'[2]Теплофикационные режимы'!H285</f>
        <v>84.9</v>
      </c>
    </row>
    <row r="23" spans="1:48" x14ac:dyDescent="0.35">
      <c r="A23" t="str">
        <f>'[2]Конденсационные режимы'!B54</f>
        <v>Пар перед ЦНД:</v>
      </c>
      <c r="B23">
        <f>'[2]Конденсационные режимы'!C54</f>
        <v>0</v>
      </c>
      <c r="C23">
        <f>'[2]Конденсационные режимы'!D54</f>
        <v>0</v>
      </c>
      <c r="D23">
        <f>'[2]Конденсационные режимы'!E54</f>
        <v>0</v>
      </c>
      <c r="E23">
        <f>'[2]Конденсационные режимы'!F54</f>
        <v>0</v>
      </c>
      <c r="F23">
        <f>'[2]Конденсационные режимы'!G54</f>
        <v>0</v>
      </c>
      <c r="G23">
        <f>'[2]Конденсационные режимы'!H54</f>
        <v>0</v>
      </c>
      <c r="H23">
        <f>'[2]Конденсационные режимы'!I54</f>
        <v>0</v>
      </c>
      <c r="I23">
        <f>'[2]Конденсационные режимы'!J54</f>
        <v>0</v>
      </c>
      <c r="J23">
        <f>'[2]Конденсационные режимы'!K54</f>
        <v>0</v>
      </c>
      <c r="K23">
        <f>'[2]Конденсационные режимы'!L54</f>
        <v>0</v>
      </c>
      <c r="L23">
        <f>'[2]Конденсационные режимы'!M54</f>
        <v>0</v>
      </c>
      <c r="M23">
        <f>'[2]Конденсационные режимы'!N54</f>
        <v>0</v>
      </c>
      <c r="N23">
        <f>'[2]Теплофикационные режимы'!C50</f>
        <v>0</v>
      </c>
      <c r="O23">
        <f>'[2]Теплофикационные режимы'!D50</f>
        <v>0</v>
      </c>
      <c r="P23">
        <f>'[2]Теплофикационные режимы'!E50</f>
        <v>0</v>
      </c>
      <c r="Q23">
        <f>'[2]Теплофикационные режимы'!F50</f>
        <v>0</v>
      </c>
      <c r="R23">
        <f>'[2]Теплофикационные режимы'!G50</f>
        <v>0</v>
      </c>
      <c r="S23">
        <f>'[2]Теплофикационные режимы'!H50</f>
        <v>0</v>
      </c>
      <c r="T23">
        <f>'[2]Теплофикационные режимы'!I50</f>
        <v>0</v>
      </c>
      <c r="U23">
        <f>'[2]Теплофикационные режимы'!J50</f>
        <v>0</v>
      </c>
      <c r="V23">
        <f>'[2]Теплофикационные режимы'!K50</f>
        <v>0</v>
      </c>
      <c r="W23">
        <f>'[2]Теплофикационные режимы'!L50</f>
        <v>0</v>
      </c>
      <c r="X23">
        <f>'[2]Теплофикационные режимы'!M50</f>
        <v>0</v>
      </c>
      <c r="Y23">
        <f>'[2]Конденсационные режимы'!C172</f>
        <v>0</v>
      </c>
      <c r="Z23">
        <f>'[2]Конденсационные режимы'!D172</f>
        <v>0</v>
      </c>
      <c r="AA23">
        <f>'[2]Конденсационные режимы'!E172</f>
        <v>0</v>
      </c>
      <c r="AB23">
        <f>'[2]Конденсационные режимы'!F172</f>
        <v>0</v>
      </c>
      <c r="AC23">
        <f>'[2]Конденсационные режимы'!G172</f>
        <v>0</v>
      </c>
      <c r="AD23">
        <f>'[2]Конденсационные режимы'!H172</f>
        <v>0</v>
      </c>
      <c r="AE23">
        <f>'[2]Теплофикационные режимы'!C168</f>
        <v>0</v>
      </c>
      <c r="AF23">
        <f>'[2]Теплофикационные режимы'!D168</f>
        <v>0</v>
      </c>
      <c r="AG23">
        <f>'[2]Теплофикационные режимы'!E168</f>
        <v>0</v>
      </c>
      <c r="AH23">
        <f>'[2]Теплофикационные режимы'!F168</f>
        <v>0</v>
      </c>
      <c r="AI23">
        <f>'[2]Теплофикационные режимы'!G168</f>
        <v>0</v>
      </c>
      <c r="AJ23">
        <f>'[2]Теплофикационные режимы'!H168</f>
        <v>0</v>
      </c>
      <c r="AK23">
        <f>'[2]Конденсационные режимы'!C288</f>
        <v>0</v>
      </c>
      <c r="AL23">
        <f>'[2]Конденсационные режимы'!D288</f>
        <v>0</v>
      </c>
      <c r="AM23">
        <f>'[2]Конденсационные режимы'!E288</f>
        <v>0</v>
      </c>
      <c r="AN23">
        <f>'[2]Конденсационные режимы'!F288</f>
        <v>0</v>
      </c>
      <c r="AO23">
        <f>'[2]Конденсационные режимы'!G288</f>
        <v>0</v>
      </c>
      <c r="AP23">
        <f>'[2]Конденсационные режимы'!H288</f>
        <v>0</v>
      </c>
      <c r="AQ23">
        <f>'[2]Теплофикационные режимы'!C286</f>
        <v>0</v>
      </c>
      <c r="AR23">
        <f>'[2]Теплофикационные режимы'!D286</f>
        <v>0</v>
      </c>
      <c r="AS23">
        <f>'[2]Теплофикационные режимы'!E286</f>
        <v>0</v>
      </c>
      <c r="AT23">
        <f>'[2]Теплофикационные режимы'!F286</f>
        <v>0</v>
      </c>
      <c r="AU23">
        <f>'[2]Теплофикационные режимы'!G286</f>
        <v>0</v>
      </c>
      <c r="AV23">
        <f>'[2]Теплофикационные режимы'!H286</f>
        <v>0</v>
      </c>
    </row>
    <row r="24" spans="1:48" x14ac:dyDescent="0.35">
      <c r="A24" t="str">
        <f>'[2]Конденсационные режимы'!B55</f>
        <v>Расход, кг/с</v>
      </c>
      <c r="B24">
        <f>'[2]Конденсационные режимы'!C55</f>
        <v>76.72</v>
      </c>
      <c r="C24">
        <f>'[2]Конденсационные режимы'!D55</f>
        <v>76.5</v>
      </c>
      <c r="D24">
        <f>'[2]Конденсационные режимы'!E55</f>
        <v>78.17</v>
      </c>
      <c r="E24">
        <f>'[2]Конденсационные режимы'!F55</f>
        <v>79.33</v>
      </c>
      <c r="F24">
        <f>'[2]Конденсационные режимы'!G55</f>
        <v>80.61</v>
      </c>
      <c r="G24">
        <f>'[2]Конденсационные режимы'!H55</f>
        <v>79.62</v>
      </c>
      <c r="H24">
        <f>'[2]Конденсационные режимы'!I55</f>
        <v>79.52</v>
      </c>
      <c r="I24">
        <f>'[2]Конденсационные режимы'!J55</f>
        <v>78.16</v>
      </c>
      <c r="J24">
        <f>'[2]Конденсационные режимы'!K55</f>
        <v>76.819999999999993</v>
      </c>
      <c r="K24">
        <f>'[2]Конденсационные режимы'!L55</f>
        <v>76.86</v>
      </c>
      <c r="L24">
        <f>'[2]Конденсационные режимы'!M55</f>
        <v>72.94</v>
      </c>
      <c r="M24">
        <f>'[2]Конденсационные режимы'!N55</f>
        <v>72.94</v>
      </c>
      <c r="N24">
        <f>'[2]Теплофикационные режимы'!C51</f>
        <v>4.4400000000000004</v>
      </c>
      <c r="O24">
        <f>'[2]Теплофикационные режимы'!D51</f>
        <v>4.4400000000000004</v>
      </c>
      <c r="P24">
        <f>'[2]Теплофикационные режимы'!E51</f>
        <v>4.4400000000000004</v>
      </c>
      <c r="Q24">
        <f>'[2]Теплофикационные режимы'!F51</f>
        <v>4.4400000000000004</v>
      </c>
      <c r="R24">
        <f>'[2]Теплофикационные режимы'!G51</f>
        <v>4.4400000000000004</v>
      </c>
      <c r="S24">
        <f>'[2]Теплофикационные режимы'!H51</f>
        <v>4.4400000000000004</v>
      </c>
      <c r="T24">
        <f>'[2]Теплофикационные режимы'!I51</f>
        <v>4.4400000000000004</v>
      </c>
      <c r="U24">
        <f>'[2]Теплофикационные режимы'!J51</f>
        <v>4.4400000000000004</v>
      </c>
      <c r="V24">
        <f>'[2]Теплофикационные режимы'!K51</f>
        <v>4.4400000000000004</v>
      </c>
      <c r="W24">
        <f>'[2]Теплофикационные режимы'!L51</f>
        <v>29.53</v>
      </c>
      <c r="X24">
        <f>'[2]Теплофикационные режимы'!M51</f>
        <v>25.8</v>
      </c>
      <c r="Y24">
        <f>'[2]Конденсационные режимы'!C173</f>
        <v>64.25</v>
      </c>
      <c r="Z24">
        <f>'[2]Конденсационные режимы'!D173</f>
        <v>65.61</v>
      </c>
      <c r="AA24">
        <f>'[2]Конденсационные режимы'!E173</f>
        <v>67.81</v>
      </c>
      <c r="AB24">
        <f>'[2]Конденсационные режимы'!F173</f>
        <v>67.22</v>
      </c>
      <c r="AC24">
        <f>'[2]Конденсационные режимы'!G173</f>
        <v>64.89</v>
      </c>
      <c r="AD24">
        <f>'[2]Конденсационные режимы'!H173</f>
        <v>61.55</v>
      </c>
      <c r="AE24">
        <f>'[2]Теплофикационные режимы'!C169</f>
        <v>4.4400000000000004</v>
      </c>
      <c r="AF24">
        <f>'[2]Теплофикационные режимы'!D169</f>
        <v>4.4400000000000004</v>
      </c>
      <c r="AG24">
        <f>'[2]Теплофикационные режимы'!E169</f>
        <v>4.4400000000000004</v>
      </c>
      <c r="AH24">
        <f>'[2]Теплофикационные режимы'!F169</f>
        <v>4.4400000000000004</v>
      </c>
      <c r="AI24">
        <f>'[2]Теплофикационные режимы'!G169</f>
        <v>18.84</v>
      </c>
      <c r="AJ24">
        <f>'[2]Теплофикационные режимы'!H169</f>
        <v>16</v>
      </c>
      <c r="AK24">
        <f>'[2]Конденсационные режимы'!C289</f>
        <v>52.33</v>
      </c>
      <c r="AL24">
        <f>'[2]Конденсационные режимы'!D289</f>
        <v>53.5</v>
      </c>
      <c r="AM24">
        <f>'[2]Конденсационные режимы'!E289</f>
        <v>55.33</v>
      </c>
      <c r="AN24">
        <f>'[2]Конденсационные режимы'!F289</f>
        <v>55.17</v>
      </c>
      <c r="AO24">
        <f>'[2]Конденсационные режимы'!G289</f>
        <v>53.14</v>
      </c>
      <c r="AP24">
        <f>'[2]Конденсационные режимы'!H289</f>
        <v>50.25</v>
      </c>
      <c r="AQ24">
        <f>'[2]Теплофикационные режимы'!C287</f>
        <v>4.4400000000000004</v>
      </c>
      <c r="AR24">
        <f>'[2]Теплофикационные режимы'!D287</f>
        <v>4.4400000000000004</v>
      </c>
      <c r="AS24">
        <f>'[2]Теплофикационные режимы'!E287</f>
        <v>4.4400000000000004</v>
      </c>
      <c r="AT24">
        <f>'[2]Теплофикационные режимы'!F287</f>
        <v>4.4400000000000004</v>
      </c>
      <c r="AU24">
        <f>'[2]Теплофикационные режимы'!G287</f>
        <v>7.68</v>
      </c>
      <c r="AV24">
        <f>'[2]Теплофикационные режимы'!H287</f>
        <v>5.52</v>
      </c>
    </row>
    <row r="25" spans="1:48" x14ac:dyDescent="0.35">
      <c r="A25" t="str">
        <f>'[2]Конденсационные режимы'!B56</f>
        <v>Температура пара, °С</v>
      </c>
      <c r="B25">
        <f>'[2]Конденсационные режимы'!C56</f>
        <v>111.2</v>
      </c>
      <c r="C25">
        <f>'[2]Конденсационные режимы'!D56</f>
        <v>111.1</v>
      </c>
      <c r="D25">
        <f>'[2]Конденсационные режимы'!E56</f>
        <v>111.2</v>
      </c>
      <c r="E25">
        <f>'[2]Конденсационные режимы'!F56</f>
        <v>112.2</v>
      </c>
      <c r="F25">
        <f>'[2]Конденсационные режимы'!G56</f>
        <v>112.8</v>
      </c>
      <c r="G25">
        <f>'[2]Конденсационные режимы'!H56</f>
        <v>112.4</v>
      </c>
      <c r="H25">
        <f>'[2]Конденсационные режимы'!I56</f>
        <v>112.4</v>
      </c>
      <c r="I25">
        <f>'[2]Конденсационные режимы'!J56</f>
        <v>111.8</v>
      </c>
      <c r="J25">
        <f>'[2]Конденсационные режимы'!K56</f>
        <v>111.3</v>
      </c>
      <c r="K25">
        <f>'[2]Конденсационные режимы'!L56</f>
        <v>111.4</v>
      </c>
      <c r="L25">
        <f>'[2]Конденсационные режимы'!M56</f>
        <v>110.1</v>
      </c>
      <c r="M25">
        <f>'[2]Конденсационные режимы'!N56</f>
        <v>110.2</v>
      </c>
      <c r="N25">
        <f>'[2]Теплофикационные режимы'!C52</f>
        <v>89.57</v>
      </c>
      <c r="O25">
        <f>'[2]Теплофикационные режимы'!D52</f>
        <v>90.17</v>
      </c>
      <c r="P25">
        <f>'[2]Теплофикационные режимы'!E52</f>
        <v>74.319999999999993</v>
      </c>
      <c r="Q25">
        <f>'[2]Теплофикационные режимы'!F52</f>
        <v>42.9</v>
      </c>
      <c r="R25">
        <f>'[2]Теплофикационные режимы'!G52</f>
        <v>42.72</v>
      </c>
      <c r="S25">
        <f>'[2]Теплофикационные режимы'!H52</f>
        <v>42.7</v>
      </c>
      <c r="T25">
        <f>'[2]Теплофикационные режимы'!I52</f>
        <v>42.72</v>
      </c>
      <c r="U25">
        <f>'[2]Теплофикационные режимы'!J52</f>
        <v>45.8</v>
      </c>
      <c r="V25">
        <f>'[2]Теплофикационные режимы'!K52</f>
        <v>48</v>
      </c>
      <c r="W25">
        <f>'[2]Теплофикационные режимы'!L52</f>
        <v>83.56</v>
      </c>
      <c r="X25">
        <f>'[2]Теплофикационные режимы'!M52</f>
        <v>80.58</v>
      </c>
      <c r="Y25">
        <f>'[2]Конденсационные режимы'!C174</f>
        <v>93.4</v>
      </c>
      <c r="Z25">
        <f>'[2]Конденсационные режимы'!D174</f>
        <v>94</v>
      </c>
      <c r="AA25">
        <f>'[2]Конденсационные режимы'!E174</f>
        <v>95</v>
      </c>
      <c r="AB25">
        <f>'[2]Конденсационные режимы'!F174</f>
        <v>94.8</v>
      </c>
      <c r="AC25">
        <f>'[2]Конденсационные режимы'!G174</f>
        <v>93.9</v>
      </c>
      <c r="AD25">
        <f>'[2]Конденсационные режимы'!H174</f>
        <v>93</v>
      </c>
      <c r="AE25">
        <f>'[2]Теплофикационные режимы'!C170</f>
        <v>90.9</v>
      </c>
      <c r="AF25">
        <f>'[2]Теплофикационные режимы'!D170</f>
        <v>93.3</v>
      </c>
      <c r="AG25">
        <f>'[2]Теплофикационные режимы'!E170</f>
        <v>35.08</v>
      </c>
      <c r="AH25">
        <f>'[2]Теплофикационные режимы'!F170</f>
        <v>35.369999999999997</v>
      </c>
      <c r="AI25">
        <f>'[2]Теплофикационные режимы'!G170</f>
        <v>63</v>
      </c>
      <c r="AJ25">
        <f>'[2]Теплофикационные режимы'!H170</f>
        <v>61.89</v>
      </c>
      <c r="AK25">
        <f>'[2]Конденсационные режимы'!C290</f>
        <v>87.9</v>
      </c>
      <c r="AL25">
        <f>'[2]Конденсационные режимы'!D290</f>
        <v>88.5</v>
      </c>
      <c r="AM25">
        <f>'[2]Конденсационные режимы'!E290</f>
        <v>89.5</v>
      </c>
      <c r="AN25">
        <f>'[2]Конденсационные режимы'!F290</f>
        <v>89.4</v>
      </c>
      <c r="AO25">
        <f>'[2]Конденсационные режимы'!G290</f>
        <v>88.5</v>
      </c>
      <c r="AP25">
        <f>'[2]Конденсационные режимы'!H290</f>
        <v>87.6</v>
      </c>
      <c r="AQ25">
        <f>'[2]Теплофикационные режимы'!C288</f>
        <v>91.3</v>
      </c>
      <c r="AR25">
        <f>'[2]Теплофикационные режимы'!D288</f>
        <v>84.58</v>
      </c>
      <c r="AS25">
        <f>'[2]Теплофикационные режимы'!E288</f>
        <v>35.06</v>
      </c>
      <c r="AT25">
        <f>'[2]Теплофикационные режимы'!F288</f>
        <v>35.39</v>
      </c>
      <c r="AU25">
        <f>'[2]Теплофикационные режимы'!G288</f>
        <v>45.43</v>
      </c>
      <c r="AV25">
        <f>'[2]Теплофикационные режимы'!H288</f>
        <v>68.8</v>
      </c>
    </row>
    <row r="26" spans="1:48" x14ac:dyDescent="0.35">
      <c r="A26" t="str">
        <f>'[2]Конденсационные режимы'!B57</f>
        <v>Степень сухости пара/влажность пара , %</v>
      </c>
      <c r="B26">
        <v>-2.39</v>
      </c>
      <c r="C26">
        <v>-2.36</v>
      </c>
      <c r="D26">
        <v>-2.36</v>
      </c>
      <c r="E26">
        <v>-2.38</v>
      </c>
      <c r="F26">
        <v>-2.34</v>
      </c>
      <c r="G26">
        <v>-2.25</v>
      </c>
      <c r="H26">
        <v>-2.2400000000000002</v>
      </c>
      <c r="I26">
        <v>-1.89</v>
      </c>
      <c r="J26">
        <v>-1.9</v>
      </c>
      <c r="K26">
        <v>-1.9</v>
      </c>
      <c r="L26">
        <v>-1.23</v>
      </c>
      <c r="M26">
        <v>-1.2</v>
      </c>
      <c r="N26">
        <v>103.6</v>
      </c>
      <c r="O26">
        <v>103.7</v>
      </c>
      <c r="P26">
        <v>102.42</v>
      </c>
      <c r="Q26">
        <v>-0.21</v>
      </c>
      <c r="R26">
        <v>-2.62</v>
      </c>
      <c r="S26">
        <v>-2.85</v>
      </c>
      <c r="T26">
        <v>-4.76</v>
      </c>
      <c r="U26">
        <v>-4.84</v>
      </c>
      <c r="V26">
        <v>-5</v>
      </c>
      <c r="W26">
        <v>-5.57</v>
      </c>
      <c r="X26">
        <v>-4.5599999999999996</v>
      </c>
      <c r="Y26">
        <v>-3.5</v>
      </c>
      <c r="Z26">
        <v>-3.5</v>
      </c>
      <c r="AA26">
        <v>-3.5</v>
      </c>
      <c r="AB26">
        <v>-3.37</v>
      </c>
      <c r="AC26">
        <v>-3</v>
      </c>
      <c r="AD26">
        <v>-2.37</v>
      </c>
      <c r="AE26">
        <v>104.3</v>
      </c>
      <c r="AF26">
        <v>104.5</v>
      </c>
      <c r="AG26">
        <v>-0.14000000000000001</v>
      </c>
      <c r="AH26">
        <v>-2.0699999999999998</v>
      </c>
      <c r="AI26">
        <v>-2.46</v>
      </c>
      <c r="AJ26">
        <v>-1.35</v>
      </c>
      <c r="AK26">
        <v>-2.75</v>
      </c>
      <c r="AL26">
        <v>-2.72</v>
      </c>
      <c r="AM26">
        <v>-2.68</v>
      </c>
      <c r="AN26">
        <v>-2.61</v>
      </c>
      <c r="AO26">
        <v>-2.62</v>
      </c>
      <c r="AP26">
        <v>-1.63</v>
      </c>
      <c r="AQ26">
        <v>104.3</v>
      </c>
      <c r="AR26">
        <v>103.8</v>
      </c>
      <c r="AS26">
        <v>-0.34</v>
      </c>
      <c r="AT26">
        <v>-1.81</v>
      </c>
      <c r="AU26">
        <v>-0.44</v>
      </c>
      <c r="AV26">
        <v>101.7</v>
      </c>
    </row>
    <row r="27" spans="1:48" x14ac:dyDescent="0.35">
      <c r="A27" t="str">
        <f>'[2]Конденсационные режимы'!B63</f>
        <v>Пар после ЦНД:</v>
      </c>
      <c r="Y27">
        <f>'[2]Конденсационные режимы'!C176</f>
        <v>0</v>
      </c>
      <c r="Z27">
        <f>'[2]Конденсационные режимы'!D176</f>
        <v>0</v>
      </c>
      <c r="AA27">
        <f>'[2]Конденсационные режимы'!E176</f>
        <v>0</v>
      </c>
      <c r="AB27">
        <f>'[2]Конденсационные режимы'!F176</f>
        <v>0</v>
      </c>
      <c r="AC27">
        <f>'[2]Конденсационные режимы'!G176</f>
        <v>0</v>
      </c>
      <c r="AD27">
        <f>'[2]Конденсационные режимы'!H176</f>
        <v>0</v>
      </c>
      <c r="AK27">
        <f>'[2]Конденсационные режимы'!C292</f>
        <v>0</v>
      </c>
      <c r="AL27">
        <f>'[2]Конденсационные режимы'!D292</f>
        <v>0</v>
      </c>
      <c r="AM27">
        <f>'[2]Конденсационные режимы'!E292</f>
        <v>0</v>
      </c>
      <c r="AN27">
        <f>'[2]Конденсационные режимы'!F292</f>
        <v>0</v>
      </c>
      <c r="AO27">
        <f>'[2]Конденсационные режимы'!G292</f>
        <v>0</v>
      </c>
      <c r="AP27">
        <f>'[2]Конденсационные режимы'!H292</f>
        <v>0</v>
      </c>
    </row>
    <row r="28" spans="1:48" x14ac:dyDescent="0.35">
      <c r="A28" t="str">
        <f>'[2]Конденсационные режимы'!B64</f>
        <v>Расход, кг/с</v>
      </c>
      <c r="B28">
        <f>'[2]Конденсационные режимы'!C64</f>
        <v>76.73</v>
      </c>
      <c r="C28">
        <f>'[2]Конденсационные режимы'!D64</f>
        <v>76.489999999999995</v>
      </c>
      <c r="D28">
        <f>'[2]Конденсационные режимы'!E64</f>
        <v>78.17</v>
      </c>
      <c r="E28">
        <f>'[2]Конденсационные режимы'!F64</f>
        <v>79.33</v>
      </c>
      <c r="F28">
        <f>'[2]Конденсационные режимы'!G64</f>
        <v>80.61</v>
      </c>
      <c r="G28">
        <f>'[2]Конденсационные режимы'!H64</f>
        <v>79.62</v>
      </c>
      <c r="H28">
        <f>'[2]Конденсационные режимы'!I64</f>
        <v>79.52</v>
      </c>
      <c r="I28">
        <f>'[2]Конденсационные режимы'!J64</f>
        <v>78.16</v>
      </c>
      <c r="J28">
        <f>'[2]Конденсационные режимы'!K64</f>
        <v>76.819999999999993</v>
      </c>
      <c r="K28">
        <f>'[2]Конденсационные режимы'!L64</f>
        <v>76.86</v>
      </c>
      <c r="L28">
        <f>'[2]Конденсационные режимы'!M64</f>
        <v>72.94</v>
      </c>
      <c r="M28">
        <f>'[2]Конденсационные режимы'!N64</f>
        <v>72.94</v>
      </c>
      <c r="N28">
        <f>'[2]Теплофикационные режимы'!C60</f>
        <v>4.4400000000000004</v>
      </c>
      <c r="O28">
        <f>'[2]Теплофикационные режимы'!D60</f>
        <v>4.4400000000000004</v>
      </c>
      <c r="P28">
        <f>'[2]Теплофикационные режимы'!E60</f>
        <v>4.4400000000000004</v>
      </c>
      <c r="Q28">
        <f>'[2]Теплофикационные режимы'!F60</f>
        <v>4.4400000000000004</v>
      </c>
      <c r="R28">
        <f>'[2]Теплофикационные режимы'!G60</f>
        <v>4.4400000000000004</v>
      </c>
      <c r="S28">
        <f>'[2]Теплофикационные режимы'!H60</f>
        <v>4.4400000000000004</v>
      </c>
      <c r="T28">
        <f>'[2]Теплофикационные режимы'!I60</f>
        <v>4.4400000000000004</v>
      </c>
      <c r="U28">
        <f>'[2]Теплофикационные режимы'!J60</f>
        <v>4.4400000000000004</v>
      </c>
      <c r="V28">
        <f>'[2]Теплофикационные режимы'!K60</f>
        <v>4.4400000000000004</v>
      </c>
      <c r="W28">
        <f>'[2]Теплофикационные режимы'!L60</f>
        <v>29.53</v>
      </c>
      <c r="X28">
        <f>'[2]Теплофикационные режимы'!M60</f>
        <v>25.8</v>
      </c>
      <c r="Y28">
        <f>'[2]Конденсационные режимы'!C177</f>
        <v>64.25</v>
      </c>
      <c r="Z28">
        <f>'[2]Конденсационные режимы'!D177</f>
        <v>65.61</v>
      </c>
      <c r="AA28">
        <f>'[2]Конденсационные режимы'!E177</f>
        <v>67.81</v>
      </c>
      <c r="AB28">
        <f>'[2]Конденсационные режимы'!F177</f>
        <v>67.22</v>
      </c>
      <c r="AC28">
        <f>'[2]Конденсационные режимы'!G177</f>
        <v>64.89</v>
      </c>
      <c r="AD28">
        <f>'[2]Конденсационные режимы'!H177</f>
        <v>61.55</v>
      </c>
      <c r="AE28">
        <f>'[2]Теплофикационные режимы'!C178</f>
        <v>4.4400000000000004</v>
      </c>
      <c r="AF28">
        <f>'[2]Теплофикационные режимы'!D178</f>
        <v>4.4400000000000004</v>
      </c>
      <c r="AG28">
        <f>'[2]Теплофикационные режимы'!E178</f>
        <v>4.4400000000000004</v>
      </c>
      <c r="AH28">
        <f>'[2]Теплофикационные режимы'!F178</f>
        <v>4.4400000000000004</v>
      </c>
      <c r="AI28">
        <f>'[2]Теплофикационные режимы'!G178</f>
        <v>18.84</v>
      </c>
      <c r="AJ28">
        <f>'[2]Теплофикационные режимы'!H178</f>
        <v>16</v>
      </c>
      <c r="AK28">
        <f>'[2]Конденсационные режимы'!C293</f>
        <v>52.3</v>
      </c>
      <c r="AL28">
        <f>'[2]Конденсационные режимы'!D293</f>
        <v>53.5</v>
      </c>
      <c r="AM28">
        <f>'[2]Конденсационные режимы'!E293</f>
        <v>55.33</v>
      </c>
      <c r="AN28">
        <f>'[2]Конденсационные режимы'!F293</f>
        <v>55.17</v>
      </c>
      <c r="AO28">
        <f>'[2]Конденсационные режимы'!G293</f>
        <v>53.14</v>
      </c>
      <c r="AP28">
        <f>'[2]Конденсационные режимы'!H293</f>
        <v>50.25</v>
      </c>
      <c r="AQ28">
        <f>'[2]Теплофикационные режимы'!C296</f>
        <v>4.4400000000000004</v>
      </c>
      <c r="AR28">
        <f>'[2]Теплофикационные режимы'!D296</f>
        <v>4.4400000000000004</v>
      </c>
      <c r="AS28">
        <f>'[2]Теплофикационные режимы'!E296</f>
        <v>4.4400000000000004</v>
      </c>
      <c r="AT28">
        <f>'[2]Теплофикационные режимы'!F296</f>
        <v>4.4400000000000004</v>
      </c>
      <c r="AU28">
        <f>'[2]Теплофикационные режимы'!G296</f>
        <v>7.68</v>
      </c>
      <c r="AV28">
        <f>'[2]Теплофикационные режимы'!H296</f>
        <v>5.52</v>
      </c>
    </row>
    <row r="29" spans="1:48" x14ac:dyDescent="0.35">
      <c r="A29" t="str">
        <f>'[2]Конденсационные режимы'!B65</f>
        <v>Давление пара, МПа</v>
      </c>
      <c r="B29">
        <f>'[2]Конденсационные режимы'!C65</f>
        <v>7.0000000000000001E-3</v>
      </c>
      <c r="C29">
        <f>'[2]Конденсационные режимы'!D65</f>
        <v>6.8999999999999999E-3</v>
      </c>
      <c r="D29">
        <f>'[2]Конденсационные режимы'!E65</f>
        <v>8.3999999999999995E-3</v>
      </c>
      <c r="E29">
        <f>'[2]Конденсационные режимы'!F65</f>
        <v>8.5000000000000006E-3</v>
      </c>
      <c r="F29">
        <f>'[2]Конденсационные режимы'!G65</f>
        <v>0.01</v>
      </c>
      <c r="G29">
        <f>'[2]Конденсационные режимы'!H65</f>
        <v>1.06E-2</v>
      </c>
      <c r="H29">
        <f>'[2]Конденсационные режимы'!I65</f>
        <v>1.06E-2</v>
      </c>
      <c r="I29">
        <f>'[2]Конденсационные режимы'!J65</f>
        <v>8.0000000000000002E-3</v>
      </c>
      <c r="J29">
        <f>'[2]Конденсационные режимы'!K65</f>
        <v>0.01</v>
      </c>
      <c r="K29">
        <f>'[2]Конденсационные режимы'!L65</f>
        <v>1.32E-2</v>
      </c>
      <c r="L29">
        <f>'[2]Конденсационные режимы'!M65</f>
        <v>0.02</v>
      </c>
      <c r="M29">
        <f>'[2]Конденсационные режимы'!N65</f>
        <v>2.52E-2</v>
      </c>
      <c r="N29">
        <f>'[2]Теплофикационные режимы'!C61</f>
        <v>3.3999999999999998E-3</v>
      </c>
      <c r="O29">
        <f>'[2]Теплофикационные режимы'!D61</f>
        <v>3.3999999999999998E-3</v>
      </c>
      <c r="P29">
        <f>'[2]Теплофикационные режимы'!E61</f>
        <v>3.3999999999999998E-3</v>
      </c>
      <c r="Q29">
        <f>'[2]Теплофикационные режимы'!F61</f>
        <v>3.3999999999999998E-3</v>
      </c>
      <c r="R29">
        <f>'[2]Теплофикационные режимы'!G61</f>
        <v>3.3999999999999998E-3</v>
      </c>
      <c r="S29">
        <f>'[2]Теплофикационные режимы'!H61</f>
        <v>3.3999999999999998E-3</v>
      </c>
      <c r="T29">
        <f>'[2]Теплофикационные режимы'!I61</f>
        <v>3.5999999999999999E-3</v>
      </c>
      <c r="U29">
        <f>'[2]Теплофикационные режимы'!J61</f>
        <v>6.3E-3</v>
      </c>
      <c r="V29">
        <f>'[2]Теплофикационные режимы'!K61</f>
        <v>8.2000000000000007E-3</v>
      </c>
      <c r="W29">
        <f>'[2]Теплофикационные режимы'!L61</f>
        <v>6.1000000000000004E-3</v>
      </c>
      <c r="X29">
        <f>'[2]Теплофикационные режимы'!M61</f>
        <v>9.7000000000000003E-3</v>
      </c>
      <c r="Y29">
        <f>'[2]Конденсационные режимы'!C178</f>
        <v>6.0000000000000001E-3</v>
      </c>
      <c r="Z29">
        <f>'[2]Конденсационные режимы'!D178</f>
        <v>7.0000000000000001E-3</v>
      </c>
      <c r="AA29">
        <f>'[2]Конденсационные режимы'!E178</f>
        <v>8.0000000000000002E-3</v>
      </c>
      <c r="AB29">
        <f>'[2]Конденсационные режимы'!F178</f>
        <v>8.9999999999999993E-3</v>
      </c>
      <c r="AC29">
        <f>'[2]Конденсационные режимы'!G178</f>
        <v>1.0999999999999999E-2</v>
      </c>
      <c r="AD29">
        <f>'[2]Конденсационные режимы'!H178</f>
        <v>1.7000000000000001E-2</v>
      </c>
      <c r="AE29">
        <f>'[2]Теплофикационные режимы'!C179</f>
        <v>1.8E-3</v>
      </c>
      <c r="AF29">
        <f>'[2]Теплофикационные режимы'!D179</f>
        <v>2.0999999999999999E-3</v>
      </c>
      <c r="AG29">
        <f>'[2]Теплофикационные режимы'!E179</f>
        <v>2.3999999999999998E-3</v>
      </c>
      <c r="AH29">
        <f>'[2]Теплофикационные режимы'!F179</f>
        <v>2.7000000000000001E-3</v>
      </c>
      <c r="AI29">
        <f>'[2]Теплофикационные режимы'!G179</f>
        <v>5.0000000000000001E-3</v>
      </c>
      <c r="AJ29">
        <f>'[2]Теплофикационные режимы'!H179</f>
        <v>1.06E-2</v>
      </c>
      <c r="AK29">
        <f>'[2]Конденсационные режимы'!C294</f>
        <v>4.7999999999999996E-3</v>
      </c>
      <c r="AL29">
        <f>'[2]Конденсационные режимы'!D294</f>
        <v>5.7000000000000002E-3</v>
      </c>
      <c r="AM29">
        <f>'[2]Конденсационные режимы'!E294</f>
        <v>6.6E-3</v>
      </c>
      <c r="AN29">
        <f>'[2]Конденсационные режимы'!F294</f>
        <v>7.3000000000000001E-3</v>
      </c>
      <c r="AO29">
        <f>'[2]Конденсационные режимы'!G294</f>
        <v>9.1999999999999998E-3</v>
      </c>
      <c r="AP29">
        <f>'[2]Конденсационные режимы'!H294</f>
        <v>1.47E-2</v>
      </c>
      <c r="AQ29">
        <f>'[2]Теплофикационные режимы'!C297</f>
        <v>1.6999999999999999E-3</v>
      </c>
      <c r="AR29">
        <f>'[2]Теплофикационные режимы'!D297</f>
        <v>2.0999999999999999E-3</v>
      </c>
      <c r="AS29">
        <f>'[2]Теплофикационные режимы'!E297</f>
        <v>2.3999999999999998E-3</v>
      </c>
      <c r="AT29">
        <f>'[2]Теплофикационные режимы'!F297</f>
        <v>2.7000000000000001E-3</v>
      </c>
      <c r="AU29">
        <f>'[2]Теплофикационные режимы'!G297</f>
        <v>3.8999999999999998E-3</v>
      </c>
      <c r="AV29">
        <f>'[2]Теплофикационные режимы'!H297</f>
        <v>8.5000000000000006E-3</v>
      </c>
    </row>
    <row r="30" spans="1:48" x14ac:dyDescent="0.35">
      <c r="A30" t="str">
        <f>'[2]Конденсационные режимы'!B66</f>
        <v>Степень сухости пара/влажность пара , %</v>
      </c>
      <c r="B30">
        <v>-10.27</v>
      </c>
      <c r="C30">
        <v>-10.25</v>
      </c>
      <c r="D30">
        <v>-10.039999999999999</v>
      </c>
      <c r="E30">
        <v>-9.9499999999999993</v>
      </c>
      <c r="F30">
        <v>-9.73</v>
      </c>
      <c r="G30">
        <v>-9.4600000000000009</v>
      </c>
      <c r="H30">
        <v>-9.4499999999999993</v>
      </c>
      <c r="I30">
        <v>-9.7799999999999994</v>
      </c>
      <c r="J30">
        <v>-9.1999999999999993</v>
      </c>
      <c r="K30">
        <v>-8.68</v>
      </c>
      <c r="L30">
        <v>-7.1</v>
      </c>
      <c r="M30">
        <v>-6.52</v>
      </c>
      <c r="N30">
        <v>100.3</v>
      </c>
      <c r="O30">
        <v>100.3</v>
      </c>
      <c r="P30">
        <v>-0.65</v>
      </c>
      <c r="Q30">
        <v>-2.96</v>
      </c>
      <c r="R30">
        <v>-5.12</v>
      </c>
      <c r="S30">
        <v>-5.32</v>
      </c>
      <c r="T30">
        <v>-7.93</v>
      </c>
      <c r="U30">
        <v>-6.04</v>
      </c>
      <c r="V30">
        <v>-5.9</v>
      </c>
      <c r="W30">
        <v>-10.69</v>
      </c>
      <c r="X30">
        <v>-8.65</v>
      </c>
      <c r="Y30">
        <v>-10</v>
      </c>
      <c r="Z30">
        <v>-9.6999999999999993</v>
      </c>
      <c r="AA30">
        <v>-9.5</v>
      </c>
      <c r="AB30">
        <v>-9.1999999999999993</v>
      </c>
      <c r="AC30">
        <v>-8.4</v>
      </c>
      <c r="AD30">
        <v>-6.7</v>
      </c>
      <c r="AE30">
        <v>100.2</v>
      </c>
      <c r="AF30">
        <v>100.8</v>
      </c>
      <c r="AG30">
        <v>-2.68</v>
      </c>
      <c r="AH30">
        <v>-4.18</v>
      </c>
      <c r="AI30">
        <v>-6.56</v>
      </c>
      <c r="AJ30">
        <v>-3.82</v>
      </c>
      <c r="AK30">
        <v>-9.27</v>
      </c>
      <c r="AL30">
        <v>-8.92</v>
      </c>
      <c r="AM30">
        <v>-8.68</v>
      </c>
      <c r="AN30">
        <v>-8.4</v>
      </c>
      <c r="AO30">
        <v>-7.94</v>
      </c>
      <c r="AP30">
        <v>-5.87</v>
      </c>
      <c r="AQ30">
        <v>100.3</v>
      </c>
      <c r="AR30">
        <v>100.4</v>
      </c>
      <c r="AS30">
        <v>-2.82</v>
      </c>
      <c r="AT30">
        <v>-3.91</v>
      </c>
      <c r="AU30">
        <v>-3.11</v>
      </c>
      <c r="AV30">
        <v>101.1</v>
      </c>
    </row>
    <row r="32" spans="1:48" x14ac:dyDescent="0.35">
      <c r="A32" t="s">
        <v>94</v>
      </c>
    </row>
    <row r="33" spans="1:25" x14ac:dyDescent="0.35">
      <c r="A33" t="s">
        <v>95</v>
      </c>
      <c r="B33">
        <f>B4</f>
        <v>61.51</v>
      </c>
    </row>
    <row r="34" spans="1:25" x14ac:dyDescent="0.35">
      <c r="A34" t="s">
        <v>96</v>
      </c>
      <c r="B34">
        <f>B6</f>
        <v>493.8</v>
      </c>
    </row>
    <row r="35" spans="1:25" x14ac:dyDescent="0.35">
      <c r="A35" t="s">
        <v>97</v>
      </c>
      <c r="B35">
        <f>B5</f>
        <v>7.4930000000000003</v>
      </c>
    </row>
    <row r="37" spans="1:25" x14ac:dyDescent="0.35">
      <c r="A37" t="s">
        <v>98</v>
      </c>
    </row>
    <row r="38" spans="1:25" x14ac:dyDescent="0.35">
      <c r="A38" t="s">
        <v>95</v>
      </c>
      <c r="B38">
        <f>B12</f>
        <v>76.72</v>
      </c>
    </row>
    <row r="39" spans="1:25" x14ac:dyDescent="0.35">
      <c r="A39" t="s">
        <v>96</v>
      </c>
      <c r="B39">
        <f>B14</f>
        <v>191.6</v>
      </c>
      <c r="Y39" t="str">
        <f>'[2]Конденсационные режимы'!C188</f>
        <v>-</v>
      </c>
    </row>
    <row r="40" spans="1:25" x14ac:dyDescent="0.35">
      <c r="A40" t="s">
        <v>97</v>
      </c>
      <c r="B40">
        <f>B13</f>
        <v>0.53600000000000003</v>
      </c>
    </row>
    <row r="41" spans="1:25" x14ac:dyDescent="0.35">
      <c r="A41" t="s">
        <v>105</v>
      </c>
      <c r="B41">
        <f>[1]!PropsSI("H","P",B40*1000000,"T",B39+273.15,"Water")/1000</f>
        <v>2835.7289538722171</v>
      </c>
    </row>
    <row r="42" spans="1:25" x14ac:dyDescent="0.35">
      <c r="A42" t="s">
        <v>107</v>
      </c>
      <c r="B42">
        <f>[1]!PropsSI("S","P",B40*1000000,"T",B39+273.15,"Water")/1000</f>
        <v>6.9869776083719879</v>
      </c>
    </row>
    <row r="43" spans="1:25" x14ac:dyDescent="0.35">
      <c r="A43" t="s">
        <v>99</v>
      </c>
      <c r="B43">
        <f>B18</f>
        <v>127.2</v>
      </c>
    </row>
    <row r="44" spans="1:25" x14ac:dyDescent="0.35">
      <c r="A44" t="s">
        <v>100</v>
      </c>
      <c r="B44">
        <f>B17</f>
        <v>0.24829999999999999</v>
      </c>
    </row>
    <row r="45" spans="1:25" x14ac:dyDescent="0.35">
      <c r="A45" t="s">
        <v>106</v>
      </c>
      <c r="B45">
        <f>[1]!PropsSI("H","P",B44*1000000,"T",B43+273.15,"Water")/1000</f>
        <v>2716.2048080580698</v>
      </c>
    </row>
    <row r="46" spans="1:25" x14ac:dyDescent="0.35">
      <c r="A46" t="s">
        <v>108</v>
      </c>
      <c r="B46">
        <f>[1]!PropsSI("H","P",B44*1000000,"S",B42*1000,"Water")/1000</f>
        <v>2689.053451694987</v>
      </c>
    </row>
    <row r="48" spans="1:25" x14ac:dyDescent="0.35">
      <c r="A48" t="s">
        <v>101</v>
      </c>
    </row>
    <row r="49" spans="1:2" x14ac:dyDescent="0.35">
      <c r="A49" t="s">
        <v>95</v>
      </c>
      <c r="B49">
        <f>B38-B15</f>
        <v>76.72</v>
      </c>
    </row>
    <row r="54" spans="1:2" x14ac:dyDescent="0.35">
      <c r="A54" t="s">
        <v>102</v>
      </c>
    </row>
    <row r="55" spans="1:2" x14ac:dyDescent="0.35">
      <c r="A55" t="s">
        <v>95</v>
      </c>
      <c r="B55">
        <f>B24</f>
        <v>76.72</v>
      </c>
    </row>
    <row r="56" spans="1:2" x14ac:dyDescent="0.35">
      <c r="A56" t="s">
        <v>96</v>
      </c>
      <c r="B56">
        <f>B25</f>
        <v>111.2</v>
      </c>
    </row>
    <row r="57" spans="1:2" x14ac:dyDescent="0.35">
      <c r="A57" t="s">
        <v>103</v>
      </c>
      <c r="B57">
        <f>IF(B26&lt;0,100+B26,B26)</f>
        <v>97.61</v>
      </c>
    </row>
    <row r="59" spans="1:2" x14ac:dyDescent="0.35">
      <c r="A59" t="s">
        <v>100</v>
      </c>
      <c r="B59">
        <f>B29</f>
        <v>7.0000000000000001E-3</v>
      </c>
    </row>
    <row r="60" spans="1:2" x14ac:dyDescent="0.35">
      <c r="A60" t="s">
        <v>104</v>
      </c>
      <c r="B60">
        <f>IF(B30&lt;0,100+B30,B30)</f>
        <v>89.73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E9C-E058-4529-B9FA-B8753B83F0AC}">
  <dimension ref="A1:Z69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RowHeight="14.5" x14ac:dyDescent="0.35"/>
  <cols>
    <col min="2" max="2" width="31.90625" bestFit="1" customWidth="1"/>
  </cols>
  <sheetData>
    <row r="1" spans="1:26" x14ac:dyDescent="0.35">
      <c r="D1">
        <v>50</v>
      </c>
      <c r="L1">
        <v>75</v>
      </c>
      <c r="S1">
        <v>100</v>
      </c>
    </row>
    <row r="3" spans="1:26" x14ac:dyDescent="0.35">
      <c r="A3">
        <v>10</v>
      </c>
      <c r="B3" t="s">
        <v>50</v>
      </c>
    </row>
    <row r="4" spans="1:26" x14ac:dyDescent="0.35">
      <c r="B4" t="s">
        <v>63</v>
      </c>
      <c r="C4">
        <v>41.97</v>
      </c>
      <c r="D4">
        <v>42.97</v>
      </c>
      <c r="E4">
        <v>44.5</v>
      </c>
      <c r="F4">
        <v>44.44</v>
      </c>
      <c r="G4">
        <v>43.17</v>
      </c>
      <c r="H4">
        <v>41.42</v>
      </c>
      <c r="I4">
        <v>51.75</v>
      </c>
      <c r="J4">
        <v>53</v>
      </c>
      <c r="K4">
        <v>54.97</v>
      </c>
      <c r="L4">
        <v>54.61</v>
      </c>
      <c r="M4">
        <v>53.06</v>
      </c>
      <c r="N4">
        <v>50.92</v>
      </c>
      <c r="O4">
        <v>61.51</v>
      </c>
      <c r="P4">
        <v>61.36</v>
      </c>
      <c r="Q4">
        <v>62.88</v>
      </c>
      <c r="R4">
        <v>63.95</v>
      </c>
      <c r="S4">
        <v>65.14</v>
      </c>
      <c r="T4">
        <v>64.47</v>
      </c>
      <c r="U4">
        <v>64.400000000000006</v>
      </c>
      <c r="V4">
        <v>63.4</v>
      </c>
      <c r="W4">
        <v>62.63</v>
      </c>
      <c r="X4">
        <v>62.63</v>
      </c>
      <c r="Y4">
        <v>60.24</v>
      </c>
      <c r="Z4">
        <v>60.24</v>
      </c>
    </row>
    <row r="5" spans="1:26" x14ac:dyDescent="0.35">
      <c r="B5" t="s">
        <v>2</v>
      </c>
      <c r="C5">
        <v>5.1989999999999998</v>
      </c>
      <c r="D5">
        <v>5.3310000000000004</v>
      </c>
      <c r="E5">
        <v>5.5289999999999999</v>
      </c>
      <c r="F5">
        <v>5.53</v>
      </c>
      <c r="G5">
        <v>5.4039999999999999</v>
      </c>
      <c r="H5">
        <v>5.2460000000000004</v>
      </c>
      <c r="I5">
        <v>6.4009999999999998</v>
      </c>
      <c r="J5">
        <v>6.5640000000000001</v>
      </c>
      <c r="K5">
        <v>6.8209999999999997</v>
      </c>
      <c r="L5">
        <v>6.7889999999999997</v>
      </c>
      <c r="M5">
        <v>6.633</v>
      </c>
      <c r="N5">
        <v>6.4409999999999998</v>
      </c>
      <c r="O5">
        <v>7.4930000000000003</v>
      </c>
      <c r="P5">
        <v>7.48</v>
      </c>
      <c r="Q5">
        <v>7.6760000000000002</v>
      </c>
      <c r="R5">
        <v>7.8109999999999999</v>
      </c>
      <c r="S5">
        <v>7.9610000000000003</v>
      </c>
      <c r="T5">
        <v>7.8959999999999999</v>
      </c>
      <c r="U5">
        <v>7.8890000000000002</v>
      </c>
      <c r="V5">
        <v>7.8449999999999998</v>
      </c>
      <c r="W5">
        <v>7.7229999999999999</v>
      </c>
      <c r="X5">
        <v>7.7229999999999999</v>
      </c>
      <c r="Y5">
        <v>7.5170000000000003</v>
      </c>
      <c r="Z5">
        <v>7.5170000000000003</v>
      </c>
    </row>
    <row r="6" spans="1:26" x14ac:dyDescent="0.35">
      <c r="B6" t="s">
        <v>51</v>
      </c>
      <c r="C6">
        <v>492.2</v>
      </c>
      <c r="D6">
        <v>495</v>
      </c>
      <c r="E6">
        <v>499</v>
      </c>
      <c r="F6">
        <v>500.9</v>
      </c>
      <c r="G6">
        <v>507.8</v>
      </c>
      <c r="H6">
        <v>522.1</v>
      </c>
      <c r="I6">
        <v>497.9</v>
      </c>
      <c r="J6">
        <v>500.5</v>
      </c>
      <c r="K6">
        <v>504.1</v>
      </c>
      <c r="L6">
        <v>506.1</v>
      </c>
      <c r="M6">
        <v>513.1</v>
      </c>
      <c r="N6">
        <v>527.29999999999995</v>
      </c>
      <c r="O6">
        <v>493.8</v>
      </c>
      <c r="P6">
        <v>494.5</v>
      </c>
      <c r="Q6">
        <v>496.8</v>
      </c>
      <c r="R6">
        <v>498.2</v>
      </c>
      <c r="S6">
        <v>500</v>
      </c>
      <c r="T6">
        <v>502.2</v>
      </c>
      <c r="U6">
        <v>502.4</v>
      </c>
      <c r="V6">
        <v>508.6</v>
      </c>
      <c r="W6">
        <v>509.4</v>
      </c>
      <c r="X6">
        <v>509.4</v>
      </c>
      <c r="Y6">
        <v>524</v>
      </c>
      <c r="Z6">
        <v>524</v>
      </c>
    </row>
    <row r="7" spans="1:26" x14ac:dyDescent="0.35">
      <c r="A7">
        <v>11</v>
      </c>
      <c r="B7" t="s">
        <v>52</v>
      </c>
    </row>
    <row r="8" spans="1:26" x14ac:dyDescent="0.35">
      <c r="B8" t="s">
        <v>63</v>
      </c>
      <c r="C8">
        <v>10.57</v>
      </c>
      <c r="D8">
        <v>10.74</v>
      </c>
      <c r="E8">
        <v>11.04</v>
      </c>
      <c r="F8">
        <v>10.92</v>
      </c>
      <c r="G8">
        <v>10.17</v>
      </c>
      <c r="H8">
        <v>9.0299999999999994</v>
      </c>
      <c r="I8">
        <v>12.74</v>
      </c>
      <c r="J8">
        <v>12.87</v>
      </c>
      <c r="K8">
        <v>13.1</v>
      </c>
      <c r="L8">
        <v>12.88</v>
      </c>
      <c r="M8">
        <v>12.09</v>
      </c>
      <c r="N8">
        <v>10.85</v>
      </c>
      <c r="O8">
        <v>15.51</v>
      </c>
      <c r="P8">
        <v>15.42</v>
      </c>
      <c r="Q8">
        <v>15.59</v>
      </c>
      <c r="R8">
        <v>15.69</v>
      </c>
      <c r="S8">
        <v>15.78</v>
      </c>
      <c r="T8">
        <v>15.46</v>
      </c>
      <c r="U8">
        <v>15.43</v>
      </c>
      <c r="V8">
        <v>14.76</v>
      </c>
      <c r="W8">
        <v>14.49</v>
      </c>
      <c r="X8">
        <v>14.53</v>
      </c>
      <c r="Y8">
        <v>13</v>
      </c>
      <c r="Z8">
        <v>12.99</v>
      </c>
    </row>
    <row r="9" spans="1:26" x14ac:dyDescent="0.35">
      <c r="B9" t="s">
        <v>2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0.48</v>
      </c>
      <c r="J9">
        <v>0.49</v>
      </c>
      <c r="K9">
        <v>0.50600000000000001</v>
      </c>
      <c r="L9">
        <v>0.503</v>
      </c>
      <c r="M9">
        <v>0.48799999999999999</v>
      </c>
      <c r="N9">
        <v>0.46800000000000003</v>
      </c>
      <c r="O9">
        <v>0.59799999999999998</v>
      </c>
      <c r="P9">
        <v>0.59599999999999997</v>
      </c>
      <c r="Q9">
        <v>0.60799999999999998</v>
      </c>
      <c r="R9">
        <v>0.61699999999999999</v>
      </c>
      <c r="S9">
        <v>0.627</v>
      </c>
      <c r="T9">
        <v>0.62</v>
      </c>
      <c r="U9">
        <v>0.61899999999999999</v>
      </c>
      <c r="V9">
        <v>0.61099999999999999</v>
      </c>
      <c r="W9">
        <v>0.60199999999999998</v>
      </c>
      <c r="X9">
        <v>0.60199999999999998</v>
      </c>
      <c r="Y9">
        <v>0.57799999999999996</v>
      </c>
      <c r="Z9">
        <v>0.57899999999999996</v>
      </c>
    </row>
    <row r="10" spans="1:26" x14ac:dyDescent="0.35">
      <c r="B10" t="s">
        <v>3</v>
      </c>
      <c r="C10">
        <v>199.4</v>
      </c>
      <c r="D10">
        <v>199.6</v>
      </c>
      <c r="E10">
        <v>199.8</v>
      </c>
      <c r="F10">
        <v>199.7</v>
      </c>
      <c r="G10">
        <v>199</v>
      </c>
      <c r="H10">
        <v>197.8</v>
      </c>
      <c r="I10">
        <v>204.7</v>
      </c>
      <c r="J10">
        <v>205.2</v>
      </c>
      <c r="K10">
        <v>206</v>
      </c>
      <c r="L10">
        <v>205.7</v>
      </c>
      <c r="M10">
        <v>204.4</v>
      </c>
      <c r="N10">
        <v>202.4</v>
      </c>
      <c r="O10">
        <v>210.3</v>
      </c>
      <c r="P10" t="s">
        <v>83</v>
      </c>
      <c r="Q10">
        <v>210.7</v>
      </c>
      <c r="R10">
        <v>211.1</v>
      </c>
      <c r="S10">
        <v>211.4</v>
      </c>
      <c r="T10">
        <v>210.8</v>
      </c>
      <c r="U10">
        <v>210.8</v>
      </c>
      <c r="V10">
        <v>209.8</v>
      </c>
      <c r="W10">
        <v>209.2</v>
      </c>
      <c r="X10">
        <v>209.2</v>
      </c>
      <c r="Y10">
        <v>206.5</v>
      </c>
      <c r="Z10">
        <v>206.5</v>
      </c>
    </row>
    <row r="11" spans="1:26" x14ac:dyDescent="0.35">
      <c r="A11">
        <v>12</v>
      </c>
      <c r="B11" t="s">
        <v>64</v>
      </c>
    </row>
    <row r="12" spans="1:26" x14ac:dyDescent="0.35">
      <c r="B12" t="s">
        <v>1</v>
      </c>
      <c r="C12">
        <v>52.33</v>
      </c>
      <c r="D12">
        <v>53.5</v>
      </c>
      <c r="E12">
        <v>55.33</v>
      </c>
      <c r="F12">
        <v>55.2</v>
      </c>
      <c r="G12">
        <v>53.14</v>
      </c>
      <c r="H12">
        <v>50.25</v>
      </c>
      <c r="I12">
        <v>64.25</v>
      </c>
      <c r="J12">
        <v>65.61</v>
      </c>
      <c r="K12">
        <v>67.81</v>
      </c>
      <c r="L12">
        <v>67.22</v>
      </c>
      <c r="M12">
        <v>64.89</v>
      </c>
      <c r="N12">
        <v>61.55</v>
      </c>
      <c r="O12">
        <v>76.72</v>
      </c>
      <c r="P12">
        <v>76.5</v>
      </c>
      <c r="Q12">
        <v>78.17</v>
      </c>
      <c r="R12">
        <v>79.33</v>
      </c>
      <c r="S12">
        <v>80.61</v>
      </c>
      <c r="T12">
        <v>79.62</v>
      </c>
      <c r="U12">
        <v>79.52</v>
      </c>
      <c r="V12">
        <v>78.16</v>
      </c>
      <c r="W12">
        <v>76.819999999999993</v>
      </c>
      <c r="X12">
        <v>76.86</v>
      </c>
      <c r="Y12">
        <v>72.94</v>
      </c>
      <c r="Z12">
        <v>72.94</v>
      </c>
    </row>
    <row r="13" spans="1:26" x14ac:dyDescent="0.35">
      <c r="B13" t="s">
        <v>2</v>
      </c>
      <c r="C13">
        <v>0.36</v>
      </c>
      <c r="D13">
        <v>0.36899999999999999</v>
      </c>
      <c r="E13">
        <v>0.38200000000000001</v>
      </c>
      <c r="F13">
        <v>0.38100000000000001</v>
      </c>
      <c r="G13">
        <v>0.36699999999999999</v>
      </c>
      <c r="H13">
        <v>0.35099999999999998</v>
      </c>
      <c r="I13">
        <v>0.442</v>
      </c>
      <c r="J13">
        <v>0.45200000000000001</v>
      </c>
      <c r="K13">
        <v>0.46800000000000003</v>
      </c>
      <c r="L13">
        <v>0.46500000000000002</v>
      </c>
      <c r="M13">
        <v>0.45</v>
      </c>
      <c r="N13">
        <v>0.43</v>
      </c>
      <c r="O13">
        <v>0.53600000000000003</v>
      </c>
      <c r="P13">
        <v>0.53400000000000003</v>
      </c>
      <c r="Q13">
        <v>0.54600000000000004</v>
      </c>
      <c r="R13">
        <v>0.55500000000000005</v>
      </c>
      <c r="S13">
        <v>0.56499999999999995</v>
      </c>
      <c r="T13">
        <v>0.55800000000000005</v>
      </c>
      <c r="U13">
        <v>0.55700000000000005</v>
      </c>
      <c r="V13">
        <v>0.54900000000000004</v>
      </c>
      <c r="W13">
        <v>0.54</v>
      </c>
      <c r="X13">
        <v>0.54</v>
      </c>
      <c r="Y13">
        <v>0.51600000000000001</v>
      </c>
      <c r="Z13">
        <v>0.51700000000000002</v>
      </c>
    </row>
    <row r="14" spans="1:26" x14ac:dyDescent="0.35">
      <c r="B14" t="s">
        <v>65</v>
      </c>
      <c r="C14">
        <v>191.9</v>
      </c>
      <c r="D14">
        <v>193.2</v>
      </c>
      <c r="E14">
        <v>195.2</v>
      </c>
      <c r="F14">
        <v>196</v>
      </c>
      <c r="G14">
        <v>196.1</v>
      </c>
      <c r="H14">
        <v>205.8</v>
      </c>
      <c r="I14">
        <v>191.7</v>
      </c>
      <c r="J14">
        <v>192.8</v>
      </c>
      <c r="K14">
        <v>194.4</v>
      </c>
      <c r="L14">
        <v>195.3</v>
      </c>
      <c r="M14">
        <v>198.3</v>
      </c>
      <c r="N14">
        <v>205.1</v>
      </c>
      <c r="O14">
        <v>191.6</v>
      </c>
      <c r="P14">
        <v>191.9</v>
      </c>
      <c r="Q14">
        <v>192.8</v>
      </c>
      <c r="R14">
        <v>193.3</v>
      </c>
      <c r="S14">
        <v>194.4</v>
      </c>
      <c r="T14">
        <v>195.1</v>
      </c>
      <c r="U14">
        <v>195.2</v>
      </c>
      <c r="V14">
        <v>197.8</v>
      </c>
      <c r="W14">
        <v>198</v>
      </c>
      <c r="X14">
        <v>198</v>
      </c>
      <c r="Y14">
        <v>204.7</v>
      </c>
      <c r="Z14">
        <v>204.6</v>
      </c>
    </row>
    <row r="15" spans="1:26" x14ac:dyDescent="0.35">
      <c r="A15">
        <v>13</v>
      </c>
      <c r="B15" t="s">
        <v>0</v>
      </c>
    </row>
    <row r="16" spans="1:26" x14ac:dyDescent="0.35"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B17" t="s">
        <v>2</v>
      </c>
      <c r="C17">
        <v>0.15</v>
      </c>
      <c r="D17">
        <v>0.15379999999999999</v>
      </c>
      <c r="E17">
        <v>0.1595</v>
      </c>
      <c r="F17">
        <v>0.15909999999999999</v>
      </c>
      <c r="G17">
        <v>0.153</v>
      </c>
      <c r="H17">
        <v>0.1469</v>
      </c>
      <c r="I17">
        <v>0.184</v>
      </c>
      <c r="J17">
        <v>0.189</v>
      </c>
      <c r="K17">
        <v>0.19500000000000001</v>
      </c>
      <c r="L17">
        <v>0.19400000000000001</v>
      </c>
      <c r="M17">
        <v>0.188</v>
      </c>
      <c r="N17">
        <v>0.18</v>
      </c>
      <c r="O17">
        <v>0.24829999999999999</v>
      </c>
      <c r="P17">
        <v>0.24759999999999999</v>
      </c>
      <c r="Q17">
        <v>0.25330000000000003</v>
      </c>
      <c r="R17">
        <v>0.25719999999999998</v>
      </c>
      <c r="S17">
        <v>0.2616</v>
      </c>
      <c r="T17">
        <v>0.25850000000000001</v>
      </c>
      <c r="U17">
        <v>0.25819999999999999</v>
      </c>
      <c r="V17">
        <v>0.25419999999999998</v>
      </c>
      <c r="W17">
        <v>0.25</v>
      </c>
      <c r="X17">
        <v>0.25019999999999998</v>
      </c>
      <c r="Y17">
        <v>0.2392</v>
      </c>
      <c r="Z17">
        <v>0.23980000000000001</v>
      </c>
    </row>
    <row r="18" spans="1:26" x14ac:dyDescent="0.35">
      <c r="B18" t="s">
        <v>3</v>
      </c>
      <c r="C18">
        <v>119.3</v>
      </c>
      <c r="D18">
        <v>120.4</v>
      </c>
      <c r="E18">
        <v>122.1</v>
      </c>
      <c r="F18">
        <v>122.9</v>
      </c>
      <c r="G18">
        <v>122.1</v>
      </c>
      <c r="H18">
        <v>131.6</v>
      </c>
      <c r="I18">
        <v>118.4</v>
      </c>
      <c r="J18">
        <v>119.3</v>
      </c>
      <c r="K18">
        <v>120.4</v>
      </c>
      <c r="L18">
        <v>121.1</v>
      </c>
      <c r="M18">
        <v>123.9</v>
      </c>
      <c r="N18">
        <v>129.9</v>
      </c>
      <c r="O18">
        <v>127.2</v>
      </c>
      <c r="P18">
        <v>127.1</v>
      </c>
      <c r="Q18">
        <v>127.8</v>
      </c>
      <c r="R18">
        <v>128.30000000000001</v>
      </c>
      <c r="S18">
        <v>128.9</v>
      </c>
      <c r="T18">
        <v>129</v>
      </c>
      <c r="U18">
        <v>129.19999999999999</v>
      </c>
      <c r="V18">
        <v>131.4</v>
      </c>
      <c r="W18">
        <v>131.6</v>
      </c>
      <c r="X18">
        <v>131.69999999999999</v>
      </c>
      <c r="Y18">
        <v>137.6</v>
      </c>
      <c r="Z18">
        <v>137.69999999999999</v>
      </c>
    </row>
    <row r="19" spans="1:26" x14ac:dyDescent="0.35">
      <c r="A19">
        <v>14</v>
      </c>
      <c r="B19" t="s">
        <v>4</v>
      </c>
    </row>
    <row r="20" spans="1:26" x14ac:dyDescent="0.35"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B21" t="s">
        <v>2</v>
      </c>
      <c r="C21">
        <v>6.4699999999999994E-2</v>
      </c>
      <c r="D21">
        <v>6.6299999999999998E-2</v>
      </c>
      <c r="E21">
        <v>6.88E-2</v>
      </c>
      <c r="F21">
        <v>6.8599999999999994E-2</v>
      </c>
      <c r="G21">
        <v>6.6000000000000003E-2</v>
      </c>
      <c r="H21">
        <v>6.4000000000000001E-2</v>
      </c>
      <c r="I21">
        <v>0.08</v>
      </c>
      <c r="J21">
        <v>8.2000000000000003E-2</v>
      </c>
      <c r="K21">
        <v>8.5000000000000006E-2</v>
      </c>
      <c r="L21">
        <v>8.4000000000000005E-2</v>
      </c>
      <c r="M21">
        <v>8.1000000000000003E-2</v>
      </c>
      <c r="N21">
        <v>7.9000000000000001E-2</v>
      </c>
      <c r="O21">
        <v>0.1492</v>
      </c>
      <c r="P21">
        <v>0.1487</v>
      </c>
      <c r="Q21">
        <v>0.1522</v>
      </c>
      <c r="R21">
        <v>0.15459999999999999</v>
      </c>
      <c r="S21">
        <v>0.15720000000000001</v>
      </c>
      <c r="T21">
        <v>0.15540000000000001</v>
      </c>
      <c r="U21">
        <v>0.1552</v>
      </c>
      <c r="V21">
        <v>0.1525</v>
      </c>
      <c r="W21">
        <v>0.15</v>
      </c>
      <c r="X21">
        <v>0.15029999999999999</v>
      </c>
      <c r="Y21">
        <v>0.14369999999999999</v>
      </c>
      <c r="Z21">
        <v>0.14460000000000001</v>
      </c>
    </row>
    <row r="22" spans="1:26" x14ac:dyDescent="0.35">
      <c r="B22" t="s">
        <v>3</v>
      </c>
      <c r="C22">
        <v>87.9</v>
      </c>
      <c r="D22">
        <v>88.5</v>
      </c>
      <c r="E22">
        <v>89.5</v>
      </c>
      <c r="F22">
        <v>89.4</v>
      </c>
      <c r="G22">
        <v>88.4</v>
      </c>
      <c r="H22">
        <v>87.6</v>
      </c>
      <c r="I22">
        <v>93.4</v>
      </c>
      <c r="J22">
        <v>94</v>
      </c>
      <c r="K22">
        <v>95</v>
      </c>
      <c r="L22">
        <v>94.8</v>
      </c>
      <c r="M22">
        <v>93.9</v>
      </c>
      <c r="N22">
        <v>93</v>
      </c>
      <c r="O22">
        <v>111.2</v>
      </c>
      <c r="P22">
        <v>111.1</v>
      </c>
      <c r="Q22">
        <v>111.8</v>
      </c>
      <c r="R22">
        <v>112.2</v>
      </c>
      <c r="S22">
        <v>112.8</v>
      </c>
      <c r="T22">
        <v>112.4</v>
      </c>
      <c r="U22">
        <v>112.4</v>
      </c>
      <c r="V22">
        <v>111.8</v>
      </c>
      <c r="W22">
        <v>111.3</v>
      </c>
      <c r="X22">
        <v>111.4</v>
      </c>
      <c r="Y22">
        <v>110.1</v>
      </c>
      <c r="Z22">
        <v>110.2</v>
      </c>
    </row>
    <row r="23" spans="1:26" x14ac:dyDescent="0.35">
      <c r="A23">
        <v>15</v>
      </c>
      <c r="B23" t="s">
        <v>5</v>
      </c>
    </row>
    <row r="24" spans="1:26" x14ac:dyDescent="0.35">
      <c r="B24" t="s">
        <v>1</v>
      </c>
      <c r="C24">
        <v>52.33</v>
      </c>
      <c r="D24">
        <v>53.5</v>
      </c>
      <c r="E24">
        <v>55.33</v>
      </c>
      <c r="F24">
        <v>55.17</v>
      </c>
      <c r="G24">
        <v>53.14</v>
      </c>
      <c r="H24">
        <v>50.25</v>
      </c>
      <c r="I24">
        <v>64.25</v>
      </c>
      <c r="J24">
        <v>65.61</v>
      </c>
      <c r="K24">
        <v>67.81</v>
      </c>
      <c r="L24">
        <v>67.22</v>
      </c>
      <c r="M24">
        <v>64.89</v>
      </c>
      <c r="N24">
        <v>61.55</v>
      </c>
      <c r="O24">
        <v>76.72</v>
      </c>
      <c r="P24">
        <v>76.5</v>
      </c>
      <c r="Q24">
        <v>78.17</v>
      </c>
      <c r="R24">
        <v>79.33</v>
      </c>
      <c r="S24">
        <v>80.61</v>
      </c>
      <c r="T24">
        <v>79.62</v>
      </c>
      <c r="U24">
        <v>79.52</v>
      </c>
      <c r="V24">
        <v>78.16</v>
      </c>
      <c r="W24">
        <v>76.819999999999993</v>
      </c>
      <c r="X24">
        <v>76.86</v>
      </c>
      <c r="Y24">
        <v>72.94</v>
      </c>
      <c r="Z24">
        <v>72.94</v>
      </c>
    </row>
    <row r="25" spans="1:26" x14ac:dyDescent="0.35">
      <c r="B25" t="s">
        <v>3</v>
      </c>
      <c r="C25">
        <v>87.9</v>
      </c>
      <c r="D25">
        <v>88.5</v>
      </c>
      <c r="E25">
        <v>89.5</v>
      </c>
      <c r="F25">
        <v>89.4</v>
      </c>
      <c r="G25">
        <v>88.5</v>
      </c>
      <c r="H25">
        <v>87.6</v>
      </c>
      <c r="I25">
        <v>93.4</v>
      </c>
      <c r="J25">
        <v>94</v>
      </c>
      <c r="K25">
        <v>95</v>
      </c>
      <c r="L25">
        <v>94.8</v>
      </c>
      <c r="M25">
        <v>93.9</v>
      </c>
      <c r="N25">
        <v>93</v>
      </c>
      <c r="O25">
        <v>111.2</v>
      </c>
      <c r="P25">
        <v>111.1</v>
      </c>
      <c r="Q25">
        <v>111.2</v>
      </c>
      <c r="R25">
        <v>112.2</v>
      </c>
      <c r="S25">
        <v>112.8</v>
      </c>
      <c r="T25">
        <v>112.4</v>
      </c>
      <c r="U25">
        <v>112.4</v>
      </c>
      <c r="V25">
        <v>111.8</v>
      </c>
      <c r="W25">
        <v>111.3</v>
      </c>
      <c r="X25">
        <v>111.4</v>
      </c>
      <c r="Y25">
        <v>110.1</v>
      </c>
      <c r="Z25">
        <v>110.2</v>
      </c>
    </row>
    <row r="26" spans="1:26" x14ac:dyDescent="0.35">
      <c r="B26" t="s">
        <v>66</v>
      </c>
      <c r="C26">
        <v>2.75</v>
      </c>
      <c r="D26">
        <f>2.72</f>
        <v>2.72</v>
      </c>
      <c r="E26">
        <f>2.68</f>
        <v>2.68</v>
      </c>
      <c r="F26">
        <f>2.61</f>
        <v>2.61</v>
      </c>
      <c r="G26">
        <f>2.62</f>
        <v>2.62</v>
      </c>
      <c r="H26">
        <f>1.63</f>
        <v>1.63</v>
      </c>
      <c r="I26">
        <f>3.5</f>
        <v>3.5</v>
      </c>
      <c r="J26">
        <f>3.5</f>
        <v>3.5</v>
      </c>
      <c r="K26">
        <f>3.5</f>
        <v>3.5</v>
      </c>
      <c r="L26">
        <f>3.37</f>
        <v>3.37</v>
      </c>
      <c r="M26">
        <f>3</f>
        <v>3</v>
      </c>
      <c r="N26">
        <f>2.37</f>
        <v>2.37</v>
      </c>
      <c r="O26">
        <f>2.39</f>
        <v>2.39</v>
      </c>
      <c r="P26">
        <f>2.36</f>
        <v>2.36</v>
      </c>
      <c r="Q26">
        <f>2.36</f>
        <v>2.36</v>
      </c>
      <c r="R26">
        <f>2.38</f>
        <v>2.38</v>
      </c>
      <c r="S26">
        <f>2.34</f>
        <v>2.34</v>
      </c>
      <c r="T26">
        <f>2.25</f>
        <v>2.25</v>
      </c>
      <c r="U26">
        <f>2.24</f>
        <v>2.2400000000000002</v>
      </c>
      <c r="V26">
        <f>1.89</f>
        <v>1.89</v>
      </c>
      <c r="W26">
        <f>1.9</f>
        <v>1.9</v>
      </c>
      <c r="X26">
        <f>1.9</f>
        <v>1.9</v>
      </c>
      <c r="Y26">
        <f>1.23</f>
        <v>1.23</v>
      </c>
      <c r="Z26">
        <f>1.2</f>
        <v>1.2</v>
      </c>
    </row>
    <row r="27" spans="1:26" x14ac:dyDescent="0.35">
      <c r="A27">
        <v>16</v>
      </c>
      <c r="B27" t="s">
        <v>67</v>
      </c>
    </row>
    <row r="28" spans="1:26" x14ac:dyDescent="0.35">
      <c r="B28" t="s">
        <v>1</v>
      </c>
      <c r="C28">
        <v>52.3</v>
      </c>
      <c r="D28">
        <v>53.5</v>
      </c>
      <c r="E28">
        <v>55.33</v>
      </c>
      <c r="F28">
        <v>55.17</v>
      </c>
      <c r="G28">
        <v>53.14</v>
      </c>
      <c r="H28">
        <v>50.25</v>
      </c>
      <c r="I28">
        <v>64.25</v>
      </c>
      <c r="J28">
        <v>65.61</v>
      </c>
      <c r="K28">
        <v>67.81</v>
      </c>
      <c r="L28">
        <v>67.22</v>
      </c>
      <c r="M28">
        <v>64.89</v>
      </c>
      <c r="N28">
        <v>61.55</v>
      </c>
      <c r="O28">
        <v>76.73</v>
      </c>
      <c r="P28">
        <v>76.489999999999995</v>
      </c>
      <c r="Q28">
        <v>78.17</v>
      </c>
      <c r="R28">
        <v>79.33</v>
      </c>
      <c r="S28">
        <v>80.61</v>
      </c>
      <c r="T28">
        <v>79.62</v>
      </c>
      <c r="U28">
        <v>79.52</v>
      </c>
      <c r="V28">
        <v>78.16</v>
      </c>
      <c r="W28">
        <v>76.819999999999993</v>
      </c>
      <c r="X28">
        <v>76.86</v>
      </c>
      <c r="Y28">
        <v>72.94</v>
      </c>
      <c r="Z28">
        <v>72.94</v>
      </c>
    </row>
    <row r="29" spans="1:26" x14ac:dyDescent="0.35">
      <c r="B29" t="s">
        <v>2</v>
      </c>
      <c r="C29">
        <v>4.7999999999999996E-3</v>
      </c>
      <c r="D29">
        <v>5.7000000000000002E-3</v>
      </c>
      <c r="E29">
        <v>6.6E-3</v>
      </c>
      <c r="F29">
        <v>7.3000000000000001E-3</v>
      </c>
      <c r="G29">
        <v>9.1999999999999998E-3</v>
      </c>
      <c r="H29">
        <v>1.47E-2</v>
      </c>
      <c r="I29">
        <v>6.0000000000000001E-3</v>
      </c>
      <c r="J29">
        <v>7.0000000000000001E-3</v>
      </c>
      <c r="K29">
        <v>8.0000000000000002E-3</v>
      </c>
      <c r="L29">
        <v>8.9999999999999993E-3</v>
      </c>
      <c r="M29">
        <v>1.0999999999999999E-2</v>
      </c>
      <c r="N29">
        <v>1.7000000000000001E-2</v>
      </c>
      <c r="O29">
        <v>7.0000000000000001E-3</v>
      </c>
      <c r="P29">
        <v>6.8999999999999999E-3</v>
      </c>
      <c r="Q29">
        <v>8.3999999999999995E-3</v>
      </c>
      <c r="R29">
        <v>8.5000000000000006E-3</v>
      </c>
      <c r="S29">
        <v>0.01</v>
      </c>
      <c r="T29">
        <v>1.06E-2</v>
      </c>
      <c r="U29">
        <v>1.06E-2</v>
      </c>
      <c r="V29">
        <v>8.0000000000000002E-3</v>
      </c>
      <c r="W29">
        <v>0.01</v>
      </c>
      <c r="X29">
        <v>1.32E-2</v>
      </c>
      <c r="Y29">
        <v>0.02</v>
      </c>
      <c r="Z29">
        <v>2.52E-2</v>
      </c>
    </row>
    <row r="30" spans="1:26" x14ac:dyDescent="0.35">
      <c r="B30" t="s">
        <v>66</v>
      </c>
      <c r="C30">
        <f>9.27</f>
        <v>9.27</v>
      </c>
      <c r="D30">
        <f>8.92</f>
        <v>8.92</v>
      </c>
      <c r="E30">
        <f>8.68</f>
        <v>8.68</v>
      </c>
      <c r="F30">
        <f>8.4</f>
        <v>8.4</v>
      </c>
      <c r="G30">
        <f>7.94</f>
        <v>7.94</v>
      </c>
      <c r="H30">
        <f>5.87</f>
        <v>5.87</v>
      </c>
      <c r="I30">
        <f>10</f>
        <v>10</v>
      </c>
      <c r="J30">
        <f>9.7</f>
        <v>9.6999999999999993</v>
      </c>
      <c r="K30">
        <f>9.5</f>
        <v>9.5</v>
      </c>
      <c r="L30">
        <f>9.2</f>
        <v>9.1999999999999993</v>
      </c>
      <c r="M30">
        <f>8.4</f>
        <v>8.4</v>
      </c>
      <c r="N30">
        <f>6.7</f>
        <v>6.7</v>
      </c>
      <c r="O30">
        <f>10.27</f>
        <v>10.27</v>
      </c>
      <c r="P30">
        <f>10.25</f>
        <v>10.25</v>
      </c>
      <c r="Q30">
        <f>10.04</f>
        <v>10.039999999999999</v>
      </c>
      <c r="R30">
        <f>9.95</f>
        <v>9.9499999999999993</v>
      </c>
      <c r="S30">
        <f>9.73</f>
        <v>9.73</v>
      </c>
      <c r="T30">
        <f>9.46</f>
        <v>9.4600000000000009</v>
      </c>
      <c r="U30">
        <f>9.45</f>
        <v>9.4499999999999993</v>
      </c>
      <c r="V30">
        <f>9.78</f>
        <v>9.7799999999999994</v>
      </c>
      <c r="W30">
        <f>9.2</f>
        <v>9.1999999999999993</v>
      </c>
      <c r="X30">
        <f>8.68</f>
        <v>8.68</v>
      </c>
      <c r="Y30">
        <f>7.1</f>
        <v>7.1</v>
      </c>
      <c r="Z30">
        <f>6.52</f>
        <v>6.52</v>
      </c>
    </row>
    <row r="31" spans="1:26" x14ac:dyDescent="0.35">
      <c r="O31" t="s">
        <v>84</v>
      </c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</row>
    <row r="32" spans="1:26" x14ac:dyDescent="0.35">
      <c r="B32" t="s">
        <v>68</v>
      </c>
      <c r="C32">
        <f>[1]!PropsSI("H","T",C6+273.15,"P",C5*10^6,"Water")/1000</f>
        <v>3414.0936824129262</v>
      </c>
      <c r="D32">
        <f>[1]!PropsSI("H","T",D6+273.15,"P",D5*10^6,"Water")/1000</f>
        <v>3419.1110348616726</v>
      </c>
      <c r="E32">
        <f>[1]!PropsSI("H","T",E6+273.15,"P",E5*10^6,"Water")/1000</f>
        <v>3426.215447531034</v>
      </c>
      <c r="F32">
        <f>[1]!PropsSI("H","T",F6+273.15,"P",F5*10^6,"Water")/1000</f>
        <v>3430.6810594860967</v>
      </c>
      <c r="G32">
        <f>[1]!PropsSI("H","T",G6+273.15,"P",G5*10^6,"Water")/1000</f>
        <v>3448.3317199181238</v>
      </c>
      <c r="H32">
        <f>[1]!PropsSI("H","T",H6+273.15,"P",H5*10^6,"Water")/1000</f>
        <v>3483.5075944401037</v>
      </c>
      <c r="I32">
        <f>[1]!PropsSI("H","T",I6+273.15,"P",I5*10^6,"Water")/1000</f>
        <v>3413.3997864009575</v>
      </c>
      <c r="J32">
        <f>[1]!PropsSI("H","T",J6+273.15,"P",J5*10^6,"Water")/1000</f>
        <v>3417.7283583381827</v>
      </c>
      <c r="K32">
        <f>[1]!PropsSI("H","T",K6+273.15,"P",K5*10^6,"Water")/1000</f>
        <v>3423.4076628690132</v>
      </c>
      <c r="L32">
        <f>[1]!PropsSI("H","T",L6+273.15,"P",L5*10^6,"Water")/1000</f>
        <v>3428.5996944727431</v>
      </c>
      <c r="M32">
        <f>[1]!PropsSI("H","T",M6+273.15,"P",M5*10^6,"Water")/1000</f>
        <v>3447.1858275049854</v>
      </c>
      <c r="N32">
        <f>[1]!PropsSI("H","T",N6+273.15,"P",N5*10^6,"Water")/1000</f>
        <v>3483.1658033234385</v>
      </c>
      <c r="O32">
        <f>[1]!PropsSI("H","T",O6+273.15,"P",O5*10^6,"Water")/1000</f>
        <v>3390.3304424251678</v>
      </c>
      <c r="P32">
        <f>[1]!PropsSI("H","T",P6+273.15,"P",P5*10^6,"Water")/1000</f>
        <v>3392.2096219003161</v>
      </c>
      <c r="Q32">
        <f>[1]!PropsSI("H","T",Q6+273.15,"P",Q5*10^6,"Water")/1000</f>
        <v>3395.4900334627305</v>
      </c>
      <c r="R32">
        <f>[1]!PropsSI("H","T",R6+273.15,"P",R5*10^6,"Water")/1000</f>
        <v>3397.3132280525983</v>
      </c>
      <c r="S32">
        <f>[1]!PropsSI("H","T",S6+273.15,"P",S5*10^6,"Water")/1000</f>
        <v>3399.9592891403095</v>
      </c>
      <c r="T32">
        <f>[1]!PropsSI("H","T",T6+273.15,"P",T5*10^6,"Water")/1000</f>
        <v>3406.1705083268293</v>
      </c>
      <c r="U32">
        <f>[1]!PropsSI("H","T",U6+273.15,"P",U5*10^6,"Water")/1000</f>
        <v>3406.7470047604315</v>
      </c>
      <c r="V32">
        <f>[1]!PropsSI("H","T",V6+273.15,"P",V5*10^6,"Water")/1000</f>
        <v>3422.525471918223</v>
      </c>
      <c r="W32">
        <f>[1]!PropsSI("H","T",W6+273.15,"P",W5*10^6,"Water")/1000</f>
        <v>3425.8928013035993</v>
      </c>
      <c r="X32">
        <f>[1]!PropsSI("H","T",X6+273.15,"P",X5*10^6,"Water")/1000</f>
        <v>3425.8928013035993</v>
      </c>
      <c r="Y32">
        <f>[1]!PropsSI("H","T",Y6+273.15,"P",Y5*10^6,"Water")/1000</f>
        <v>3463.7729518552123</v>
      </c>
      <c r="Z32">
        <f>[1]!PropsSI("H","T",Z6+273.15,"P",Z5*10^6,"Water")/1000</f>
        <v>3463.7729518552123</v>
      </c>
    </row>
    <row r="34" spans="2:26" x14ac:dyDescent="0.35">
      <c r="B34" t="s">
        <v>69</v>
      </c>
      <c r="C34">
        <f>[1]!PropsSI("H","T",C10+273.15,"P",C9*10^6,"Water")/1000</f>
        <v>2859.6691118398307</v>
      </c>
      <c r="D34">
        <f>[1]!PropsSI("H","T",D10+273.15,"P",D9*10^6,"Water")/1000</f>
        <v>2860.088650191512</v>
      </c>
      <c r="E34">
        <f>[1]!PropsSI("H","T",E10+273.15,"P",E9*10^6,"Water")/1000</f>
        <v>2860.5081249383179</v>
      </c>
      <c r="F34">
        <f>[1]!PropsSI("H","T",F10+273.15,"P",F9*10^6,"Water")/1000</f>
        <v>2860.298395494448</v>
      </c>
      <c r="G34">
        <f>[1]!PropsSI("H","T",G10+273.15,"P",G9*10^6,"Water")/1000</f>
        <v>2858.8298429671418</v>
      </c>
      <c r="H34">
        <f>[1]!PropsSI("H","T",H10+273.15,"P",H9*10^6,"Water")/1000</f>
        <v>2856.3104743064582</v>
      </c>
      <c r="I34">
        <f>[1]!PropsSI("H","T",I10+273.15,"P",I9*10^6,"Water")/1000</f>
        <v>2866.8701779004573</v>
      </c>
      <c r="J34">
        <f>[1]!PropsSI("H","T",J10+273.15,"P",J9*10^6,"Water")/1000</f>
        <v>2867.4418538997743</v>
      </c>
      <c r="K34">
        <f>[1]!PropsSI("H","T",K10+273.15,"P",K9*10^6,"Water")/1000</f>
        <v>2868.3621519748422</v>
      </c>
      <c r="L34">
        <f>[1]!PropsSI("H","T",L10+273.15,"P",L9*10^6,"Water")/1000</f>
        <v>2867.8692795759521</v>
      </c>
      <c r="M34">
        <f>[1]!PropsSI("H","T",M10+273.15,"P",M9*10^6,"Water")/1000</f>
        <v>2865.8381117872823</v>
      </c>
      <c r="N34">
        <f>[1]!PropsSI("H","T",N10+273.15,"P",N9*10^6,"Water")/1000</f>
        <v>2862.5812156897764</v>
      </c>
      <c r="O34">
        <f>[1]!PropsSI("H","T",O10+273.15,"P",O9*10^6,"Water")/1000</f>
        <v>2873.1375056932461</v>
      </c>
      <c r="P34">
        <f>[1]!PropsSI("H","T",P10+273.15,"P",P9*10^6,"Water")/1000</f>
        <v>2873.0174038724017</v>
      </c>
      <c r="Q34">
        <f>[1]!PropsSI("H","T",Q10+273.15,"P",Q9*10^6,"Water")/1000</f>
        <v>2873.5229527794008</v>
      </c>
      <c r="R34">
        <f>[1]!PropsSI("H","T",R10+273.15,"P",R9*10^6,"Water")/1000</f>
        <v>2873.9583102899155</v>
      </c>
      <c r="S34">
        <f>[1]!PropsSI("H","T",S10+273.15,"P",S9*10^6,"Water")/1000</f>
        <v>2874.1303541095044</v>
      </c>
      <c r="T34">
        <f>[1]!PropsSI("H","T",T10+273.15,"P",T9*10^6,"Water")/1000</f>
        <v>2873.1631650310483</v>
      </c>
      <c r="U34">
        <f>[1]!PropsSI("H","T",U10+273.15,"P",U9*10^6,"Water")/1000</f>
        <v>2873.2112588439263</v>
      </c>
      <c r="V34">
        <f>[1]!PropsSI("H","T",V10+273.15,"P",V9*10^6,"Water")/1000</f>
        <v>2871.4269447672918</v>
      </c>
      <c r="W34">
        <f>[1]!PropsSI("H","T",W10+273.15,"P",W9*10^6,"Water")/1000</f>
        <v>2870.5623662331886</v>
      </c>
      <c r="X34">
        <f>[1]!PropsSI("H","T",X10+273.15,"P",X9*10^6,"Water")/1000</f>
        <v>2870.5623662331886</v>
      </c>
      <c r="Y34">
        <f>[1]!PropsSI("H","T",Y10+273.15,"P",Y9*10^6,"Water")/1000</f>
        <v>2865.8928376731551</v>
      </c>
      <c r="Z34">
        <f>[1]!PropsSI("H","T",Z10+273.15,"P",Z9*10^6,"Water")/1000</f>
        <v>2865.8433103593825</v>
      </c>
    </row>
    <row r="36" spans="2:26" x14ac:dyDescent="0.35">
      <c r="B36" t="s">
        <v>70</v>
      </c>
      <c r="C36">
        <f>[1]!PropsSI("H","T",C14+273.15,"P",C13*10^6,"Water")/1000</f>
        <v>2846.0391045509723</v>
      </c>
      <c r="D36">
        <f>[1]!PropsSI("H","T",D14+273.15,"P",D13*10^6,"Water")/1000</f>
        <v>2848.2799186705533</v>
      </c>
      <c r="E36">
        <f>[1]!PropsSI("H","T",E14+273.15,"P",E13*10^6,"Water")/1000</f>
        <v>2851.7858417851976</v>
      </c>
      <c r="F36">
        <f>[1]!PropsSI("H","T",F14+273.15,"P",F13*10^6,"Water")/1000</f>
        <v>2853.5142561457455</v>
      </c>
      <c r="G36">
        <f>[1]!PropsSI("H","T",G14+273.15,"P",G13*10^6,"Water")/1000</f>
        <v>2854.4473849612614</v>
      </c>
      <c r="H36">
        <f>[1]!PropsSI("H","T",H14+273.15,"P",H13*10^6,"Water")/1000</f>
        <v>2875.3924895558066</v>
      </c>
      <c r="I36">
        <f>[1]!PropsSI("H","T",I14+273.15,"P",I13*10^6,"Water")/1000</f>
        <v>2841.1745645407345</v>
      </c>
      <c r="J36">
        <f>[1]!PropsSI("H","T",J14+273.15,"P",J13*10^6,"Water")/1000</f>
        <v>2842.9759448711088</v>
      </c>
      <c r="K36">
        <f>[1]!PropsSI("H","T",K14+273.15,"P",K13*10^6,"Water")/1000</f>
        <v>2845.5302967406042</v>
      </c>
      <c r="L36">
        <f>[1]!PropsSI("H","T",L14+273.15,"P",L13*10^6,"Water")/1000</f>
        <v>2847.6156985999764</v>
      </c>
      <c r="M36">
        <f>[1]!PropsSI("H","T",M14+273.15,"P",M13*10^6,"Water")/1000</f>
        <v>2854.7924384670641</v>
      </c>
      <c r="N36">
        <f>[1]!PropsSI("H","T",N14+273.15,"P",N13*10^6,"Water")/1000</f>
        <v>2870.1548432811865</v>
      </c>
      <c r="O36">
        <f>[1]!PropsSI("H","T",O14+273.15,"P",O13*10^6,"Water")/1000</f>
        <v>2835.7289538722171</v>
      </c>
      <c r="P36">
        <f>[1]!PropsSI("H","T",P14+273.15,"P",P13*10^6,"Water")/1000</f>
        <v>2836.4965788352215</v>
      </c>
      <c r="Q36">
        <f>[1]!PropsSI("H","T",Q14+273.15,"P",Q13*10^6,"Water")/1000</f>
        <v>2837.7894281519393</v>
      </c>
      <c r="R36">
        <f>[1]!PropsSI("H","T",R14+273.15,"P",R13*10^6,"Water")/1000</f>
        <v>2838.3806061067994</v>
      </c>
      <c r="S36">
        <f>[1]!PropsSI("H","T",S14+273.15,"P",S13*10^6,"Water")/1000</f>
        <v>2840.2343835937672</v>
      </c>
      <c r="T36">
        <f>[1]!PropsSI("H","T",T14+273.15,"P",T13*10^6,"Water")/1000</f>
        <v>2842.1518933088296</v>
      </c>
      <c r="U36">
        <f>[1]!PropsSI("H","T",U14+273.15,"P",U13*10^6,"Water")/1000</f>
        <v>2842.4252047960645</v>
      </c>
      <c r="V36">
        <f>[1]!PropsSI("H","T",V14+273.15,"P",V13*10^6,"Water")/1000</f>
        <v>2848.5216025782688</v>
      </c>
      <c r="W36">
        <f>[1]!PropsSI("H","T",W14+273.15,"P",W13*10^6,"Water")/1000</f>
        <v>2849.4343877059005</v>
      </c>
      <c r="X36">
        <f>[1]!PropsSI("H","T",X14+273.15,"P",X13*10^6,"Water")/1000</f>
        <v>2849.4343877059005</v>
      </c>
      <c r="Y36">
        <f>[1]!PropsSI("H","T",Y14+273.15,"P",Y13*10^6,"Water")/1000</f>
        <v>2865.092449213374</v>
      </c>
      <c r="Z36">
        <f>[1]!PropsSI("H","T",Z14+273.15,"P",Z13*10^6,"Water")/1000</f>
        <v>2864.8288037388534</v>
      </c>
    </row>
    <row r="38" spans="2:26" x14ac:dyDescent="0.35">
      <c r="B38" t="s">
        <v>71</v>
      </c>
      <c r="C38">
        <f>[1]!PropsSI("H","T",C18+273.15,"P",C17*10^6,"Water")/1000</f>
        <v>2709.8865945447133</v>
      </c>
      <c r="D38">
        <f>[1]!PropsSI("H","T",D18+273.15,"P",D17*10^6,"Water")/1000</f>
        <v>2711.7769085724917</v>
      </c>
      <c r="E38">
        <f>[1]!PropsSI("H","T",E18+273.15,"P",E17*10^6,"Water")/1000</f>
        <v>2714.7299691306707</v>
      </c>
      <c r="F38">
        <f>[1]!PropsSI("H","T",F18+273.15,"P",F17*10^6,"Water")/1000</f>
        <v>2716.4485742152665</v>
      </c>
      <c r="G38">
        <f>[1]!PropsSI("H","T",G18+273.15,"P",G17*10^6,"Water")/1000</f>
        <v>2715.4174040630851</v>
      </c>
      <c r="H38">
        <f>[1]!PropsSI("H","T",H18+273.15,"P",H17*10^6,"Water")/1000</f>
        <v>2735.6761744385612</v>
      </c>
      <c r="I38">
        <f>[1]!PropsSI("H","T",I18+273.15,"P",I17*10^6,"Water")/1000</f>
        <v>2704.1524547242061</v>
      </c>
      <c r="J38">
        <f>[1]!PropsSI("H","T",J18+273.15,"P",J17*10^6,"Water")/1000</f>
        <v>2705.5198034890777</v>
      </c>
      <c r="K38">
        <f>[1]!PropsSI("H","T",K18+273.15,"P",K17*10^6,"Water")/1000</f>
        <v>2707.2149384804129</v>
      </c>
      <c r="L38">
        <f>[1]!PropsSI("H","T",L18+273.15,"P",L17*10^6,"Water")/1000</f>
        <v>2708.8423288003542</v>
      </c>
      <c r="M38">
        <f>[1]!PropsSI("H","T",M18+273.15,"P",M17*10^6,"Water")/1000</f>
        <v>2715.5088724879338</v>
      </c>
      <c r="N38">
        <f>[1]!PropsSI("H","T",N18+273.15,"P",N17*10^6,"Water")/1000</f>
        <v>2729.0121469959981</v>
      </c>
      <c r="O38">
        <f>[1]!PropsSI("H","T",O18+273.15,"P",O17*10^6,"Water")/1000</f>
        <v>2716.2048080580698</v>
      </c>
      <c r="P38">
        <f>[1]!PropsSI("H","T",P18+273.15,"P",P17*10^6,"Water")/1000</f>
        <v>2716.0589890005158</v>
      </c>
      <c r="Q38">
        <f>[1]!PropsSI("H","T",Q18+273.15,"P",Q17*10^6,"Water")/1000</f>
        <v>537.00145766431888</v>
      </c>
      <c r="R38">
        <f>[1]!PropsSI("H","T",R18+273.15,"P",R17*10^6,"Water")/1000</f>
        <v>539.13299380731746</v>
      </c>
      <c r="S38">
        <f>[1]!PropsSI("H","T",S18+273.15,"P",S17*10^6,"Water")/1000</f>
        <v>541.69126607803025</v>
      </c>
      <c r="T38">
        <f>[1]!PropsSI("H","T",T18+273.15,"P",T17*10^6,"Water")/1000</f>
        <v>2719.1060194349493</v>
      </c>
      <c r="U38">
        <f>[1]!PropsSI("H","T",U18+273.15,"P",U17*10^6,"Water")/1000</f>
        <v>2719.5827272052361</v>
      </c>
      <c r="V38">
        <f>[1]!PropsSI("H","T",V18+273.15,"P",V17*10^6,"Water")/1000</f>
        <v>2724.8615334140964</v>
      </c>
      <c r="W38">
        <f>[1]!PropsSI("H","T",W18+273.15,"P",W17*10^6,"Water")/1000</f>
        <v>2725.726881592223</v>
      </c>
      <c r="X38">
        <f>[1]!PropsSI("H","T",X18+273.15,"P",X17*10^6,"Water")/1000</f>
        <v>2725.9256810163201</v>
      </c>
      <c r="Y38">
        <f>[1]!PropsSI("H","T",Y18+273.15,"P",Y17*10^6,"Water")/1000</f>
        <v>2739.7581180783222</v>
      </c>
      <c r="Z38">
        <f>[1]!PropsSI("H","T",Z18+273.15,"P",Z17*10^6,"Water")/1000</f>
        <v>2739.9174319711183</v>
      </c>
    </row>
    <row r="39" spans="2:26" x14ac:dyDescent="0.35">
      <c r="B39" t="s">
        <v>72</v>
      </c>
      <c r="C39">
        <f>C18 - ([1]!PropsSI("T","Q",0,"P",C17*10^6,"Water")-273.15)</f>
        <v>7.9506210992273481</v>
      </c>
      <c r="D39">
        <f>D18 - ([1]!PropsSI("T","Q",0,"P",D17*10^6,"Water")-273.15)</f>
        <v>8.2981663974760238</v>
      </c>
      <c r="E39">
        <f>E18 - ([1]!PropsSI("T","Q",0,"P",E17*10^6,"Water")-273.15)</f>
        <v>8.8976158404407499</v>
      </c>
      <c r="F39">
        <f>F18 - ([1]!PropsSI("T","Q",0,"P",F17*10^6,"Water")-273.15)</f>
        <v>9.7737850991997277</v>
      </c>
      <c r="G39">
        <f>G18 - ([1]!PropsSI("T","Q",0,"P",G17*10^6,"Water")-273.15)</f>
        <v>10.155298657210636</v>
      </c>
      <c r="H39">
        <f>H18 - ([1]!PropsSI("T","Q",0,"P",H17*10^6,"Water")-273.15)</f>
        <v>20.876154744344575</v>
      </c>
      <c r="I39">
        <f>I18 - ([1]!PropsSI("T","Q",0,"P",I17*10^6,"Water")-273.15)</f>
        <v>0.80579211475910029</v>
      </c>
      <c r="J39">
        <f>J18 - ([1]!PropsSI("T","Q",0,"P",J17*10^6,"Water")-273.15)</f>
        <v>0.86899534337213424</v>
      </c>
      <c r="K39">
        <f>K18 - ([1]!PropsSI("T","Q",0,"P",K17*10^6,"Water")-273.15)</f>
        <v>0.98840584735737025</v>
      </c>
      <c r="L39">
        <f>L18 - ([1]!PropsSI("T","Q",0,"P",L17*10^6,"Water")-273.15)</f>
        <v>1.8501088804770518</v>
      </c>
      <c r="M39">
        <f>M18 - ([1]!PropsSI("T","Q",0,"P",M17*10^6,"Water")-273.15)</f>
        <v>5.6348938881303923</v>
      </c>
      <c r="N39">
        <f>N18 - ([1]!PropsSI("T","Q",0,"P",N17*10^6,"Water")-273.15)</f>
        <v>12.98873102022489</v>
      </c>
      <c r="O39">
        <f>O18 - ([1]!PropsSI("T","Q",0,"P",O17*10^6,"Water")-273.15)</f>
        <v>1.3247736461167392E-2</v>
      </c>
      <c r="P39">
        <f>P18 - ([1]!PropsSI("T","Q",0,"P",P17*10^6,"Water")-273.15)</f>
        <v>6.1159772472763052E-3</v>
      </c>
      <c r="Q39">
        <f>Q18 - ([1]!PropsSI("T","Q",0,"P",Q17*10^6,"Water")-273.15)</f>
        <v>-4.3978603282894824E-2</v>
      </c>
      <c r="R39">
        <f>R18 - ([1]!PropsSI("T","Q",0,"P",R17*10^6,"Water")-273.15)</f>
        <v>-4.9335295598496032E-2</v>
      </c>
      <c r="S39">
        <f>S18 - ([1]!PropsSI("T","Q",0,"P",S17*10^6,"Water")-273.15)</f>
        <v>-1.2062255780136866E-2</v>
      </c>
      <c r="T39">
        <f>T18 - ([1]!PropsSI("T","Q",0,"P",T17*10^6,"Water")-273.15)</f>
        <v>0.48359585117003689</v>
      </c>
      <c r="U39">
        <f>U18 - ([1]!PropsSI("T","Q",0,"P",U17*10^6,"Water")-273.15)</f>
        <v>0.7220895231941995</v>
      </c>
      <c r="V39">
        <f>V18 - ([1]!PropsSI("T","Q",0,"P",V17*10^6,"Water")-273.15)</f>
        <v>3.4388423888838986</v>
      </c>
      <c r="W39">
        <f>W18 - ([1]!PropsSI("T","Q",0,"P",W17*10^6,"Water")-273.15)</f>
        <v>4.1885935262042437</v>
      </c>
      <c r="X39">
        <f>X18 - ([1]!PropsSI("T","Q",0,"P",X17*10^6,"Water")-273.15)</f>
        <v>4.2622453307585033</v>
      </c>
      <c r="Y39">
        <f>Y18 - ([1]!PropsSI("T","Q",0,"P",Y17*10^6,"Water")-273.15)</f>
        <v>11.63752872276595</v>
      </c>
      <c r="Z39">
        <f>Z18 - ([1]!PropsSI("T","Q",0,"P",Z17*10^6,"Water")-273.15)</f>
        <v>11.65565067167114</v>
      </c>
    </row>
    <row r="41" spans="2:26" x14ac:dyDescent="0.35">
      <c r="B41" t="s">
        <v>73</v>
      </c>
      <c r="C41">
        <f>[1]!PropsSI("H","T",C22+273.15,"P",C21*10^6,"Water")/1000</f>
        <v>2656.1097060673692</v>
      </c>
      <c r="D41">
        <f>[1]!PropsSI("H","T",D22+273.15,"P",D21*10^6,"Water")/1000</f>
        <v>370.72950507159095</v>
      </c>
      <c r="E41">
        <f>[1]!PropsSI("H","T",E22+273.15,"P",E21*10^6,"Water")/1000</f>
        <v>2658.7242793399196</v>
      </c>
      <c r="F41">
        <f>[1]!PropsSI("H","T",F22+273.15,"P",F21*10^6,"Water")/1000</f>
        <v>374.51516400332605</v>
      </c>
      <c r="G41">
        <f>[1]!PropsSI("H","T",G22+273.15,"P",G21*10^6,"Water")/1000</f>
        <v>2656.9215096914595</v>
      </c>
      <c r="H41">
        <f>[1]!PropsSI("H","T",H22+273.15,"P",H21*10^6,"Water")/1000</f>
        <v>2655.6108587792123</v>
      </c>
      <c r="I41">
        <f>[1]!PropsSI("H","T",I22+273.15,"P",I21*10^6,"Water")/1000</f>
        <v>391.35042212178661</v>
      </c>
      <c r="J41">
        <f>[1]!PropsSI("H","T",J22+273.15,"P",J21*10^6,"Water")/1000</f>
        <v>393.87727877475322</v>
      </c>
      <c r="K41">
        <f>[1]!PropsSI("H","T",K22+273.15,"P",K21*10^6,"Water")/1000</f>
        <v>398.08926211764475</v>
      </c>
      <c r="L41">
        <f>[1]!PropsSI("H","T",L22+273.15,"P",L21*10^6,"Water")/1000</f>
        <v>397.24647832503075</v>
      </c>
      <c r="M41">
        <f>[1]!PropsSI("H","T",M22+273.15,"P",M21*10^6,"Water")/1000</f>
        <v>2665.8815467094801</v>
      </c>
      <c r="N41">
        <f>[1]!PropsSI("H","T",N22+273.15,"P",N21*10^6,"Water")/1000</f>
        <v>389.66630636727666</v>
      </c>
      <c r="O41">
        <f>[1]!PropsSI("H","T",O22+273.15,"P",O21*10^6,"Water")/1000</f>
        <v>2692.8865900908991</v>
      </c>
      <c r="P41">
        <f>[1]!PropsSI("H","T",P22+273.15,"P",P21*10^6,"Water")/1000</f>
        <v>2692.735767504204</v>
      </c>
      <c r="Q41">
        <f>[1]!PropsSI("H","T",Q22+273.15,"P",Q21*10^6,"Water")/1000</f>
        <v>2693.7937531286616</v>
      </c>
      <c r="R41">
        <f>[1]!PropsSI("H","T",R22+273.15,"P",R21*10^6,"Water")/1000</f>
        <v>470.72904931122554</v>
      </c>
      <c r="S41">
        <f>[1]!PropsSI("H","T",S22+273.15,"P",S21*10^6,"Water")/1000</f>
        <v>2695.3140893552791</v>
      </c>
      <c r="T41">
        <f>[1]!PropsSI("H","T",T22+273.15,"P",T21*10^6,"Water")/1000</f>
        <v>471.57594427693141</v>
      </c>
      <c r="U41">
        <f>[1]!PropsSI("H","T",U22+273.15,"P",U21*10^6,"Water")/1000</f>
        <v>2694.7047045070717</v>
      </c>
      <c r="V41">
        <f>[1]!PropsSI("H","T",V22+273.15,"P",V21*10^6,"Water")/1000</f>
        <v>469.03506993492726</v>
      </c>
      <c r="W41">
        <f>[1]!PropsSI("H","T",W22+273.15,"P",W21*10^6,"Water")/1000</f>
        <v>466.91800556943764</v>
      </c>
      <c r="X41">
        <f>[1]!PropsSI("H","T",X22+273.15,"P",X21*10^6,"Water")/1000</f>
        <v>467.34124533303918</v>
      </c>
      <c r="Y41">
        <f>[1]!PropsSI("H","T",Y22+273.15,"P",Y21*10^6,"Water")/1000</f>
        <v>2691.2334360283794</v>
      </c>
      <c r="Z41">
        <f>[1]!PropsSI("H","T",Z22+273.15,"P",Z21*10^6,"Water")/1000</f>
        <v>462.26177136439077</v>
      </c>
    </row>
    <row r="42" spans="2:26" x14ac:dyDescent="0.35">
      <c r="B42" t="s">
        <v>72</v>
      </c>
      <c r="C42">
        <f>C22 - ([1]!PropsSI("T","Q",0,"P",C21*10^6,"Water")-273.15)</f>
        <v>2.6966486219947683E-2</v>
      </c>
      <c r="D42">
        <f>D22 - ([1]!PropsSI("T","Q",0,"P",D21*10^6,"Water")-273.15)</f>
        <v>-8.9150316320001366E-3</v>
      </c>
      <c r="E42">
        <f>E22 - ([1]!PropsSI("T","Q",0,"P",E21*10^6,"Water")-273.15)</f>
        <v>2.2700643263078746E-2</v>
      </c>
      <c r="F42">
        <f>F22 - ([1]!PropsSI("T","Q",0,"P",F21*10^6,"Water")-273.15)</f>
        <v>-9.18649094870716E-4</v>
      </c>
      <c r="G42">
        <f>G22 - ([1]!PropsSI("T","Q",0,"P",G21*10^6,"Water")-273.15)</f>
        <v>9.3296232413706548E-3</v>
      </c>
      <c r="H42">
        <f>H22 - ([1]!PropsSI("T","Q",0,"P",H21*10^6,"Water")-273.15)</f>
        <v>9.3009745081360506E-3</v>
      </c>
      <c r="I42">
        <f>I22 - ([1]!PropsSI("T","Q",0,"P",I21*10^6,"Water")-273.15)</f>
        <v>-8.5536319055023569E-2</v>
      </c>
      <c r="J42">
        <f>J22 - ([1]!PropsSI("T","Q",0,"P",J21*10^6,"Water")-273.15)</f>
        <v>-0.15146829281144392</v>
      </c>
      <c r="K42">
        <f>K22 - ([1]!PropsSI("T","Q",0,"P",K21*10^6,"Water")-273.15)</f>
        <v>-0.12548298710800054</v>
      </c>
      <c r="L42">
        <f>L22 - ([1]!PropsSI("T","Q",0,"P",L21*10^6,"Water")-273.15)</f>
        <v>-4.0311938682435766E-3</v>
      </c>
      <c r="M42">
        <f>M22 - ([1]!PropsSI("T","Q",0,"P",M21*10^6,"Water")-273.15)</f>
        <v>7.9788521004644508E-2</v>
      </c>
      <c r="N42">
        <f>N22 - ([1]!PropsSI("T","Q",0,"P",N21*10^6,"Water")-273.15)</f>
        <v>-0.14736332244757477</v>
      </c>
      <c r="O42">
        <f>O22 - ([1]!PropsSI("T","Q",0,"P",O21*10^6,"Water")-273.15)</f>
        <v>1.1024632616184249E-2</v>
      </c>
      <c r="P42">
        <f>P22 - ([1]!PropsSI("T","Q",0,"P",P21*10^6,"Water")-273.15)</f>
        <v>1.163606814171203E-2</v>
      </c>
      <c r="Q42">
        <f>Q22 - ([1]!PropsSI("T","Q",0,"P",Q21*10^6,"Water")-273.15)</f>
        <v>1.310713333946012E-2</v>
      </c>
      <c r="R42">
        <f>R22 - ([1]!PropsSI("T","Q",0,"P",R21*10^6,"Water")-273.15)</f>
        <v>-5.8296109430656884E-2</v>
      </c>
      <c r="S42">
        <f>S22 - ([1]!PropsSI("T","Q",0,"P",S21*10^6,"Water")-273.15)</f>
        <v>3.7749885158561369E-2</v>
      </c>
      <c r="T42">
        <f>T22 - ([1]!PropsSI("T","Q",0,"P",T21*10^6,"Water")-273.15)</f>
        <v>-1.4095231983873191E-2</v>
      </c>
      <c r="U42">
        <f>U22 - ([1]!PropsSI("T","Q",0,"P",U21*10^6,"Water")-273.15)</f>
        <v>2.4792701125107897E-2</v>
      </c>
      <c r="V42">
        <f>V22 - ([1]!PropsSI("T","Q",0,"P",V21*10^6,"Water")-273.15)</f>
        <v>-4.6150703620767786E-2</v>
      </c>
      <c r="W42">
        <f>W22 - ([1]!PropsSI("T","Q",0,"P",W21*10^6,"Water")-273.15)</f>
        <v>-4.9378900772651946E-2</v>
      </c>
      <c r="X42">
        <f>X22 - ([1]!PropsSI("T","Q",0,"P",X21*10^6,"Water")-273.15)</f>
        <v>-9.3490432819578473E-3</v>
      </c>
      <c r="Y42">
        <f>Y22 - ([1]!PropsSI("T","Q",0,"P",Y21*10^6,"Water")-273.15)</f>
        <v>3.3353097751586347E-2</v>
      </c>
      <c r="Z42">
        <f>Z22 - ([1]!PropsSI("T","Q",0,"P",Z21*10^6,"Water")-273.15)</f>
        <v>-5.2690252559713713E-2</v>
      </c>
    </row>
    <row r="44" spans="2:26" x14ac:dyDescent="0.35">
      <c r="B44" t="s">
        <v>74</v>
      </c>
      <c r="C44">
        <f>[1]!PropsSI("H","Q",1-C26/100,"T",C25+273.15,"Water")/1000</f>
        <v>2593.1819450430053</v>
      </c>
      <c r="D44">
        <f>[1]!PropsSI("H","Q",1-D26/100,"T",D25+273.15,"Water")/1000</f>
        <v>2594.8926109753197</v>
      </c>
      <c r="E44">
        <f>[1]!PropsSI("H","Q",1-E26/100,"T",E25+273.15,"Water")/1000</f>
        <v>2597.5096954704873</v>
      </c>
      <c r="F44">
        <f>[1]!PropsSI("H","Q",1-F26/100,"T",F25+273.15,"Water")/1000</f>
        <v>2598.9384703786586</v>
      </c>
      <c r="G44">
        <f>[1]!PropsSI("H","Q",1-G26/100,"T",G25+273.15,"Water")/1000</f>
        <v>2597.1789628703787</v>
      </c>
      <c r="H44">
        <f>[1]!PropsSI("H","Q",1-H26/100,"T",H25+273.15,"Water")/1000</f>
        <v>2618.3019860503568</v>
      </c>
      <c r="I44">
        <f>[1]!PropsSI("H","Q",1-I26/100,"T",I25+273.15,"Water")/1000</f>
        <v>2585.4612394434348</v>
      </c>
      <c r="J44">
        <f>[1]!PropsSI("H","Q",1-J26/100,"T",J25+273.15,"Water")/1000</f>
        <v>2586.4823657805773</v>
      </c>
      <c r="K44">
        <f>[1]!PropsSI("H","Q",1-K26/100,"T",K25+273.15,"Water")/1000</f>
        <v>2588.1803833112126</v>
      </c>
      <c r="L44">
        <f>[1]!PropsSI("H","Q",1-L26/100,"T",L25+273.15,"Water")/1000</f>
        <v>2590.7922286250619</v>
      </c>
      <c r="M44">
        <f>[1]!PropsSI("H","Q",1-M26/100,"T",M25+273.15,"Water")/1000</f>
        <v>2597.6742488756126</v>
      </c>
      <c r="N44">
        <f>[1]!PropsSI("H","Q",1-N26/100,"T",N25+273.15,"Water")/1000</f>
        <v>2610.4839715625935</v>
      </c>
      <c r="O44">
        <f>[1]!PropsSI("H","Q",1-O26/100,"T",O25+273.15,"Water")/1000</f>
        <v>2639.6691619841622</v>
      </c>
      <c r="P44">
        <f>[1]!PropsSI("H","Q",1-P26/100,"T",P25+273.15,"Water")/1000</f>
        <v>2640.1794668669636</v>
      </c>
      <c r="Q44">
        <f>[1]!PropsSI("H","Q",1-Q26/100,"T",Q25+273.15,"Water")/1000</f>
        <v>2640.337077578235</v>
      </c>
      <c r="R44">
        <f>[1]!PropsSI("H","Q",1-R26/100,"T",R25+273.15,"Water")/1000</f>
        <v>2641.4650415456886</v>
      </c>
      <c r="S44">
        <f>[1]!PropsSI("H","Q",1-S26/100,"T",S25+273.15,"Water")/1000</f>
        <v>2643.2947963551524</v>
      </c>
      <c r="T44">
        <f>[1]!PropsSI("H","Q",1-T26/100,"T",T25+273.15,"Water")/1000</f>
        <v>2644.6689886578747</v>
      </c>
      <c r="U44">
        <f>[1]!PropsSI("H","Q",1-U26/100,"T",U25+273.15,"Water")/1000</f>
        <v>2644.8912999721174</v>
      </c>
      <c r="V44">
        <f>[1]!PropsSI("H","Q",1-V26/100,"T",V25+273.15,"Water")/1000</f>
        <v>2651.7377696394324</v>
      </c>
      <c r="W44">
        <f>[1]!PropsSI("H","Q",1-W26/100,"T",W25+273.15,"Water")/1000</f>
        <v>2650.7347466147012</v>
      </c>
      <c r="X44">
        <f>[1]!PropsSI("H","Q",1-X26/100,"T",X25+273.15,"Water")/1000</f>
        <v>2650.8909809800493</v>
      </c>
      <c r="Y44">
        <f>[1]!PropsSI("H","Q",1-Y26/100,"T",Y25+273.15,"Water")/1000</f>
        <v>2663.7919144221828</v>
      </c>
      <c r="Z44">
        <f>[1]!PropsSI("H","Q",1-Z26/100,"T",Z25+273.15,"Water")/1000</f>
        <v>2664.6158030776251</v>
      </c>
    </row>
    <row r="45" spans="2:26" x14ac:dyDescent="0.35">
      <c r="B45" t="s">
        <v>75</v>
      </c>
      <c r="C45">
        <f>[1]!PropsSI("P","Q",1-C26/100,"T",C25+273.15,"Water")/1000000</f>
        <v>6.4767191933888787E-2</v>
      </c>
      <c r="D45">
        <f>[1]!PropsSI("P","Q",1-D26/100,"T",D25+273.15,"Water")/1000000</f>
        <v>6.6277341963131509E-2</v>
      </c>
      <c r="E45">
        <f>[1]!PropsSI("P","Q",1-E26/100,"T",E25+273.15,"Water")/1000000</f>
        <v>6.8859534440163031E-2</v>
      </c>
      <c r="F45">
        <f>[1]!PropsSI("P","Q",1-F26/100,"T",F25+273.15,"Water")/1000000</f>
        <v>6.8597597508601588E-2</v>
      </c>
      <c r="G45">
        <f>[1]!PropsSI("P","Q",1-G26/100,"T",G25+273.15,"Water")/1000000</f>
        <v>6.6277341963131509E-2</v>
      </c>
      <c r="H45">
        <f>[1]!PropsSI("P","Q",1-H26/100,"T",H25+273.15,"Water")/1000000</f>
        <v>6.4022958996165141E-2</v>
      </c>
      <c r="I45">
        <f>[1]!PropsSI("P","Q",1-I26/100,"T",I25+273.15,"Water")/1000000</f>
        <v>7.9746074175095868E-2</v>
      </c>
      <c r="J45">
        <f>[1]!PropsSI("P","Q",1-J26/100,"T",J25+273.15,"Water")/1000000</f>
        <v>8.1541480565424374E-2</v>
      </c>
      <c r="K45">
        <f>[1]!PropsSI("P","Q",1-K26/100,"T",K25+273.15,"Water")/1000000</f>
        <v>8.4608466319554598E-2</v>
      </c>
      <c r="L45">
        <f>[1]!PropsSI("P","Q",1-L26/100,"T",L25+273.15,"Water")/1000000</f>
        <v>8.3987521762633716E-2</v>
      </c>
      <c r="M45">
        <f>[1]!PropsSI("P","Q",1-M26/100,"T",M25+273.15,"Water")/1000000</f>
        <v>8.1239933970178688E-2</v>
      </c>
      <c r="N45">
        <f>[1]!PropsSI("P","Q",1-N26/100,"T",N25+273.15,"Water")/1000000</f>
        <v>7.8567501856889765E-2</v>
      </c>
      <c r="O45">
        <f>[1]!PropsSI("P","Q",1-O26/100,"T",O25+273.15,"Water")/1000000</f>
        <v>0.14925487204102467</v>
      </c>
      <c r="P45">
        <f>[1]!PropsSI("P","Q",1-P26/100,"T",P25+273.15,"Water")/1000000</f>
        <v>0.14875775625359325</v>
      </c>
      <c r="Q45">
        <f>[1]!PropsSI("P","Q",1-Q26/100,"T",Q25+273.15,"Water")/1000000</f>
        <v>0.14925487204102467</v>
      </c>
      <c r="R45">
        <f>[1]!PropsSI("P","Q",1-R26/100,"T",R25+273.15,"Water")/1000000</f>
        <v>0.1543015309035089</v>
      </c>
      <c r="S45">
        <f>[1]!PropsSI("P","Q",1-S26/100,"T",S25+273.15,"Water")/1000000</f>
        <v>0.15739619525788018</v>
      </c>
      <c r="T45">
        <f>[1]!PropsSI("P","Q",1-T26/100,"T",T25+273.15,"Water")/1000000</f>
        <v>0.1553274840163118</v>
      </c>
      <c r="U45">
        <f>[1]!PropsSI("P","Q",1-U26/100,"T",U25+273.15,"Water")/1000000</f>
        <v>0.1553274840163118</v>
      </c>
      <c r="V45">
        <f>[1]!PropsSI("P","Q",1-V26/100,"T",V25+273.15,"Water")/1000000</f>
        <v>0.15226631466586293</v>
      </c>
      <c r="W45">
        <f>[1]!PropsSI("P","Q",1-W26/100,"T",W25+273.15,"Water")/1000000</f>
        <v>0.14975335205077175</v>
      </c>
      <c r="X45">
        <f>[1]!PropsSI("P","Q",1-X26/100,"T",X25+273.15,"Water")/1000000</f>
        <v>0.15025319910043264</v>
      </c>
      <c r="Y45">
        <f>[1]!PropsSI("P","Q",1-Y26/100,"T",Y25+273.15,"Water")/1000000</f>
        <v>0.14386100857145734</v>
      </c>
      <c r="Z45">
        <f>[1]!PropsSI("P","Q",1-Z26/100,"T",Z25+273.15,"Water")/1000000</f>
        <v>0.14434463745968584</v>
      </c>
    </row>
    <row r="46" spans="2:26" x14ac:dyDescent="0.35">
      <c r="B46" t="s">
        <v>76</v>
      </c>
      <c r="C46">
        <f>[1]!PropsSI("S","Q",1-C26/100,"T",C25+273.15,"Water")/1000</f>
        <v>7.3309999308105773</v>
      </c>
      <c r="D46">
        <f>[1]!PropsSI("S","Q",1-D26/100,"T",D25+273.15,"Water")/1000</f>
        <v>7.3255075735443418</v>
      </c>
      <c r="E46">
        <f>[1]!PropsSI("S","Q",1-E26/100,"T",E25+273.15,"Water")/1000</f>
        <v>7.3157741511460079</v>
      </c>
      <c r="F46">
        <f>[1]!PropsSI("S","Q",1-F26/100,"T",F25+273.15,"Water")/1000</f>
        <v>7.3214064069673137</v>
      </c>
      <c r="G46">
        <f>[1]!PropsSI("S","Q",1-G26/100,"T",G25+273.15,"Water")/1000</f>
        <v>7.331829575189742</v>
      </c>
      <c r="H46">
        <f>[1]!PropsSI("S","Q",1-H26/100,"T",H25+273.15,"Water")/1000</f>
        <v>7.4057610924286568</v>
      </c>
      <c r="I46">
        <f>[1]!PropsSI("S","Q",1-I26/100,"T",I25+273.15,"Water")/1000</f>
        <v>7.2179053454798465</v>
      </c>
      <c r="J46">
        <f>[1]!PropsSI("S","Q",1-J26/100,"T",J25+273.15,"Water")/1000</f>
        <v>7.2109049929027984</v>
      </c>
      <c r="K46">
        <f>[1]!PropsSI("S","Q",1-K26/100,"T",K25+273.15,"Water")/1000</f>
        <v>7.1993026450009241</v>
      </c>
      <c r="L46">
        <f>[1]!PropsSI("S","Q",1-L26/100,"T",L25+273.15,"Water")/1000</f>
        <v>7.2096369340188904</v>
      </c>
      <c r="M46">
        <f>[1]!PropsSI("S","Q",1-M26/100,"T",M25+273.15,"Water")/1000</f>
        <v>7.2430244582600416</v>
      </c>
      <c r="N46">
        <f>[1]!PropsSI("S","Q",1-N26/100,"T",N25+273.15,"Water")/1000</f>
        <v>7.2927905344969437</v>
      </c>
      <c r="O46">
        <f>[1]!PropsSI("S","Q",1-O26/100,"T",O25+273.15,"Water")/1000</f>
        <v>7.0862016389911631</v>
      </c>
      <c r="P46">
        <f>[1]!PropsSI("S","Q",1-P26/100,"T",P25+273.15,"Water")/1000</f>
        <v>7.0890026765862029</v>
      </c>
      <c r="Q46">
        <f>[1]!PropsSI("S","Q",1-Q26/100,"T",Q25+273.15,"Water")/1000</f>
        <v>7.0879394186036864</v>
      </c>
      <c r="R46">
        <f>[1]!PropsSI("S","Q",1-R26/100,"T",R25+273.15,"Water")/1000</f>
        <v>7.076189717910931</v>
      </c>
      <c r="S46">
        <f>[1]!PropsSI("S","Q",1-S26/100,"T",S25+273.15,"Water")/1000</f>
        <v>7.0721699637854751</v>
      </c>
      <c r="T46">
        <f>[1]!PropsSI("S","Q",1-T26/100,"T",T25+273.15,"Water")/1000</f>
        <v>7.0815754130567639</v>
      </c>
      <c r="U46">
        <f>[1]!PropsSI("S","Q",1-U26/100,"T",U25+273.15,"Water")/1000</f>
        <v>7.082152021315725</v>
      </c>
      <c r="V46">
        <f>[1]!PropsSI("S","Q",1-V26/100,"T",V25+273.15,"Water")/1000</f>
        <v>7.1087368332517284</v>
      </c>
      <c r="W46">
        <f>[1]!PropsSI("S","Q",1-W26/100,"T",W25+273.15,"Water")/1000</f>
        <v>7.1135126010224043</v>
      </c>
      <c r="X46">
        <f>[1]!PropsSI("S","Q",1-X26/100,"T",X25+273.15,"Water")/1000</f>
        <v>7.1124405076630879</v>
      </c>
      <c r="Y46">
        <f>[1]!PropsSI("S","Q",1-Y26/100,"T",Y25+273.15,"Water")/1000</f>
        <v>7.1654049268637063</v>
      </c>
      <c r="Z46">
        <f>[1]!PropsSI("S","Q",1-Z26/100,"T",Z25+273.15,"Water")/1000</f>
        <v>7.1660541706285521</v>
      </c>
    </row>
    <row r="47" spans="2:26" x14ac:dyDescent="0.35">
      <c r="B47" t="s">
        <v>81</v>
      </c>
      <c r="C47">
        <f>1/[1]!PropsSI("D","Q",1-C26/100,"T",C25+273.15,"Water")</f>
        <v>2.4731967614841199</v>
      </c>
      <c r="D47">
        <f>1/[1]!PropsSI("D","Q",1-D26/100,"T",D25+273.15,"Water")</f>
        <v>2.4211761872783448</v>
      </c>
      <c r="E47">
        <f>1/[1]!PropsSI("D","Q",1-E26/100,"T",E25+273.15,"Water")</f>
        <v>2.3370836096670891</v>
      </c>
      <c r="F47">
        <f>1/[1]!PropsSI("D","Q",1-F26/100,"T",F25+273.15,"Water")</f>
        <v>2.347118291082821</v>
      </c>
      <c r="G47">
        <f>1/[1]!PropsSI("D","Q",1-G26/100,"T",G25+273.15,"Water")</f>
        <v>2.4236639970117126</v>
      </c>
      <c r="H47">
        <f>1/[1]!PropsSI("D","Q",1-H26/100,"T",H25+273.15,"Water")</f>
        <v>2.5288688107581909</v>
      </c>
      <c r="I47">
        <f>1/[1]!PropsSI("D","Q",1-I26/100,"T",I25+273.15,"Water")</f>
        <v>2.0200715389406549</v>
      </c>
      <c r="J47">
        <f>1/[1]!PropsSI("D","Q",1-J26/100,"T",J25+273.15,"Water")</f>
        <v>1.9784357696105535</v>
      </c>
      <c r="K47">
        <f>1/[1]!PropsSI("D","Q",1-K26/100,"T",K25+273.15,"Water")</f>
        <v>1.9112733263604116</v>
      </c>
      <c r="L47">
        <f>1/[1]!PropsSI("D","Q",1-L26/100,"T",L25+273.15,"Water")</f>
        <v>1.9270787616033778</v>
      </c>
      <c r="M47">
        <f>1/[1]!PropsSI("D","Q",1-M26/100,"T",M25+273.15,"Water")</f>
        <v>1.9955853305153153</v>
      </c>
      <c r="N47">
        <f>1/[1]!PropsSI("D","Q",1-N26/100,"T",N25+273.15,"Water")</f>
        <v>2.0723783183021234</v>
      </c>
      <c r="O47">
        <f>1/[1]!PropsSI("D","Q",1-O26/100,"T",O25+273.15,"Water")</f>
        <v>1.1368872399736407</v>
      </c>
      <c r="P47">
        <f>1/[1]!PropsSI("D","Q",1-P26/100,"T",P25+273.15,"Water")</f>
        <v>1.1407910732976483</v>
      </c>
      <c r="Q47">
        <f>1/[1]!PropsSI("D","Q",1-Q26/100,"T",Q25+273.15,"Water")</f>
        <v>1.1372363337063633</v>
      </c>
      <c r="R47">
        <f>1/[1]!PropsSI("D","Q",1-R26/100,"T",R25+273.15,"Water")</f>
        <v>1.1021781845229597</v>
      </c>
      <c r="S47">
        <f>1/[1]!PropsSI("D","Q",1-S26/100,"T",S25+273.15,"Water")</f>
        <v>1.0823347174614502</v>
      </c>
      <c r="T47">
        <f>1/[1]!PropsSI("D","Q",1-T26/100,"T",T25+273.15,"Water")</f>
        <v>1.0968234762373361</v>
      </c>
      <c r="U47">
        <f>1/[1]!PropsSI("D","Q",1-U26/100,"T",U25+273.15,"Water")</f>
        <v>1.0969355754550265</v>
      </c>
      <c r="V47">
        <f>1/[1]!PropsSI("D","Q",1-V26/100,"T",V25+273.15,"Water")</f>
        <v>1.1215501672550696</v>
      </c>
      <c r="W47">
        <f>1/[1]!PropsSI("D","Q",1-W26/100,"T",W25+273.15,"Water")</f>
        <v>1.1390308428486435</v>
      </c>
      <c r="X47">
        <f>1/[1]!PropsSI("D","Q",1-X26/100,"T",X25+273.15,"Water")</f>
        <v>1.1354857507333138</v>
      </c>
      <c r="Y47">
        <f>1/[1]!PropsSI("D","Q",1-Y26/100,"T",Y25+273.15,"Water")</f>
        <v>1.1906852512312713</v>
      </c>
      <c r="Z47">
        <f>1/[1]!PropsSI("D","Q",1-Z26/100,"T",Z25+273.15,"Water")</f>
        <v>1.1873132353086175</v>
      </c>
    </row>
    <row r="48" spans="2:26" x14ac:dyDescent="0.35">
      <c r="B48" t="s">
        <v>77</v>
      </c>
      <c r="C48">
        <f>[1]!PropsSI("H","Q",1-C30/100,"P",C29*10^6,"Water")/1000</f>
        <v>2334.650924854951</v>
      </c>
      <c r="D48">
        <f>[1]!PropsSI("H","Q",1-D30/100,"P",D29*10^6,"Water")/1000</f>
        <v>2349.3260689215881</v>
      </c>
      <c r="E48">
        <f>[1]!PropsSI("H","Q",1-E30/100,"P",E29*10^6,"Water")/1000</f>
        <v>2360.4937861198173</v>
      </c>
      <c r="F48">
        <f>[1]!PropsSI("H","Q",1-F30/100,"P",F29*10^6,"Water")/1000</f>
        <v>2370.9769907541017</v>
      </c>
      <c r="G48">
        <f>[1]!PropsSI("H","Q",1-G30/100,"P",G29*10^6,"Water")/1000</f>
        <v>2390.7372963216285</v>
      </c>
      <c r="H48">
        <f>[1]!PropsSI("H","Q",1-H30/100,"P",H29*10^6,"Water")/1000</f>
        <v>2458.2332696425365</v>
      </c>
      <c r="I48">
        <f>[1]!PropsSI("H","Q",1-I30/100,"P",I29*10^6,"Water")/1000</f>
        <v>2325.1144715080763</v>
      </c>
      <c r="J48">
        <f>[1]!PropsSI("H","Q",1-J30/100,"P",J29*10^6,"Water")/1000</f>
        <v>2338.108881416475</v>
      </c>
      <c r="K48">
        <f>[1]!PropsSI("H","Q",1-K30/100,"P",K29*10^6,"Water")/1000</f>
        <v>2347.9809430633945</v>
      </c>
      <c r="L48">
        <f>[1]!PropsSI("H","Q",1-L30/100,"P",L29*10^6,"Water")/1000</f>
        <v>2359.6993548942419</v>
      </c>
      <c r="M48">
        <f>[1]!PropsSI("H","Q",1-M30/100,"P",M29*10^6,"Water")/1000</f>
        <v>2386.6357181332796</v>
      </c>
      <c r="N48">
        <f>[1]!PropsSI("H","Q",1-N30/100,"P",N29*10^6,"Water")/1000</f>
        <v>2444.3546727619446</v>
      </c>
      <c r="O48">
        <f>[1]!PropsSI("H","Q",1-O30/100,"P",O29*10^6,"Water")/1000</f>
        <v>2324.3811755470679</v>
      </c>
      <c r="P48">
        <f>[1]!PropsSI("H","Q",1-P30/100,"P",P29*10^6,"Water")/1000</f>
        <v>2324.3181709760433</v>
      </c>
      <c r="Q48">
        <f>[1]!PropsSI("H","Q",1-Q30/100,"P",Q29*10^6,"Water")/1000</f>
        <v>2336.8878005517745</v>
      </c>
      <c r="R48">
        <f>[1]!PropsSI("H","Q",1-R30/100,"P",R29*10^6,"Water")/1000</f>
        <v>2339.5050417499783</v>
      </c>
      <c r="S48">
        <f>[1]!PropsSI("H","Q",1-S30/100,"P",S29*10^6,"Water")/1000</f>
        <v>2351.1119414318946</v>
      </c>
      <c r="T48">
        <f>[1]!PropsSI("H","Q",1-T30/100,"P",T29*10^6,"Water")/1000</f>
        <v>2359.8624111890977</v>
      </c>
      <c r="U48">
        <f>[1]!PropsSI("H","Q",1-U30/100,"P",U29*10^6,"Water")/1000</f>
        <v>2360.1013411228237</v>
      </c>
      <c r="V48">
        <f>[1]!PropsSI("H","Q",1-V30/100,"P",V29*10^6,"Water")/1000</f>
        <v>2341.2543185335167</v>
      </c>
      <c r="W48">
        <f>[1]!PropsSI("H","Q",1-W30/100,"P",W29*10^6,"Water")/1000</f>
        <v>2363.7898208862248</v>
      </c>
      <c r="X48">
        <f>[1]!PropsSI("H","Q",1-X30/100,"P",X29*10^6,"Water")/1000</f>
        <v>2387.191685975391</v>
      </c>
      <c r="Y48">
        <f>[1]!PropsSI("H","Q",1-Y30/100,"P",Y29*10^6,"Water")/1000</f>
        <v>2441.5523826727449</v>
      </c>
      <c r="Z48">
        <f>[1]!PropsSI("H","Q",1-Z30/100,"P",Z29*10^6,"Water")/1000</f>
        <v>2464.8514322412097</v>
      </c>
    </row>
    <row r="49" spans="1:26" x14ac:dyDescent="0.35">
      <c r="B49" t="s">
        <v>75</v>
      </c>
      <c r="C49">
        <f>[1]!PropsSI("P","Q",1-C30/100,"P",C29*10^6,"Water")/1000000</f>
        <v>4.7999999999999996E-3</v>
      </c>
      <c r="D49">
        <f>[1]!PropsSI("P","Q",1-D30/100,"P",D29*10^6,"Water")/1000000</f>
        <v>5.7000000000000002E-3</v>
      </c>
      <c r="E49">
        <f>[1]!PropsSI("P","Q",1-E30/100,"P",E29*10^6,"Water")/1000000</f>
        <v>6.6E-3</v>
      </c>
      <c r="F49">
        <f>[1]!PropsSI("P","Q",1-F30/100,"P",F29*10^6,"Water")/1000000</f>
        <v>7.3000000000000001E-3</v>
      </c>
      <c r="G49">
        <f>[1]!PropsSI("P","Q",1-G30/100,"P",G29*10^6,"Water")/1000000</f>
        <v>9.1999999999999998E-3</v>
      </c>
      <c r="H49">
        <f>[1]!PropsSI("P","Q",1-H30/100,"P",H29*10^6,"Water")/1000000</f>
        <v>1.47E-2</v>
      </c>
      <c r="I49">
        <f>[1]!PropsSI("P","Q",1-I30/100,"P",I29*10^6,"Water")/1000000</f>
        <v>6.0000000000000001E-3</v>
      </c>
      <c r="J49">
        <f>[1]!PropsSI("P","Q",1-J30/100,"P",J29*10^6,"Water")/1000000</f>
        <v>7.0000000000000001E-3</v>
      </c>
      <c r="K49">
        <f>[1]!PropsSI("P","Q",1-K30/100,"P",K29*10^6,"Water")/1000000</f>
        <v>8.0000000000000002E-3</v>
      </c>
      <c r="L49">
        <f>[1]!PropsSI("P","Q",1-L30/100,"P",L29*10^6,"Water")/1000000</f>
        <v>8.9999999999999993E-3</v>
      </c>
      <c r="M49">
        <f>[1]!PropsSI("P","Q",1-M30/100,"P",M29*10^6,"Water")/1000000</f>
        <v>1.0999999999999999E-2</v>
      </c>
      <c r="N49">
        <f>[1]!PropsSI("P","Q",1-N30/100,"P",N29*10^6,"Water")/1000000</f>
        <v>1.7000000000000001E-2</v>
      </c>
      <c r="O49">
        <f>[1]!PropsSI("P","Q",1-O30/100,"P",O29*10^6,"Water")/1000000</f>
        <v>7.0000000000000001E-3</v>
      </c>
      <c r="P49">
        <f>[1]!PropsSI("P","Q",1-P30/100,"P",P29*10^6,"Water")/1000000</f>
        <v>6.8999999999999999E-3</v>
      </c>
      <c r="Q49">
        <f>[1]!PropsSI("P","Q",1-Q30/100,"P",Q29*10^6,"Water")/1000000</f>
        <v>8.3999999999999995E-3</v>
      </c>
      <c r="R49">
        <f>[1]!PropsSI("P","Q",1-R30/100,"P",R29*10^6,"Water")/1000000</f>
        <v>8.5000000000000006E-3</v>
      </c>
      <c r="S49">
        <f>[1]!PropsSI("P","Q",1-S30/100,"P",S29*10^6,"Water")/1000000</f>
        <v>0.01</v>
      </c>
      <c r="T49">
        <f>[1]!PropsSI("P","Q",1-T30/100,"P",T29*10^6,"Water")/1000000</f>
        <v>1.06E-2</v>
      </c>
      <c r="U49">
        <f>[1]!PropsSI("P","Q",1-U30/100,"P",U29*10^6,"Water")/1000000</f>
        <v>1.06E-2</v>
      </c>
      <c r="V49">
        <f>[1]!PropsSI("P","Q",1-V30/100,"P",V29*10^6,"Water")/1000000</f>
        <v>8.0000000000000002E-3</v>
      </c>
      <c r="W49">
        <f>[1]!PropsSI("P","Q",1-W30/100,"P",W29*10^6,"Water")/1000000</f>
        <v>0.01</v>
      </c>
      <c r="X49">
        <f>[1]!PropsSI("P","Q",1-X30/100,"P",X29*10^6,"Water")/1000000</f>
        <v>1.32E-2</v>
      </c>
      <c r="Y49">
        <f>[1]!PropsSI("P","Q",1-Y30/100,"P",Y29*10^6,"Water")/1000000</f>
        <v>0.02</v>
      </c>
      <c r="Z49">
        <f>[1]!PropsSI("P","Q",1-Z30/100,"P",Z29*10^6,"Water")/1000000</f>
        <v>2.52E-2</v>
      </c>
    </row>
    <row r="50" spans="1:26" x14ac:dyDescent="0.35">
      <c r="B50" t="s">
        <v>76</v>
      </c>
      <c r="C50">
        <f>[1]!PropsSI("S","Q",1-C30/100,"P",C29*10^6,"Water")/1000</f>
        <v>7.6720996636240839</v>
      </c>
      <c r="D50">
        <f>[1]!PropsSI("S","Q",1-D30/100,"P",D29*10^6,"Water")/1000</f>
        <v>7.647991502559349</v>
      </c>
      <c r="E50">
        <f>[1]!PropsSI("S","Q",1-E30/100,"P",E29*10^6,"Water")/1000</f>
        <v>7.6224975796385017</v>
      </c>
      <c r="F50">
        <f>[1]!PropsSI("S","Q",1-F30/100,"P",F29*10^6,"Water")/1000</f>
        <v>7.6136630179694871</v>
      </c>
      <c r="G50">
        <f>[1]!PropsSI("S","Q",1-G30/100,"P",G29*10^6,"Water")/1000</f>
        <v>7.5786246319726116</v>
      </c>
      <c r="H50">
        <f>[1]!PropsSI("S","Q",1-H30/100,"P",H29*10^6,"Water")/1000</f>
        <v>7.5876828373226273</v>
      </c>
      <c r="I50">
        <f>[1]!PropsSI("S","Q",1-I30/100,"P",I29*10^6,"Water")/1000</f>
        <v>7.5482151649336462</v>
      </c>
      <c r="J50">
        <f>[1]!PropsSI("S","Q",1-J30/100,"P",J29*10^6,"Water")/1000</f>
        <v>7.5260648796293435</v>
      </c>
      <c r="K50">
        <f>[1]!PropsSI("S","Q",1-K30/100,"P",K29*10^6,"Water")/1000</f>
        <v>7.5020115037089719</v>
      </c>
      <c r="L50">
        <f>[1]!PropsSI("S","Q",1-L30/100,"P",L29*10^6,"Water")/1000</f>
        <v>7.4899955722043039</v>
      </c>
      <c r="M50">
        <f>[1]!PropsSI("S","Q",1-M30/100,"P",M29*10^6,"Water")/1000</f>
        <v>7.4902969438097236</v>
      </c>
      <c r="N50">
        <f>[1]!PropsSI("S","Q",1-N30/100,"P",N29*10^6,"Water")/1000</f>
        <v>7.482812650934239</v>
      </c>
      <c r="O50">
        <f>[1]!PropsSI("S","Q",1-O30/100,"P",O29*10^6,"Water")/1000</f>
        <v>7.4820869041939551</v>
      </c>
      <c r="P50">
        <f>[1]!PropsSI("S","Q",1-P30/100,"P",P29*10^6,"Water")/1000</f>
        <v>7.4878282287334779</v>
      </c>
      <c r="Q50">
        <f>[1]!PropsSI("S","Q",1-Q30/100,"P",Q29*10^6,"Water")/1000</f>
        <v>7.446552175317116</v>
      </c>
      <c r="R50">
        <f>[1]!PropsSI("S","Q",1-R30/100,"P",R29*10^6,"Water")/1000</f>
        <v>7.4499415789713721</v>
      </c>
      <c r="S50">
        <f>[1]!PropsSI("S","Q",1-S30/100,"P",S29*10^6,"Water")/1000</f>
        <v>7.4191067217341287</v>
      </c>
      <c r="T50">
        <f>[1]!PropsSI("S","Q",1-T30/100,"P",T29*10^6,"Water")/1000</f>
        <v>7.4222649710909128</v>
      </c>
      <c r="U50">
        <f>[1]!PropsSI("S","Q",1-U30/100,"P",U29*10^6,"Water")/1000</f>
        <v>7.4230113921798084</v>
      </c>
      <c r="V50">
        <f>[1]!PropsSI("S","Q",1-V30/100,"P",V29*10^6,"Water")/1000</f>
        <v>7.4806339821909402</v>
      </c>
      <c r="W50">
        <f>[1]!PropsSI("S","Q",1-W30/100,"P",W29*10^6,"Water")/1000</f>
        <v>7.4588547320561105</v>
      </c>
      <c r="X50">
        <f>[1]!PropsSI("S","Q",1-X30/100,"P",X29*10^6,"Water")/1000</f>
        <v>7.4153567432082887</v>
      </c>
      <c r="Y50">
        <f>[1]!PropsSI("S","Q",1-Y30/100,"P",Y29*10^6,"Water")/1000</f>
        <v>7.4048815497758111</v>
      </c>
      <c r="Z50">
        <f>[1]!PropsSI("S","Q",1-Z30/100,"P",Z29*10^6,"Water")/1000</f>
        <v>7.3754536621012123</v>
      </c>
    </row>
    <row r="52" spans="1:26" x14ac:dyDescent="0.35">
      <c r="B52" t="s">
        <v>78</v>
      </c>
      <c r="C52">
        <f>[1]!PropsSI("H","S",C46*1000,"P",C49*10^6,"Water")/1000</f>
        <v>2230.5132985429354</v>
      </c>
      <c r="D52">
        <f>[1]!PropsSI("H","S",D46*1000,"P",D49*10^6,"Water")/1000</f>
        <v>2249.8795149789053</v>
      </c>
      <c r="E52">
        <f>[1]!PropsSI("H","S",E46*1000,"P",E49*10^6,"Water")/1000</f>
        <v>2265.0849189082528</v>
      </c>
      <c r="F52">
        <f>[1]!PropsSI("H","S",F46*1000,"P",F49*10^6,"Water")/1000</f>
        <v>2279.5201971673446</v>
      </c>
      <c r="G52">
        <f>[1]!PropsSI("H","S",G46*1000,"P",G49*10^6,"Water")/1000</f>
        <v>2312.4206205273322</v>
      </c>
      <c r="H52">
        <f>[1]!PropsSI("H","S",H46*1000,"P",H49*10^6,"Water")/1000</f>
        <v>2398.7992049124891</v>
      </c>
      <c r="I52">
        <f>[1]!PropsSI("H","S",I46*1000,"P",I49*10^6,"Water")/1000</f>
        <v>2222.9466803095634</v>
      </c>
      <c r="J52">
        <f>[1]!PropsSI("H","S",J46*1000,"P",J49*10^6,"Water")/1000</f>
        <v>2239.7318601010229</v>
      </c>
      <c r="K52">
        <f>[1]!PropsSI("H","S",K46*1000,"P",K49*10^6,"Water")/1000</f>
        <v>2252.7309472825718</v>
      </c>
      <c r="L52">
        <f>[1]!PropsSI("H","S",L46*1000,"P",L49*10^6,"Water")/1000</f>
        <v>2270.8507354758917</v>
      </c>
      <c r="M52">
        <f>[1]!PropsSI("H","S",M46*1000,"P",M49*10^6,"Water")/1000</f>
        <v>2307.3025181930611</v>
      </c>
      <c r="N52">
        <f>[1]!PropsSI("H","S",N46*1000,"P",N49*10^6,"Water")/1000</f>
        <v>2381.6973892739948</v>
      </c>
      <c r="O52">
        <f>[1]!PropsSI("H","S",O46*1000,"P",O49*10^6,"Water")/1000</f>
        <v>2200.80576251514</v>
      </c>
      <c r="P52">
        <f>[1]!PropsSI("H","S",P46*1000,"P",P49*10^6,"Water")/1000</f>
        <v>2199.9316990665279</v>
      </c>
      <c r="Q52">
        <f>[1]!PropsSI("H","S",Q46*1000,"P",Q49*10^6,"Water")/1000</f>
        <v>2223.7142367231622</v>
      </c>
      <c r="R52">
        <f>[1]!PropsSI("H","S",R46*1000,"P",R49*10^6,"Water")/1000</f>
        <v>2221.4692587076556</v>
      </c>
      <c r="S52">
        <f>[1]!PropsSI("H","S",S46*1000,"P",S49*10^6,"Water")/1000</f>
        <v>2240.4542667478167</v>
      </c>
      <c r="T52">
        <f>[1]!PropsSI("H","S",T46*1000,"P",T49*10^6,"Water")/1000</f>
        <v>2250.807435742388</v>
      </c>
      <c r="U52">
        <f>[1]!PropsSI("H","S",U46*1000,"P",U49*10^6,"Water")/1000</f>
        <v>2250.9920084656792</v>
      </c>
      <c r="V52">
        <f>[1]!PropsSI("H","S",V46*1000,"P",V49*10^6,"Water")/1000</f>
        <v>2224.2336207629087</v>
      </c>
      <c r="W52">
        <f>[1]!PropsSI("H","S",W46*1000,"P",W49*10^6,"Water")/1000</f>
        <v>2253.6407625489419</v>
      </c>
      <c r="X52">
        <f>[1]!PropsSI("H","S",X46*1000,"P",X49*10^6,"Water")/1000</f>
        <v>2288.8970202293754</v>
      </c>
      <c r="Y52">
        <f>[1]!PropsSI("H","S",Y46*1000,"P",Y49*10^6,"Water")/1000</f>
        <v>2361.7568655951695</v>
      </c>
      <c r="Z52">
        <f>[1]!PropsSI("H","S",Z46*1000,"P",Z49*10^6,"Water")/1000</f>
        <v>2394.0134592712898</v>
      </c>
    </row>
    <row r="53" spans="1:26" x14ac:dyDescent="0.35">
      <c r="B53" t="s">
        <v>79</v>
      </c>
      <c r="C53">
        <f>(C44-C48)/(C44-C52)</f>
        <v>0.71285737734156329</v>
      </c>
      <c r="D53">
        <f t="shared" ref="D53:H53" si="0">(D44-D48)/(D44-D52)</f>
        <v>0.71176006042473139</v>
      </c>
      <c r="E53">
        <f t="shared" si="0"/>
        <v>0.71299110674531008</v>
      </c>
      <c r="F53">
        <f t="shared" si="0"/>
        <v>0.71367701457000521</v>
      </c>
      <c r="G53">
        <f t="shared" si="0"/>
        <v>0.7249714436813629</v>
      </c>
      <c r="H53">
        <f t="shared" si="0"/>
        <v>0.72923320414461013</v>
      </c>
      <c r="I53">
        <f t="shared" ref="I53" si="1">(I44-I48)/(I44-I52)</f>
        <v>0.71816913659243165</v>
      </c>
      <c r="J53">
        <f t="shared" ref="J53" si="2">(J44-J48)/(J44-J52)</f>
        <v>0.71628874448890889</v>
      </c>
      <c r="K53">
        <f t="shared" ref="K53" si="3">(K44-K48)/(K44-K52)</f>
        <v>0.71605259824407563</v>
      </c>
      <c r="L53">
        <f t="shared" ref="L53" si="4">(L44-L48)/(L44-L52)</f>
        <v>0.72229729084584471</v>
      </c>
      <c r="M53">
        <f t="shared" ref="M53" si="5">(M44-M48)/(M44-M52)</f>
        <v>0.72678745360735753</v>
      </c>
      <c r="N53">
        <f t="shared" ref="N53:O53" si="6">(N44-N48)/(N44-N52)</f>
        <v>0.72613217584188605</v>
      </c>
      <c r="O53">
        <f t="shared" si="6"/>
        <v>0.71841941437485812</v>
      </c>
      <c r="P53">
        <f t="shared" ref="P53" si="7">(P44-P48)/(P44-P52)</f>
        <v>0.71746257219888998</v>
      </c>
      <c r="Q53">
        <f t="shared" ref="Q53" si="8">(Q44-Q48)/(Q44-Q52)</f>
        <v>0.72835487464792881</v>
      </c>
      <c r="R53">
        <f t="shared" ref="R53" si="9">(R44-R48)/(R44-R52)</f>
        <v>0.71895959943997345</v>
      </c>
      <c r="S53">
        <f t="shared" ref="S53" si="10">(S44-S48)/(S44-S52)</f>
        <v>0.72530650083312076</v>
      </c>
      <c r="T53">
        <f t="shared" ref="T53" si="11">(T44-T48)/(T44-T52)</f>
        <v>0.72311342744817164</v>
      </c>
      <c r="U53">
        <f t="shared" ref="U53" si="12">(U44-U48)/(U44-U52)</f>
        <v>0.72300195758193919</v>
      </c>
      <c r="V53">
        <f t="shared" ref="V53" si="13">(V44-V48)/(V44-V52)</f>
        <v>0.72627003017833369</v>
      </c>
      <c r="W53">
        <f t="shared" ref="W53" si="14">(W44-W48)/(W44-W52)</f>
        <v>0.72261212015984089</v>
      </c>
      <c r="X53">
        <f t="shared" ref="X53" si="15">(X44-X48)/(X44-X52)</f>
        <v>0.72846324413208419</v>
      </c>
      <c r="Y53">
        <f t="shared" ref="Y53" si="16">(Y44-Y48)/(Y44-Y52)</f>
        <v>0.73580709461544236</v>
      </c>
      <c r="Z53">
        <f t="shared" ref="Z53" si="17">(Z44-Z48)/(Z44-Z52)</f>
        <v>0.73822114038813613</v>
      </c>
    </row>
    <row r="54" spans="1:26" x14ac:dyDescent="0.35">
      <c r="A54" t="s">
        <v>79</v>
      </c>
      <c r="B54" t="s">
        <v>82</v>
      </c>
      <c r="C54">
        <f>C24</f>
        <v>52.33</v>
      </c>
      <c r="D54">
        <f t="shared" ref="D54:H54" si="18">D24</f>
        <v>53.5</v>
      </c>
      <c r="E54">
        <f t="shared" si="18"/>
        <v>55.33</v>
      </c>
      <c r="F54">
        <f t="shared" si="18"/>
        <v>55.17</v>
      </c>
      <c r="G54">
        <f t="shared" si="18"/>
        <v>53.14</v>
      </c>
      <c r="H54">
        <f t="shared" si="18"/>
        <v>50.25</v>
      </c>
      <c r="I54">
        <f t="shared" ref="I54:N54" si="19">I24</f>
        <v>64.25</v>
      </c>
      <c r="J54">
        <f t="shared" si="19"/>
        <v>65.61</v>
      </c>
      <c r="K54">
        <f t="shared" si="19"/>
        <v>67.81</v>
      </c>
      <c r="L54">
        <f t="shared" si="19"/>
        <v>67.22</v>
      </c>
      <c r="M54">
        <f t="shared" si="19"/>
        <v>64.89</v>
      </c>
      <c r="N54">
        <f t="shared" si="19"/>
        <v>61.55</v>
      </c>
      <c r="O54">
        <f t="shared" ref="O54:W54" si="20">O24</f>
        <v>76.72</v>
      </c>
      <c r="P54">
        <f t="shared" si="20"/>
        <v>76.5</v>
      </c>
      <c r="Q54">
        <f t="shared" si="20"/>
        <v>78.17</v>
      </c>
      <c r="R54">
        <f t="shared" si="20"/>
        <v>79.33</v>
      </c>
      <c r="S54">
        <f t="shared" si="20"/>
        <v>80.61</v>
      </c>
      <c r="T54">
        <f t="shared" si="20"/>
        <v>79.62</v>
      </c>
      <c r="U54">
        <f t="shared" si="20"/>
        <v>79.52</v>
      </c>
      <c r="V54">
        <f t="shared" si="20"/>
        <v>78.16</v>
      </c>
      <c r="W54">
        <f t="shared" si="20"/>
        <v>76.819999999999993</v>
      </c>
      <c r="X54">
        <f t="shared" ref="X54:Z54" si="21">X24</f>
        <v>76.86</v>
      </c>
      <c r="Y54">
        <f t="shared" si="21"/>
        <v>72.94</v>
      </c>
      <c r="Z54">
        <f t="shared" si="21"/>
        <v>72.94</v>
      </c>
    </row>
    <row r="55" spans="1:26" x14ac:dyDescent="0.35">
      <c r="B55" t="s">
        <v>80</v>
      </c>
      <c r="C55">
        <f>C47*C24</f>
        <v>129.42238652846399</v>
      </c>
      <c r="D55">
        <f t="shared" ref="D55:H55" si="22">D47*D24</f>
        <v>129.53292601939145</v>
      </c>
      <c r="E55">
        <f t="shared" si="22"/>
        <v>129.31083612288003</v>
      </c>
      <c r="F55">
        <f t="shared" si="22"/>
        <v>129.49051611903923</v>
      </c>
      <c r="G55">
        <f t="shared" si="22"/>
        <v>128.7935048012024</v>
      </c>
      <c r="H55">
        <f t="shared" si="22"/>
        <v>127.0756577405991</v>
      </c>
      <c r="I55">
        <f t="shared" ref="I55:N55" si="23">I47*I24</f>
        <v>129.78959637693708</v>
      </c>
      <c r="J55">
        <f t="shared" si="23"/>
        <v>129.80517084414842</v>
      </c>
      <c r="K55">
        <f t="shared" si="23"/>
        <v>129.60344426049951</v>
      </c>
      <c r="L55">
        <f t="shared" si="23"/>
        <v>129.53823435497904</v>
      </c>
      <c r="M55">
        <f t="shared" si="23"/>
        <v>129.4935320971388</v>
      </c>
      <c r="N55">
        <f t="shared" si="23"/>
        <v>127.55488549149568</v>
      </c>
      <c r="O55">
        <f t="shared" ref="O55:W55" si="24">O47*O24</f>
        <v>87.221989050777708</v>
      </c>
      <c r="P55">
        <f t="shared" si="24"/>
        <v>87.270517107270095</v>
      </c>
      <c r="Q55">
        <f t="shared" si="24"/>
        <v>88.897764205826419</v>
      </c>
      <c r="R55">
        <f t="shared" si="24"/>
        <v>87.435795378206393</v>
      </c>
      <c r="S55">
        <f t="shared" si="24"/>
        <v>87.247001574567491</v>
      </c>
      <c r="T55">
        <f t="shared" si="24"/>
        <v>87.329085178016712</v>
      </c>
      <c r="U55">
        <f t="shared" si="24"/>
        <v>87.228316960183705</v>
      </c>
      <c r="V55">
        <f t="shared" si="24"/>
        <v>87.660361072656244</v>
      </c>
      <c r="W55">
        <f t="shared" si="24"/>
        <v>87.500349347632792</v>
      </c>
      <c r="X55">
        <f t="shared" ref="X55:Z55" si="25">X47*X24</f>
        <v>87.273434801362498</v>
      </c>
      <c r="Y55">
        <f t="shared" si="25"/>
        <v>86.848582224808922</v>
      </c>
      <c r="Z55">
        <f t="shared" si="25"/>
        <v>86.602627383410564</v>
      </c>
    </row>
    <row r="56" spans="1:26" x14ac:dyDescent="0.35">
      <c r="B56" t="s">
        <v>85</v>
      </c>
      <c r="C56">
        <f t="shared" ref="C56:H56" si="26">C26</f>
        <v>2.75</v>
      </c>
      <c r="D56">
        <f t="shared" si="26"/>
        <v>2.72</v>
      </c>
      <c r="E56">
        <f t="shared" si="26"/>
        <v>2.68</v>
      </c>
      <c r="F56">
        <f t="shared" si="26"/>
        <v>2.61</v>
      </c>
      <c r="G56">
        <f t="shared" si="26"/>
        <v>2.62</v>
      </c>
      <c r="H56">
        <f t="shared" si="26"/>
        <v>1.63</v>
      </c>
      <c r="I56">
        <f>I26</f>
        <v>3.5</v>
      </c>
      <c r="J56">
        <f t="shared" ref="J56:Z56" si="27">J26</f>
        <v>3.5</v>
      </c>
      <c r="K56">
        <f t="shared" si="27"/>
        <v>3.5</v>
      </c>
      <c r="L56">
        <f t="shared" si="27"/>
        <v>3.37</v>
      </c>
      <c r="M56">
        <f t="shared" si="27"/>
        <v>3</v>
      </c>
      <c r="N56">
        <f t="shared" si="27"/>
        <v>2.37</v>
      </c>
      <c r="O56">
        <f t="shared" si="27"/>
        <v>2.39</v>
      </c>
      <c r="P56">
        <f t="shared" si="27"/>
        <v>2.36</v>
      </c>
      <c r="Q56">
        <f t="shared" si="27"/>
        <v>2.36</v>
      </c>
      <c r="R56">
        <f t="shared" si="27"/>
        <v>2.38</v>
      </c>
      <c r="S56">
        <f t="shared" si="27"/>
        <v>2.34</v>
      </c>
      <c r="T56">
        <f t="shared" si="27"/>
        <v>2.25</v>
      </c>
      <c r="U56">
        <f t="shared" si="27"/>
        <v>2.2400000000000002</v>
      </c>
      <c r="V56">
        <f t="shared" si="27"/>
        <v>1.89</v>
      </c>
      <c r="W56">
        <f t="shared" si="27"/>
        <v>1.9</v>
      </c>
      <c r="X56">
        <f t="shared" si="27"/>
        <v>1.9</v>
      </c>
      <c r="Y56">
        <f t="shared" si="27"/>
        <v>1.23</v>
      </c>
      <c r="Z56">
        <f t="shared" si="27"/>
        <v>1.2</v>
      </c>
    </row>
    <row r="57" spans="1:26" x14ac:dyDescent="0.35">
      <c r="B57" t="s">
        <v>86</v>
      </c>
      <c r="C57">
        <f t="shared" ref="C57:H57" si="28">C30</f>
        <v>9.27</v>
      </c>
      <c r="D57">
        <f t="shared" si="28"/>
        <v>8.92</v>
      </c>
      <c r="E57">
        <f t="shared" si="28"/>
        <v>8.68</v>
      </c>
      <c r="F57">
        <f t="shared" si="28"/>
        <v>8.4</v>
      </c>
      <c r="G57">
        <f t="shared" si="28"/>
        <v>7.94</v>
      </c>
      <c r="H57">
        <f t="shared" si="28"/>
        <v>5.87</v>
      </c>
      <c r="I57">
        <f>I30</f>
        <v>10</v>
      </c>
      <c r="J57">
        <f t="shared" ref="J57:Z57" si="29">J30</f>
        <v>9.6999999999999993</v>
      </c>
      <c r="K57">
        <f t="shared" si="29"/>
        <v>9.5</v>
      </c>
      <c r="L57">
        <f t="shared" si="29"/>
        <v>9.1999999999999993</v>
      </c>
      <c r="M57">
        <f t="shared" si="29"/>
        <v>8.4</v>
      </c>
      <c r="N57">
        <f t="shared" si="29"/>
        <v>6.7</v>
      </c>
      <c r="O57">
        <f t="shared" si="29"/>
        <v>10.27</v>
      </c>
      <c r="P57">
        <f t="shared" si="29"/>
        <v>10.25</v>
      </c>
      <c r="Q57">
        <f t="shared" si="29"/>
        <v>10.039999999999999</v>
      </c>
      <c r="R57">
        <f t="shared" si="29"/>
        <v>9.9499999999999993</v>
      </c>
      <c r="S57">
        <f t="shared" si="29"/>
        <v>9.73</v>
      </c>
      <c r="T57">
        <f t="shared" si="29"/>
        <v>9.4600000000000009</v>
      </c>
      <c r="U57">
        <f t="shared" si="29"/>
        <v>9.4499999999999993</v>
      </c>
      <c r="V57">
        <f t="shared" si="29"/>
        <v>9.7799999999999994</v>
      </c>
      <c r="W57">
        <f t="shared" si="29"/>
        <v>9.1999999999999993</v>
      </c>
      <c r="X57">
        <f t="shared" si="29"/>
        <v>8.68</v>
      </c>
      <c r="Y57">
        <f t="shared" si="29"/>
        <v>7.1</v>
      </c>
      <c r="Z57">
        <f t="shared" si="29"/>
        <v>6.52</v>
      </c>
    </row>
    <row r="61" spans="1:26" x14ac:dyDescent="0.35">
      <c r="B61" t="str">
        <f>B55</f>
        <v>Объемный расход на входе</v>
      </c>
      <c r="C61">
        <f t="shared" ref="C61:Z61" si="30">C55</f>
        <v>129.42238652846399</v>
      </c>
      <c r="D61">
        <f t="shared" si="30"/>
        <v>129.53292601939145</v>
      </c>
      <c r="E61">
        <f t="shared" si="30"/>
        <v>129.31083612288003</v>
      </c>
      <c r="F61">
        <f t="shared" si="30"/>
        <v>129.49051611903923</v>
      </c>
      <c r="G61">
        <f t="shared" si="30"/>
        <v>128.7935048012024</v>
      </c>
      <c r="H61">
        <f t="shared" si="30"/>
        <v>127.0756577405991</v>
      </c>
      <c r="I61">
        <f t="shared" si="30"/>
        <v>129.78959637693708</v>
      </c>
      <c r="J61">
        <f t="shared" si="30"/>
        <v>129.80517084414842</v>
      </c>
      <c r="K61">
        <f t="shared" si="30"/>
        <v>129.60344426049951</v>
      </c>
      <c r="L61">
        <f t="shared" si="30"/>
        <v>129.53823435497904</v>
      </c>
      <c r="M61">
        <f t="shared" si="30"/>
        <v>129.4935320971388</v>
      </c>
      <c r="N61">
        <f t="shared" si="30"/>
        <v>127.55488549149568</v>
      </c>
      <c r="O61">
        <f t="shared" si="30"/>
        <v>87.221989050777708</v>
      </c>
      <c r="P61">
        <f t="shared" si="30"/>
        <v>87.270517107270095</v>
      </c>
      <c r="Q61">
        <f t="shared" si="30"/>
        <v>88.897764205826419</v>
      </c>
      <c r="R61">
        <f t="shared" si="30"/>
        <v>87.435795378206393</v>
      </c>
      <c r="S61">
        <f t="shared" si="30"/>
        <v>87.247001574567491</v>
      </c>
      <c r="T61">
        <f t="shared" si="30"/>
        <v>87.329085178016712</v>
      </c>
      <c r="U61">
        <f t="shared" si="30"/>
        <v>87.228316960183705</v>
      </c>
      <c r="V61">
        <f t="shared" si="30"/>
        <v>87.660361072656244</v>
      </c>
      <c r="W61">
        <f t="shared" si="30"/>
        <v>87.500349347632792</v>
      </c>
      <c r="X61">
        <f t="shared" si="30"/>
        <v>87.273434801362498</v>
      </c>
      <c r="Y61">
        <f t="shared" si="30"/>
        <v>86.848582224808922</v>
      </c>
      <c r="Z61">
        <f t="shared" si="30"/>
        <v>86.602627383410564</v>
      </c>
    </row>
    <row r="62" spans="1:26" x14ac:dyDescent="0.35">
      <c r="B62" t="str">
        <f>B53</f>
        <v>КПД ЦНД</v>
      </c>
      <c r="C62">
        <f t="shared" ref="C62:Z62" si="31">C53</f>
        <v>0.71285737734156329</v>
      </c>
      <c r="D62">
        <f t="shared" si="31"/>
        <v>0.71176006042473139</v>
      </c>
      <c r="E62">
        <f t="shared" si="31"/>
        <v>0.71299110674531008</v>
      </c>
      <c r="F62">
        <f t="shared" si="31"/>
        <v>0.71367701457000521</v>
      </c>
      <c r="G62">
        <f t="shared" si="31"/>
        <v>0.7249714436813629</v>
      </c>
      <c r="H62">
        <f t="shared" si="31"/>
        <v>0.72923320414461013</v>
      </c>
      <c r="I62">
        <f t="shared" si="31"/>
        <v>0.71816913659243165</v>
      </c>
      <c r="J62">
        <f t="shared" si="31"/>
        <v>0.71628874448890889</v>
      </c>
      <c r="K62">
        <f t="shared" si="31"/>
        <v>0.71605259824407563</v>
      </c>
      <c r="L62">
        <f t="shared" si="31"/>
        <v>0.72229729084584471</v>
      </c>
      <c r="M62">
        <f t="shared" si="31"/>
        <v>0.72678745360735753</v>
      </c>
      <c r="N62">
        <f t="shared" si="31"/>
        <v>0.72613217584188605</v>
      </c>
      <c r="O62">
        <f t="shared" si="31"/>
        <v>0.71841941437485812</v>
      </c>
      <c r="P62">
        <f t="shared" si="31"/>
        <v>0.71746257219888998</v>
      </c>
      <c r="Q62">
        <f t="shared" si="31"/>
        <v>0.72835487464792881</v>
      </c>
      <c r="R62">
        <f t="shared" si="31"/>
        <v>0.71895959943997345</v>
      </c>
      <c r="S62">
        <f t="shared" si="31"/>
        <v>0.72530650083312076</v>
      </c>
      <c r="T62">
        <f t="shared" si="31"/>
        <v>0.72311342744817164</v>
      </c>
      <c r="U62">
        <f t="shared" si="31"/>
        <v>0.72300195758193919</v>
      </c>
      <c r="V62">
        <f t="shared" si="31"/>
        <v>0.72627003017833369</v>
      </c>
      <c r="W62">
        <f t="shared" si="31"/>
        <v>0.72261212015984089</v>
      </c>
      <c r="X62">
        <f t="shared" si="31"/>
        <v>0.72846324413208419</v>
      </c>
      <c r="Y62">
        <f t="shared" si="31"/>
        <v>0.73580709461544236</v>
      </c>
      <c r="Z62">
        <f t="shared" si="31"/>
        <v>0.73822114038813613</v>
      </c>
    </row>
    <row r="67" spans="2:26" x14ac:dyDescent="0.35">
      <c r="B67" t="s">
        <v>87</v>
      </c>
      <c r="C67">
        <f t="shared" ref="C67:Z67" si="32">C4+C8</f>
        <v>52.54</v>
      </c>
      <c r="D67">
        <f t="shared" si="32"/>
        <v>53.71</v>
      </c>
      <c r="E67">
        <f t="shared" si="32"/>
        <v>55.54</v>
      </c>
      <c r="F67">
        <f t="shared" si="32"/>
        <v>55.36</v>
      </c>
      <c r="G67">
        <f t="shared" si="32"/>
        <v>53.34</v>
      </c>
      <c r="H67">
        <f t="shared" si="32"/>
        <v>50.45</v>
      </c>
      <c r="I67">
        <f t="shared" si="32"/>
        <v>64.489999999999995</v>
      </c>
      <c r="J67">
        <f t="shared" si="32"/>
        <v>65.87</v>
      </c>
      <c r="K67">
        <f t="shared" si="32"/>
        <v>68.069999999999993</v>
      </c>
      <c r="L67">
        <f t="shared" si="32"/>
        <v>67.489999999999995</v>
      </c>
      <c r="M67">
        <f t="shared" si="32"/>
        <v>65.150000000000006</v>
      </c>
      <c r="N67">
        <f t="shared" si="32"/>
        <v>61.77</v>
      </c>
      <c r="O67">
        <f t="shared" si="32"/>
        <v>77.02</v>
      </c>
      <c r="P67">
        <f t="shared" si="32"/>
        <v>76.78</v>
      </c>
      <c r="Q67">
        <f t="shared" si="32"/>
        <v>78.47</v>
      </c>
      <c r="R67">
        <f t="shared" si="32"/>
        <v>79.64</v>
      </c>
      <c r="S67">
        <f t="shared" si="32"/>
        <v>80.92</v>
      </c>
      <c r="T67">
        <f t="shared" si="32"/>
        <v>79.930000000000007</v>
      </c>
      <c r="U67">
        <f t="shared" si="32"/>
        <v>79.830000000000013</v>
      </c>
      <c r="V67">
        <f t="shared" si="32"/>
        <v>78.16</v>
      </c>
      <c r="W67">
        <f t="shared" si="32"/>
        <v>77.12</v>
      </c>
      <c r="X67">
        <f t="shared" si="32"/>
        <v>77.16</v>
      </c>
      <c r="Y67">
        <f t="shared" si="32"/>
        <v>73.240000000000009</v>
      </c>
      <c r="Z67">
        <f t="shared" si="32"/>
        <v>73.23</v>
      </c>
    </row>
    <row r="68" spans="2:26" x14ac:dyDescent="0.35">
      <c r="B68" t="s">
        <v>88</v>
      </c>
      <c r="C68">
        <f>C28</f>
        <v>52.3</v>
      </c>
      <c r="D68">
        <f t="shared" ref="D68:Z68" si="33">D28</f>
        <v>53.5</v>
      </c>
      <c r="E68">
        <f t="shared" si="33"/>
        <v>55.33</v>
      </c>
      <c r="F68">
        <f t="shared" si="33"/>
        <v>55.17</v>
      </c>
      <c r="G68">
        <f t="shared" si="33"/>
        <v>53.14</v>
      </c>
      <c r="H68">
        <f t="shared" si="33"/>
        <v>50.25</v>
      </c>
      <c r="I68">
        <f t="shared" si="33"/>
        <v>64.25</v>
      </c>
      <c r="J68">
        <f t="shared" si="33"/>
        <v>65.61</v>
      </c>
      <c r="K68">
        <f t="shared" si="33"/>
        <v>67.81</v>
      </c>
      <c r="L68">
        <f t="shared" si="33"/>
        <v>67.22</v>
      </c>
      <c r="M68">
        <f t="shared" si="33"/>
        <v>64.89</v>
      </c>
      <c r="N68">
        <f t="shared" si="33"/>
        <v>61.55</v>
      </c>
      <c r="O68">
        <f t="shared" si="33"/>
        <v>76.73</v>
      </c>
      <c r="P68">
        <f t="shared" si="33"/>
        <v>76.489999999999995</v>
      </c>
      <c r="Q68">
        <f t="shared" si="33"/>
        <v>78.17</v>
      </c>
      <c r="R68">
        <f t="shared" si="33"/>
        <v>79.33</v>
      </c>
      <c r="S68">
        <f t="shared" si="33"/>
        <v>80.61</v>
      </c>
      <c r="T68">
        <f t="shared" si="33"/>
        <v>79.62</v>
      </c>
      <c r="U68">
        <f t="shared" si="33"/>
        <v>79.52</v>
      </c>
      <c r="V68">
        <f t="shared" si="33"/>
        <v>78.16</v>
      </c>
      <c r="W68">
        <f t="shared" si="33"/>
        <v>76.819999999999993</v>
      </c>
      <c r="X68">
        <f t="shared" si="33"/>
        <v>76.86</v>
      </c>
      <c r="Y68">
        <f t="shared" si="33"/>
        <v>72.94</v>
      </c>
      <c r="Z68">
        <f t="shared" si="33"/>
        <v>72.94</v>
      </c>
    </row>
    <row r="69" spans="2:26" x14ac:dyDescent="0.35">
      <c r="B69" t="s">
        <v>89</v>
      </c>
      <c r="C69">
        <f>C67-C68</f>
        <v>0.24000000000000199</v>
      </c>
      <c r="D69">
        <f t="shared" ref="D69:Z69" si="34">D67-D68</f>
        <v>0.21000000000000085</v>
      </c>
      <c r="E69">
        <f t="shared" si="34"/>
        <v>0.21000000000000085</v>
      </c>
      <c r="F69">
        <f t="shared" si="34"/>
        <v>0.18999999999999773</v>
      </c>
      <c r="G69">
        <f t="shared" si="34"/>
        <v>0.20000000000000284</v>
      </c>
      <c r="H69">
        <f t="shared" si="34"/>
        <v>0.20000000000000284</v>
      </c>
      <c r="I69">
        <f t="shared" si="34"/>
        <v>0.23999999999999488</v>
      </c>
      <c r="J69">
        <f t="shared" si="34"/>
        <v>0.26000000000000512</v>
      </c>
      <c r="K69">
        <f t="shared" si="34"/>
        <v>0.25999999999999091</v>
      </c>
      <c r="L69">
        <f t="shared" si="34"/>
        <v>0.26999999999999602</v>
      </c>
      <c r="M69">
        <f t="shared" si="34"/>
        <v>0.26000000000000512</v>
      </c>
      <c r="N69">
        <f t="shared" si="34"/>
        <v>0.22000000000000597</v>
      </c>
      <c r="O69">
        <f t="shared" si="34"/>
        <v>0.28999999999999204</v>
      </c>
      <c r="P69">
        <f t="shared" si="34"/>
        <v>0.29000000000000625</v>
      </c>
      <c r="Q69">
        <f t="shared" si="34"/>
        <v>0.29999999999999716</v>
      </c>
      <c r="R69">
        <f t="shared" si="34"/>
        <v>0.31000000000000227</v>
      </c>
      <c r="S69">
        <f t="shared" si="34"/>
        <v>0.31000000000000227</v>
      </c>
      <c r="T69">
        <f t="shared" si="34"/>
        <v>0.31000000000000227</v>
      </c>
      <c r="U69">
        <f t="shared" si="34"/>
        <v>0.31000000000001648</v>
      </c>
      <c r="V69">
        <f t="shared" si="34"/>
        <v>0</v>
      </c>
      <c r="W69">
        <f t="shared" si="34"/>
        <v>0.30000000000001137</v>
      </c>
      <c r="X69">
        <f t="shared" si="34"/>
        <v>0.29999999999999716</v>
      </c>
      <c r="Y69">
        <f t="shared" si="34"/>
        <v>0.30000000000001137</v>
      </c>
      <c r="Z69">
        <f t="shared" si="34"/>
        <v>0.29000000000000625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E698-8E03-4106-955A-E67F477EFCC9}">
  <dimension ref="A3:H47"/>
  <sheetViews>
    <sheetView zoomScale="85" zoomScaleNormal="85" workbookViewId="0">
      <selection activeCell="D56" sqref="D56"/>
    </sheetView>
  </sheetViews>
  <sheetFormatPr defaultRowHeight="14.5" x14ac:dyDescent="0.35"/>
  <cols>
    <col min="2" max="2" width="27" bestFit="1" customWidth="1"/>
  </cols>
  <sheetData>
    <row r="3" spans="2:8" x14ac:dyDescent="0.35">
      <c r="B3" t="s">
        <v>10</v>
      </c>
      <c r="C3">
        <v>833.3</v>
      </c>
      <c r="D3">
        <v>833.3</v>
      </c>
      <c r="E3">
        <v>833.3</v>
      </c>
      <c r="F3">
        <v>833.3</v>
      </c>
      <c r="G3">
        <v>833.3</v>
      </c>
      <c r="H3">
        <v>833.3</v>
      </c>
    </row>
    <row r="4" spans="2:8" x14ac:dyDescent="0.35">
      <c r="B4" t="s">
        <v>11</v>
      </c>
      <c r="C4">
        <v>112.9</v>
      </c>
      <c r="D4">
        <v>114</v>
      </c>
      <c r="E4">
        <v>114.7</v>
      </c>
      <c r="F4">
        <v>116.8</v>
      </c>
      <c r="G4">
        <v>118.3</v>
      </c>
      <c r="H4">
        <v>116.8</v>
      </c>
    </row>
    <row r="5" spans="2:8" x14ac:dyDescent="0.35">
      <c r="B5" t="s">
        <v>12</v>
      </c>
      <c r="C5">
        <v>49.2</v>
      </c>
      <c r="D5">
        <v>41.7</v>
      </c>
      <c r="E5">
        <v>36.700000000000003</v>
      </c>
      <c r="F5">
        <v>22.5</v>
      </c>
      <c r="G5">
        <v>11.7</v>
      </c>
      <c r="H5">
        <v>22.5</v>
      </c>
    </row>
    <row r="6" spans="2:8" x14ac:dyDescent="0.35">
      <c r="C6">
        <f t="shared" ref="C6:H6" si="0">C3-C5</f>
        <v>784.09999999999991</v>
      </c>
      <c r="D6">
        <f t="shared" si="0"/>
        <v>791.59999999999991</v>
      </c>
      <c r="E6">
        <f t="shared" si="0"/>
        <v>796.59999999999991</v>
      </c>
      <c r="F6">
        <f t="shared" si="0"/>
        <v>810.8</v>
      </c>
      <c r="G6">
        <f t="shared" si="0"/>
        <v>821.59999999999991</v>
      </c>
      <c r="H6">
        <f t="shared" si="0"/>
        <v>810.8</v>
      </c>
    </row>
    <row r="7" spans="2:8" x14ac:dyDescent="0.35">
      <c r="B7" t="s">
        <v>15</v>
      </c>
      <c r="C7">
        <v>68.989999999999995</v>
      </c>
      <c r="D7">
        <v>74.42</v>
      </c>
      <c r="E7">
        <v>59.51</v>
      </c>
      <c r="F7">
        <v>48.88</v>
      </c>
      <c r="G7">
        <v>101.8</v>
      </c>
      <c r="H7">
        <v>101.58</v>
      </c>
    </row>
    <row r="8" spans="2:8" x14ac:dyDescent="0.35">
      <c r="B8" t="s">
        <v>16</v>
      </c>
      <c r="C8">
        <v>59.33</v>
      </c>
      <c r="D8">
        <v>64</v>
      </c>
      <c r="E8">
        <v>51.18</v>
      </c>
      <c r="F8">
        <v>42.04</v>
      </c>
      <c r="G8">
        <v>87.55</v>
      </c>
      <c r="H8">
        <v>87.36</v>
      </c>
    </row>
    <row r="9" spans="2:8" x14ac:dyDescent="0.35">
      <c r="B9" t="s">
        <v>17</v>
      </c>
      <c r="C9">
        <v>39.729999999999997</v>
      </c>
      <c r="D9">
        <v>36.479999999999997</v>
      </c>
      <c r="E9">
        <v>55.99</v>
      </c>
      <c r="F9">
        <v>66.97</v>
      </c>
      <c r="G9">
        <v>0</v>
      </c>
      <c r="H9">
        <v>0</v>
      </c>
    </row>
    <row r="10" spans="2:8" x14ac:dyDescent="0.35">
      <c r="B10" t="s">
        <v>16</v>
      </c>
      <c r="C10">
        <v>34.17</v>
      </c>
      <c r="D10">
        <v>31.37</v>
      </c>
      <c r="E10">
        <v>48.15</v>
      </c>
      <c r="F10">
        <v>57.59</v>
      </c>
      <c r="G10">
        <v>0</v>
      </c>
      <c r="H10">
        <v>0</v>
      </c>
    </row>
    <row r="11" spans="2:8" x14ac:dyDescent="0.35">
      <c r="B11" t="s">
        <v>18</v>
      </c>
      <c r="C11">
        <v>3.23</v>
      </c>
      <c r="D11">
        <v>4.87</v>
      </c>
      <c r="E11">
        <v>4.1399999999999997</v>
      </c>
      <c r="F11">
        <v>2.6</v>
      </c>
      <c r="G11">
        <v>5.33</v>
      </c>
      <c r="H11">
        <v>4.4800000000000004</v>
      </c>
    </row>
    <row r="12" spans="2:8" x14ac:dyDescent="0.35">
      <c r="B12" t="s">
        <v>16</v>
      </c>
      <c r="C12">
        <v>2.78</v>
      </c>
      <c r="D12">
        <v>4.1900000000000004</v>
      </c>
      <c r="E12">
        <v>3.56</v>
      </c>
      <c r="F12">
        <v>2.2400000000000002</v>
      </c>
      <c r="G12">
        <v>4.58</v>
      </c>
      <c r="H12">
        <v>3.85</v>
      </c>
    </row>
    <row r="15" spans="2:8" x14ac:dyDescent="0.35">
      <c r="B15" t="s">
        <v>50</v>
      </c>
    </row>
    <row r="16" spans="2:8" x14ac:dyDescent="0.35">
      <c r="B16" t="s">
        <v>1</v>
      </c>
      <c r="C16">
        <v>41.97</v>
      </c>
      <c r="D16">
        <v>42.97</v>
      </c>
      <c r="E16">
        <v>44.5</v>
      </c>
      <c r="F16">
        <v>44.44</v>
      </c>
      <c r="G16">
        <v>43.17</v>
      </c>
      <c r="H16">
        <v>41.42</v>
      </c>
    </row>
    <row r="17" spans="2:8" x14ac:dyDescent="0.35">
      <c r="B17" t="s">
        <v>2</v>
      </c>
      <c r="C17">
        <v>5.1989999999999998</v>
      </c>
      <c r="D17">
        <v>5.3310000000000004</v>
      </c>
      <c r="E17">
        <v>5.5289999999999999</v>
      </c>
      <c r="F17">
        <v>5.53</v>
      </c>
      <c r="G17">
        <v>5.4039999999999999</v>
      </c>
      <c r="H17">
        <v>5.2460000000000004</v>
      </c>
    </row>
    <row r="18" spans="2:8" x14ac:dyDescent="0.35">
      <c r="B18" t="s">
        <v>51</v>
      </c>
      <c r="C18">
        <v>492.2</v>
      </c>
      <c r="D18">
        <v>495</v>
      </c>
      <c r="E18">
        <v>499</v>
      </c>
      <c r="F18">
        <v>500.9</v>
      </c>
      <c r="G18">
        <v>507.8</v>
      </c>
      <c r="H18">
        <v>522.1</v>
      </c>
    </row>
    <row r="19" spans="2:8" x14ac:dyDescent="0.35">
      <c r="B19" t="s">
        <v>52</v>
      </c>
    </row>
    <row r="20" spans="2:8" x14ac:dyDescent="0.35">
      <c r="B20" t="s">
        <v>1</v>
      </c>
      <c r="C20">
        <v>10.57</v>
      </c>
      <c r="D20">
        <v>10.74</v>
      </c>
      <c r="E20">
        <v>11.04</v>
      </c>
      <c r="F20">
        <v>10.92</v>
      </c>
      <c r="G20">
        <v>10.17</v>
      </c>
      <c r="H20">
        <v>9.0299999999999994</v>
      </c>
    </row>
    <row r="21" spans="2:8" x14ac:dyDescent="0.35">
      <c r="B21" t="s">
        <v>2</v>
      </c>
      <c r="C21">
        <v>0.4</v>
      </c>
      <c r="D21">
        <v>0.4</v>
      </c>
      <c r="E21">
        <v>0.4</v>
      </c>
      <c r="F21">
        <v>0.4</v>
      </c>
      <c r="G21">
        <v>0.4</v>
      </c>
      <c r="H21">
        <v>0.4</v>
      </c>
    </row>
    <row r="22" spans="2:8" x14ac:dyDescent="0.35">
      <c r="B22" t="s">
        <v>3</v>
      </c>
      <c r="C22">
        <v>199.4</v>
      </c>
      <c r="D22">
        <v>199.6</v>
      </c>
      <c r="E22">
        <v>199.8</v>
      </c>
      <c r="F22">
        <v>199.7</v>
      </c>
      <c r="G22">
        <v>199</v>
      </c>
      <c r="H22">
        <v>197.8</v>
      </c>
    </row>
    <row r="23" spans="2:8" x14ac:dyDescent="0.35">
      <c r="B23" t="s">
        <v>13</v>
      </c>
      <c r="C23">
        <v>103.2</v>
      </c>
      <c r="D23">
        <v>104.1</v>
      </c>
      <c r="E23">
        <v>89.4</v>
      </c>
      <c r="F23">
        <v>81.8</v>
      </c>
      <c r="G23">
        <v>72</v>
      </c>
      <c r="H23">
        <v>72</v>
      </c>
    </row>
    <row r="24" spans="2:8" x14ac:dyDescent="0.35">
      <c r="B24" t="s">
        <v>14</v>
      </c>
      <c r="C24">
        <v>69</v>
      </c>
      <c r="D24">
        <v>69</v>
      </c>
      <c r="E24">
        <v>53.1</v>
      </c>
      <c r="F24">
        <v>46</v>
      </c>
      <c r="G24">
        <v>40</v>
      </c>
      <c r="H24">
        <v>40</v>
      </c>
    </row>
    <row r="25" spans="2:8" x14ac:dyDescent="0.35">
      <c r="B25" t="s">
        <v>10</v>
      </c>
      <c r="C25">
        <f t="shared" ref="C25:H25" si="1">C6</f>
        <v>784.09999999999991</v>
      </c>
      <c r="D25">
        <f t="shared" si="1"/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</row>
    <row r="27" spans="2:8" x14ac:dyDescent="0.35">
      <c r="B27" t="s">
        <v>53</v>
      </c>
      <c r="C27">
        <f>[1]!PropsSI("H","T",C18+273.15,"P",C17*10^6,"Water")/1000</f>
        <v>3414.0936824129262</v>
      </c>
      <c r="D27">
        <f>[1]!PropsSI("H","T",D18+273.15,"P",D17*10^6,"Water")/1000</f>
        <v>3419.1110348616726</v>
      </c>
      <c r="E27">
        <f>[1]!PropsSI("H","T",E18+273.15,"P",E17*10^6,"Water")/1000</f>
        <v>3426.215447531034</v>
      </c>
      <c r="F27">
        <f>[1]!PropsSI("H","T",F18+273.15,"P",F17*10^6,"Water")/1000</f>
        <v>3430.6810594860967</v>
      </c>
      <c r="G27">
        <f>[1]!PropsSI("H","T",G18+273.15,"P",G17*10^6,"Water")/1000</f>
        <v>3448.3317199181238</v>
      </c>
      <c r="H27">
        <f>[1]!PropsSI("H","T",H18+273.15,"P",H17*10^6,"Water")/1000</f>
        <v>3483.5075944401037</v>
      </c>
    </row>
    <row r="28" spans="2:8" x14ac:dyDescent="0.35">
      <c r="B28" t="s">
        <v>54</v>
      </c>
      <c r="C28">
        <f>[1]!PropsSI("H","T",C22+273.15,"P",C21*10^6,"Water")/1000</f>
        <v>2859.6691118398307</v>
      </c>
      <c r="D28">
        <f>[1]!PropsSI("H","T",D22+273.15,"P",D21*10^6,"Water")/1000</f>
        <v>2860.088650191512</v>
      </c>
      <c r="E28">
        <f>[1]!PropsSI("H","T",E22+273.15,"P",E21*10^6,"Water")/1000</f>
        <v>2860.5081249383179</v>
      </c>
      <c r="F28">
        <f>[1]!PropsSI("H","T",F22+273.15,"P",F21*10^6,"Water")/1000</f>
        <v>2860.298395494448</v>
      </c>
      <c r="G28">
        <f>[1]!PropsSI("H","T",G22+273.15,"P",G21*10^6,"Water")/1000</f>
        <v>2858.8298429671418</v>
      </c>
      <c r="H28">
        <f>[1]!PropsSI("H","T",H22+273.15,"P",H21*10^6,"Water")/1000</f>
        <v>2856.3104743064582</v>
      </c>
    </row>
    <row r="29" spans="2:8" x14ac:dyDescent="0.35">
      <c r="B29" t="s">
        <v>55</v>
      </c>
      <c r="C29">
        <f t="shared" ref="C29:H29" si="2">C16</f>
        <v>41.97</v>
      </c>
      <c r="D29">
        <f t="shared" si="2"/>
        <v>42.97</v>
      </c>
      <c r="E29">
        <f t="shared" si="2"/>
        <v>44.5</v>
      </c>
      <c r="F29">
        <f t="shared" si="2"/>
        <v>44.44</v>
      </c>
      <c r="G29">
        <f t="shared" si="2"/>
        <v>43.17</v>
      </c>
      <c r="H29">
        <f t="shared" si="2"/>
        <v>41.42</v>
      </c>
    </row>
    <row r="30" spans="2:8" x14ac:dyDescent="0.35">
      <c r="B30" t="s">
        <v>56</v>
      </c>
      <c r="C30">
        <f>C20</f>
        <v>10.57</v>
      </c>
      <c r="D30">
        <f t="shared" ref="D30:H30" si="3">D20</f>
        <v>10.74</v>
      </c>
      <c r="E30">
        <f t="shared" si="3"/>
        <v>11.04</v>
      </c>
      <c r="F30">
        <f t="shared" si="3"/>
        <v>10.92</v>
      </c>
      <c r="G30">
        <f t="shared" si="3"/>
        <v>10.17</v>
      </c>
      <c r="H30">
        <f t="shared" si="3"/>
        <v>9.0299999999999994</v>
      </c>
    </row>
    <row r="31" spans="2:8" x14ac:dyDescent="0.35">
      <c r="B31" t="s">
        <v>57</v>
      </c>
      <c r="C31">
        <f t="shared" ref="C31:H31" si="4">C18</f>
        <v>492.2</v>
      </c>
      <c r="D31">
        <f t="shared" si="4"/>
        <v>495</v>
      </c>
      <c r="E31">
        <f t="shared" si="4"/>
        <v>499</v>
      </c>
      <c r="F31">
        <f t="shared" si="4"/>
        <v>500.9</v>
      </c>
      <c r="G31">
        <f t="shared" si="4"/>
        <v>507.8</v>
      </c>
      <c r="H31">
        <f t="shared" si="4"/>
        <v>522.1</v>
      </c>
    </row>
    <row r="32" spans="2:8" x14ac:dyDescent="0.35">
      <c r="B32" t="s">
        <v>58</v>
      </c>
      <c r="C32">
        <f>C22</f>
        <v>199.4</v>
      </c>
      <c r="D32">
        <f t="shared" ref="D32:H32" si="5">D22</f>
        <v>199.6</v>
      </c>
      <c r="E32">
        <f t="shared" si="5"/>
        <v>199.8</v>
      </c>
      <c r="F32">
        <f t="shared" si="5"/>
        <v>199.7</v>
      </c>
      <c r="G32">
        <f t="shared" si="5"/>
        <v>199</v>
      </c>
      <c r="H32">
        <f t="shared" si="5"/>
        <v>197.8</v>
      </c>
    </row>
    <row r="33" spans="1:8" x14ac:dyDescent="0.35">
      <c r="B33" t="s">
        <v>59</v>
      </c>
      <c r="C33">
        <f>C25</f>
        <v>784.09999999999991</v>
      </c>
      <c r="D33">
        <f t="shared" ref="D33:H33" si="6">D25</f>
        <v>791.59999999999991</v>
      </c>
      <c r="E33">
        <f t="shared" si="6"/>
        <v>796.59999999999991</v>
      </c>
      <c r="F33">
        <f t="shared" si="6"/>
        <v>810.8</v>
      </c>
      <c r="G33">
        <f t="shared" si="6"/>
        <v>821.59999999999991</v>
      </c>
      <c r="H33">
        <f t="shared" si="6"/>
        <v>810.8</v>
      </c>
    </row>
    <row r="34" spans="1:8" x14ac:dyDescent="0.35">
      <c r="B34" t="s">
        <v>60</v>
      </c>
      <c r="C34">
        <f>C24</f>
        <v>69</v>
      </c>
      <c r="D34">
        <f t="shared" ref="D34:H34" si="7">D24</f>
        <v>69</v>
      </c>
      <c r="E34">
        <f t="shared" si="7"/>
        <v>53.1</v>
      </c>
      <c r="F34">
        <f t="shared" si="7"/>
        <v>46</v>
      </c>
      <c r="G34">
        <f t="shared" si="7"/>
        <v>40</v>
      </c>
      <c r="H34">
        <f t="shared" si="7"/>
        <v>40</v>
      </c>
    </row>
    <row r="35" spans="1:8" x14ac:dyDescent="0.35">
      <c r="B35" t="s">
        <v>61</v>
      </c>
      <c r="C35">
        <f>C23</f>
        <v>103.2</v>
      </c>
      <c r="D35">
        <f t="shared" ref="D35:H35" si="8">D23</f>
        <v>104.1</v>
      </c>
      <c r="E35">
        <f t="shared" si="8"/>
        <v>89.4</v>
      </c>
      <c r="F35">
        <f t="shared" si="8"/>
        <v>81.8</v>
      </c>
      <c r="G35">
        <f t="shared" si="8"/>
        <v>72</v>
      </c>
      <c r="H35">
        <f t="shared" si="8"/>
        <v>72</v>
      </c>
    </row>
    <row r="36" spans="1:8" x14ac:dyDescent="0.35">
      <c r="B36" t="s">
        <v>62</v>
      </c>
      <c r="C36">
        <f>C25</f>
        <v>784.09999999999991</v>
      </c>
      <c r="D36">
        <f t="shared" ref="D36:H36" si="9">D25</f>
        <v>791.59999999999991</v>
      </c>
      <c r="E36">
        <f t="shared" si="9"/>
        <v>796.59999999999991</v>
      </c>
      <c r="F36">
        <f t="shared" si="9"/>
        <v>810.8</v>
      </c>
      <c r="G36">
        <f t="shared" si="9"/>
        <v>821.59999999999991</v>
      </c>
      <c r="H36">
        <f t="shared" si="9"/>
        <v>810.8</v>
      </c>
    </row>
    <row r="37" spans="1:8" x14ac:dyDescent="0.35">
      <c r="A37">
        <v>17</v>
      </c>
      <c r="B37" t="s">
        <v>93</v>
      </c>
      <c r="C37">
        <v>1.6999999999999999E-3</v>
      </c>
      <c r="D37">
        <v>2.0999999999999999E-3</v>
      </c>
      <c r="E37">
        <v>2.3999999999999998E-3</v>
      </c>
      <c r="F37">
        <v>2.7000000000000001E-3</v>
      </c>
      <c r="G37">
        <v>3.8999999999999998E-3</v>
      </c>
      <c r="H37">
        <v>8.5000000000000006E-3</v>
      </c>
    </row>
    <row r="40" spans="1:8" x14ac:dyDescent="0.35">
      <c r="A40">
        <v>13</v>
      </c>
      <c r="B40" t="s">
        <v>0</v>
      </c>
    </row>
    <row r="41" spans="1:8" x14ac:dyDescent="0.35">
      <c r="B41" t="s">
        <v>1</v>
      </c>
      <c r="C41">
        <v>17.62</v>
      </c>
      <c r="D41">
        <v>16.23</v>
      </c>
      <c r="E41">
        <v>25</v>
      </c>
      <c r="F41">
        <v>29.86</v>
      </c>
      <c r="G41">
        <v>0</v>
      </c>
      <c r="H41">
        <v>0</v>
      </c>
    </row>
    <row r="42" spans="1:8" x14ac:dyDescent="0.35">
      <c r="B42" t="s">
        <v>2</v>
      </c>
      <c r="C42">
        <v>0.13089999999999999</v>
      </c>
      <c r="D42">
        <v>0.13439999999999999</v>
      </c>
      <c r="E42">
        <v>8.4900000000000003E-2</v>
      </c>
      <c r="F42">
        <v>6.4899999999999999E-2</v>
      </c>
      <c r="G42">
        <v>0.14760000000000001</v>
      </c>
      <c r="H42">
        <v>0.14910000000000001</v>
      </c>
    </row>
    <row r="43" spans="1:8" x14ac:dyDescent="0.35">
      <c r="B43" t="s">
        <v>3</v>
      </c>
      <c r="C43">
        <v>116.1</v>
      </c>
      <c r="D43">
        <v>114.4</v>
      </c>
      <c r="E43">
        <v>95.1</v>
      </c>
      <c r="F43">
        <v>87.9</v>
      </c>
      <c r="G43">
        <v>122.5</v>
      </c>
      <c r="H43">
        <v>132.69999999999999</v>
      </c>
    </row>
    <row r="44" spans="1:8" x14ac:dyDescent="0.35">
      <c r="A44">
        <v>14</v>
      </c>
      <c r="B44" t="s">
        <v>4</v>
      </c>
    </row>
    <row r="45" spans="1:8" x14ac:dyDescent="0.35">
      <c r="B45" t="s">
        <v>1</v>
      </c>
      <c r="C45">
        <v>30.28</v>
      </c>
      <c r="D45">
        <v>32.83</v>
      </c>
      <c r="E45">
        <v>25.9</v>
      </c>
      <c r="F45">
        <v>20.86</v>
      </c>
      <c r="G45">
        <v>45.45</v>
      </c>
      <c r="H45">
        <v>44.72</v>
      </c>
    </row>
    <row r="46" spans="1:8" x14ac:dyDescent="0.35">
      <c r="B46" t="s">
        <v>2</v>
      </c>
      <c r="C46">
        <v>9.6299999999999997E-2</v>
      </c>
      <c r="D46">
        <v>9.5200000000000007E-2</v>
      </c>
      <c r="E46">
        <v>4.3900000000000002E-2</v>
      </c>
      <c r="F46">
        <v>3.0300000000000001E-2</v>
      </c>
      <c r="G46">
        <v>4.6199999999999998E-2</v>
      </c>
      <c r="H46">
        <v>5.7799999999999997E-2</v>
      </c>
    </row>
    <row r="47" spans="1:8" x14ac:dyDescent="0.35">
      <c r="B47" t="s">
        <v>3</v>
      </c>
      <c r="C47">
        <v>98.6</v>
      </c>
      <c r="D47">
        <v>98.2</v>
      </c>
      <c r="E47">
        <v>78.099999999999994</v>
      </c>
      <c r="F47">
        <v>69.3</v>
      </c>
      <c r="G47">
        <v>79.400000000000006</v>
      </c>
      <c r="H47">
        <v>84.9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 x14ac:dyDescent="0.35"/>
  <cols>
    <col min="2" max="2" width="35.08984375" bestFit="1" customWidth="1"/>
    <col min="12" max="12" width="37" bestFit="1" customWidth="1"/>
  </cols>
  <sheetData>
    <row r="1" spans="1:23" x14ac:dyDescent="0.35">
      <c r="D1" s="1">
        <v>0.5</v>
      </c>
      <c r="M1" s="1">
        <v>1</v>
      </c>
    </row>
    <row r="2" spans="1:23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 x14ac:dyDescent="0.35">
      <c r="A3">
        <v>13</v>
      </c>
      <c r="B3" t="s">
        <v>0</v>
      </c>
      <c r="K3">
        <v>13</v>
      </c>
      <c r="L3" t="s">
        <v>0</v>
      </c>
    </row>
    <row r="4" spans="1:23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 x14ac:dyDescent="0.35">
      <c r="A7">
        <v>14</v>
      </c>
      <c r="B7" t="s">
        <v>4</v>
      </c>
      <c r="K7">
        <v>14</v>
      </c>
      <c r="L7" t="s">
        <v>4</v>
      </c>
    </row>
    <row r="8" spans="1:23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 x14ac:dyDescent="0.35">
      <c r="A11">
        <v>15</v>
      </c>
      <c r="B11" t="s">
        <v>5</v>
      </c>
      <c r="K11">
        <v>15</v>
      </c>
      <c r="L11" t="s">
        <v>5</v>
      </c>
    </row>
    <row r="12" spans="1:23" x14ac:dyDescent="0.35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 x14ac:dyDescent="0.35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 x14ac:dyDescent="0.35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 x14ac:dyDescent="0.35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 x14ac:dyDescent="0.35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 x14ac:dyDescent="0.35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 x14ac:dyDescent="0.35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 x14ac:dyDescent="0.35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 x14ac:dyDescent="0.35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 x14ac:dyDescent="0.35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 x14ac:dyDescent="0.35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 x14ac:dyDescent="0.35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 x14ac:dyDescent="0.35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 x14ac:dyDescent="0.35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workbookViewId="0">
      <selection activeCell="B15" sqref="B15"/>
    </sheetView>
  </sheetViews>
  <sheetFormatPr defaultRowHeight="14.5" x14ac:dyDescent="0.35"/>
  <sheetData>
    <row r="3" spans="2:6" x14ac:dyDescent="0.35">
      <c r="B3" s="2" t="s">
        <v>49</v>
      </c>
      <c r="D3" s="2">
        <v>108.1630088858</v>
      </c>
      <c r="F3" s="2">
        <v>35.402046464447999</v>
      </c>
    </row>
    <row r="4" spans="2:6" x14ac:dyDescent="0.35">
      <c r="B4" s="2">
        <v>112.27951314000001</v>
      </c>
      <c r="D4" s="2">
        <v>106.86701876402</v>
      </c>
      <c r="F4" s="2">
        <v>34.106056587573498</v>
      </c>
    </row>
    <row r="5" spans="2:6" x14ac:dyDescent="0.35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 x14ac:dyDescent="0.35">
      <c r="F7">
        <f>F5/F4*100</f>
        <v>3.7998819170044218</v>
      </c>
    </row>
    <row r="10" spans="2:6" x14ac:dyDescent="0.35">
      <c r="B10" s="2">
        <v>112.29741560779</v>
      </c>
    </row>
    <row r="11" spans="2:6" x14ac:dyDescent="0.35">
      <c r="B11" s="2">
        <v>112.27951314000001</v>
      </c>
    </row>
    <row r="12" spans="2:6" x14ac:dyDescent="0.35">
      <c r="B12">
        <f>B10-B11</f>
        <v>1.7902467789994603E-2</v>
      </c>
    </row>
    <row r="14" spans="2:6" x14ac:dyDescent="0.35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BF47-064D-4ADE-AF40-A33E2E57375A}">
  <dimension ref="B3:O18"/>
  <sheetViews>
    <sheetView workbookViewId="0">
      <selection activeCell="B4" sqref="B4"/>
    </sheetView>
  </sheetViews>
  <sheetFormatPr defaultRowHeight="14.5" x14ac:dyDescent="0.35"/>
  <sheetData>
    <row r="3" spans="2:15" x14ac:dyDescent="0.35">
      <c r="C3">
        <v>-42</v>
      </c>
      <c r="D3">
        <v>-40</v>
      </c>
      <c r="E3">
        <v>-28</v>
      </c>
      <c r="F3">
        <v>-20</v>
      </c>
      <c r="G3">
        <v>-10.199999999999999</v>
      </c>
      <c r="H3">
        <v>-3.1</v>
      </c>
      <c r="I3">
        <v>-2.5</v>
      </c>
      <c r="J3">
        <v>15</v>
      </c>
      <c r="K3">
        <v>15</v>
      </c>
      <c r="L3">
        <v>15</v>
      </c>
      <c r="M3">
        <v>37</v>
      </c>
      <c r="N3">
        <v>37</v>
      </c>
      <c r="O3" t="s">
        <v>90</v>
      </c>
    </row>
    <row r="4" spans="2:15" x14ac:dyDescent="0.35">
      <c r="B4" t="s">
        <v>92</v>
      </c>
      <c r="C4">
        <v>13</v>
      </c>
      <c r="D4">
        <v>13</v>
      </c>
      <c r="E4">
        <v>16</v>
      </c>
      <c r="F4">
        <v>16</v>
      </c>
      <c r="G4">
        <v>18</v>
      </c>
      <c r="H4">
        <v>20</v>
      </c>
      <c r="I4">
        <v>20</v>
      </c>
      <c r="J4">
        <v>15</v>
      </c>
      <c r="K4">
        <v>20</v>
      </c>
      <c r="L4">
        <v>25</v>
      </c>
      <c r="M4">
        <v>35</v>
      </c>
      <c r="N4">
        <v>40</v>
      </c>
    </row>
    <row r="6" spans="2:15" x14ac:dyDescent="0.35">
      <c r="D6">
        <v>-40</v>
      </c>
      <c r="E6">
        <v>-28</v>
      </c>
      <c r="F6">
        <v>-20</v>
      </c>
      <c r="G6">
        <v>-10.199999999999999</v>
      </c>
      <c r="H6">
        <v>-3.1</v>
      </c>
      <c r="I6">
        <v>-2.5</v>
      </c>
      <c r="J6">
        <v>15</v>
      </c>
      <c r="K6">
        <v>15</v>
      </c>
      <c r="L6">
        <v>37</v>
      </c>
      <c r="M6">
        <v>37</v>
      </c>
      <c r="N6">
        <v>37</v>
      </c>
      <c r="O6" t="s">
        <v>91</v>
      </c>
    </row>
    <row r="7" spans="2:15" x14ac:dyDescent="0.35">
      <c r="B7" t="s">
        <v>92</v>
      </c>
      <c r="D7">
        <v>13</v>
      </c>
      <c r="E7">
        <v>16</v>
      </c>
      <c r="F7">
        <v>16</v>
      </c>
      <c r="G7">
        <v>18</v>
      </c>
      <c r="H7">
        <v>20</v>
      </c>
      <c r="I7">
        <v>20</v>
      </c>
      <c r="J7">
        <v>25</v>
      </c>
      <c r="K7">
        <v>25</v>
      </c>
      <c r="L7">
        <v>35</v>
      </c>
      <c r="M7">
        <v>35</v>
      </c>
      <c r="N7">
        <v>40</v>
      </c>
    </row>
    <row r="11" spans="2:15" x14ac:dyDescent="0.35">
      <c r="C11">
        <v>-40</v>
      </c>
      <c r="D11">
        <v>-28</v>
      </c>
      <c r="E11">
        <v>-10.199999999999999</v>
      </c>
      <c r="F11">
        <v>-3.1</v>
      </c>
      <c r="G11">
        <v>15</v>
      </c>
      <c r="H11">
        <v>37</v>
      </c>
    </row>
    <row r="12" spans="2:15" x14ac:dyDescent="0.35">
      <c r="B12" t="s">
        <v>92</v>
      </c>
      <c r="C12">
        <v>13</v>
      </c>
      <c r="D12">
        <v>16</v>
      </c>
      <c r="E12">
        <v>18</v>
      </c>
      <c r="F12">
        <v>20</v>
      </c>
      <c r="G12">
        <v>25</v>
      </c>
      <c r="H12">
        <v>40</v>
      </c>
      <c r="I12" t="s">
        <v>90</v>
      </c>
    </row>
    <row r="13" spans="2:15" x14ac:dyDescent="0.35">
      <c r="B13" t="s">
        <v>92</v>
      </c>
      <c r="C13">
        <v>13</v>
      </c>
      <c r="D13">
        <v>16</v>
      </c>
      <c r="E13">
        <v>18</v>
      </c>
      <c r="F13">
        <v>20</v>
      </c>
      <c r="G13">
        <v>25</v>
      </c>
      <c r="H13">
        <v>40</v>
      </c>
    </row>
    <row r="16" spans="2:15" x14ac:dyDescent="0.35">
      <c r="C16">
        <v>-40</v>
      </c>
      <c r="D16">
        <v>-28</v>
      </c>
      <c r="E16">
        <v>-10.199999999999999</v>
      </c>
      <c r="F16">
        <v>-3.1</v>
      </c>
      <c r="G16">
        <v>15</v>
      </c>
      <c r="H16">
        <v>37</v>
      </c>
    </row>
    <row r="17" spans="2:9" x14ac:dyDescent="0.35">
      <c r="B17" t="s">
        <v>92</v>
      </c>
      <c r="C17">
        <v>13</v>
      </c>
      <c r="D17">
        <v>16</v>
      </c>
      <c r="E17">
        <v>18</v>
      </c>
      <c r="F17">
        <v>20</v>
      </c>
      <c r="G17">
        <v>25</v>
      </c>
      <c r="H17">
        <v>35</v>
      </c>
      <c r="I17" t="s">
        <v>91</v>
      </c>
    </row>
    <row r="18" spans="2:9" x14ac:dyDescent="0.35">
      <c r="B18" t="s">
        <v>92</v>
      </c>
      <c r="C18">
        <v>13</v>
      </c>
      <c r="D18">
        <v>16</v>
      </c>
      <c r="E18">
        <v>18</v>
      </c>
      <c r="F18">
        <v>20</v>
      </c>
      <c r="G18">
        <v>25</v>
      </c>
      <c r="H18">
        <v>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532C-DDFB-4CC9-9526-FD6F89027E1A}">
  <dimension ref="A2:AU59"/>
  <sheetViews>
    <sheetView topLeftCell="A32" zoomScaleNormal="100" workbookViewId="0">
      <selection activeCell="K80" sqref="K80"/>
    </sheetView>
  </sheetViews>
  <sheetFormatPr defaultRowHeight="14.5" x14ac:dyDescent="0.35"/>
  <sheetData>
    <row r="2" spans="1:47" ht="15" thickBot="1" x14ac:dyDescent="0.4">
      <c r="G2" s="3">
        <v>503.8</v>
      </c>
    </row>
    <row r="3" spans="1:47" x14ac:dyDescent="0.35">
      <c r="A3">
        <f>'[2]Теплофикационные режимы'!C11</f>
        <v>513.6</v>
      </c>
      <c r="B3">
        <f>'[2]Теплофикационные режимы'!D11</f>
        <v>521</v>
      </c>
      <c r="C3">
        <f>'[2]Теплофикационные режимы'!E11</f>
        <v>526.29999999999995</v>
      </c>
      <c r="D3">
        <f>'[2]Теплофикационные режимы'!F11</f>
        <v>531.5</v>
      </c>
      <c r="E3">
        <f>'[2]Теплофикационные режимы'!G11</f>
        <v>522</v>
      </c>
      <c r="F3">
        <f>'[2]Теплофикационные режимы'!H11</f>
        <v>521.1</v>
      </c>
      <c r="G3">
        <f>'[2]Теплофикационные режимы'!I11</f>
        <v>494.6</v>
      </c>
      <c r="H3">
        <f>'[2]Теплофикационные режимы'!J11</f>
        <v>452.1</v>
      </c>
      <c r="I3">
        <f>'[2]Теплофикационные режимы'!K11</f>
        <v>452.1</v>
      </c>
      <c r="J3">
        <f>'[2]Теплофикационные режимы'!L11</f>
        <v>494.6</v>
      </c>
      <c r="K3">
        <f>'[2]Теплофикационные режимы'!M11</f>
        <v>452.1</v>
      </c>
      <c r="L3">
        <f>'[2]Конденсационные режимы'!C15</f>
        <v>516.20000000000005</v>
      </c>
      <c r="M3">
        <f>'[2]Конденсационные режимы'!D15</f>
        <v>513.6</v>
      </c>
      <c r="N3">
        <f>'[2]Конденсационные режимы'!E15</f>
        <v>521</v>
      </c>
      <c r="O3">
        <f>'[2]Конденсационные режимы'!F15</f>
        <v>526.29999999999995</v>
      </c>
      <c r="P3">
        <f>'[2]Конденсационные режимы'!G15</f>
        <v>531.5</v>
      </c>
      <c r="Q3">
        <f>'[2]Конденсационные режимы'!H15</f>
        <v>522</v>
      </c>
      <c r="R3">
        <f>'[2]Конденсационные режимы'!I15</f>
        <v>521.1</v>
      </c>
      <c r="S3">
        <f>'[2]Конденсационные режимы'!J15</f>
        <v>503.8</v>
      </c>
      <c r="T3">
        <f>'[2]Конденсационные режимы'!K15</f>
        <v>494.6</v>
      </c>
      <c r="U3">
        <f>'[2]Конденсационные режимы'!L15</f>
        <v>494.6</v>
      </c>
      <c r="V3">
        <f>'[2]Конденсационные режимы'!M15</f>
        <v>452.1</v>
      </c>
      <c r="W3">
        <f>'[2]Конденсационные режимы'!N15</f>
        <v>452.1</v>
      </c>
      <c r="X3">
        <f>'[2]Теплофикационные режимы'!C127</f>
        <v>431.4</v>
      </c>
      <c r="Y3">
        <f>'[2]Теплофикационные режимы'!D127</f>
        <v>437.5</v>
      </c>
      <c r="Z3">
        <f>'[2]Теплофикационные режимы'!E127</f>
        <v>447.6</v>
      </c>
      <c r="AA3">
        <f>'[2]Теплофикационные режимы'!F127</f>
        <v>441.4</v>
      </c>
      <c r="AB3">
        <f>'[2]Теплофикационные режимы'!G127</f>
        <v>418.2</v>
      </c>
      <c r="AC3">
        <f>'[2]Теплофикационные режимы'!H127</f>
        <v>382</v>
      </c>
      <c r="AD3">
        <f>'[2]Конденсационные режимы'!C133</f>
        <v>431.4</v>
      </c>
      <c r="AE3">
        <f>'[2]Конденсационные режимы'!D133</f>
        <v>437.5</v>
      </c>
      <c r="AF3">
        <f>'[2]Конденсационные режимы'!E133</f>
        <v>447.6</v>
      </c>
      <c r="AG3">
        <f>'[2]Конденсационные режимы'!F133</f>
        <v>441.4</v>
      </c>
      <c r="AH3">
        <f>'[2]Конденсационные режимы'!G133</f>
        <v>418.2</v>
      </c>
      <c r="AI3">
        <f>'[2]Конденсационные режимы'!H133</f>
        <v>382</v>
      </c>
      <c r="AJ3">
        <f>'[2]Теплофикационные режимы'!C247</f>
        <v>357</v>
      </c>
      <c r="AK3">
        <f>'[2]Теплофикационные режимы'!D247</f>
        <v>362</v>
      </c>
      <c r="AL3">
        <f>'[2]Теплофикационные режимы'!E247</f>
        <v>370.2</v>
      </c>
      <c r="AM3">
        <f>'[2]Теплофикационные режимы'!F247</f>
        <v>367.2</v>
      </c>
      <c r="AN3">
        <f>'[2]Теплофикационные режимы'!G247</f>
        <v>347.7</v>
      </c>
      <c r="AO3">
        <f>'[2]Теплофикационные режимы'!H247</f>
        <v>317.60000000000002</v>
      </c>
      <c r="AP3">
        <f>'[2]Конденсационные режимы'!C249</f>
        <v>357</v>
      </c>
      <c r="AQ3">
        <f>'[2]Конденсационные режимы'!D249</f>
        <v>362</v>
      </c>
      <c r="AR3">
        <f>'[2]Конденсационные режимы'!E249</f>
        <v>370.2</v>
      </c>
      <c r="AS3">
        <f>'[2]Конденсационные режимы'!F249</f>
        <v>367.2</v>
      </c>
      <c r="AT3">
        <f>'[2]Конденсационные режимы'!G249</f>
        <v>347.7</v>
      </c>
      <c r="AU3">
        <f>'[2]Конденсационные режимы'!H249</f>
        <v>317.60000000000002</v>
      </c>
    </row>
    <row r="4" spans="1:47" x14ac:dyDescent="0.35">
      <c r="A4">
        <f>A3/$G$2</f>
        <v>1.0194521635569671</v>
      </c>
      <c r="B4">
        <f t="shared" ref="B4:AU4" si="0">B3/$G$2</f>
        <v>1.0341405319571257</v>
      </c>
      <c r="C4">
        <f t="shared" si="0"/>
        <v>1.0446605795950772</v>
      </c>
      <c r="D4">
        <f t="shared" si="0"/>
        <v>1.0549821357681619</v>
      </c>
      <c r="E4">
        <f t="shared" si="0"/>
        <v>1.0361254466057959</v>
      </c>
      <c r="F4">
        <f t="shared" si="0"/>
        <v>1.0343390234219929</v>
      </c>
      <c r="G4">
        <f t="shared" si="0"/>
        <v>0.98173878523223501</v>
      </c>
      <c r="H4">
        <f t="shared" si="0"/>
        <v>0.8973799126637555</v>
      </c>
      <c r="I4">
        <f t="shared" si="0"/>
        <v>0.8973799126637555</v>
      </c>
      <c r="J4">
        <f t="shared" si="0"/>
        <v>0.98173878523223501</v>
      </c>
      <c r="K4">
        <f t="shared" si="0"/>
        <v>0.8973799126637555</v>
      </c>
      <c r="L4">
        <f t="shared" si="0"/>
        <v>1.0246129416435095</v>
      </c>
      <c r="M4">
        <f t="shared" si="0"/>
        <v>1.0194521635569671</v>
      </c>
      <c r="N4">
        <f t="shared" si="0"/>
        <v>1.0341405319571257</v>
      </c>
      <c r="O4">
        <f t="shared" si="0"/>
        <v>1.0446605795950772</v>
      </c>
      <c r="P4">
        <f t="shared" si="0"/>
        <v>1.0549821357681619</v>
      </c>
      <c r="Q4">
        <f t="shared" si="0"/>
        <v>1.0361254466057959</v>
      </c>
      <c r="R4">
        <f t="shared" si="0"/>
        <v>1.0343390234219929</v>
      </c>
      <c r="S4">
        <f t="shared" si="0"/>
        <v>1</v>
      </c>
      <c r="T4">
        <f t="shared" si="0"/>
        <v>0.98173878523223501</v>
      </c>
      <c r="U4">
        <f t="shared" si="0"/>
        <v>0.98173878523223501</v>
      </c>
      <c r="V4">
        <f t="shared" si="0"/>
        <v>0.8973799126637555</v>
      </c>
      <c r="W4">
        <f t="shared" si="0"/>
        <v>0.8973799126637555</v>
      </c>
      <c r="X4">
        <f t="shared" si="0"/>
        <v>0.85629217943628422</v>
      </c>
      <c r="Y4">
        <f t="shared" si="0"/>
        <v>0.86840015879317189</v>
      </c>
      <c r="Z4">
        <f t="shared" si="0"/>
        <v>0.88844779674473995</v>
      </c>
      <c r="AA4">
        <f t="shared" si="0"/>
        <v>0.87614132592298521</v>
      </c>
      <c r="AB4">
        <f t="shared" si="0"/>
        <v>0.83009130607383874</v>
      </c>
      <c r="AC4">
        <f t="shared" si="0"/>
        <v>0.75823739579198091</v>
      </c>
      <c r="AD4">
        <f t="shared" si="0"/>
        <v>0.85629217943628422</v>
      </c>
      <c r="AE4">
        <f t="shared" si="0"/>
        <v>0.86840015879317189</v>
      </c>
      <c r="AF4">
        <f t="shared" si="0"/>
        <v>0.88844779674473995</v>
      </c>
      <c r="AG4">
        <f t="shared" si="0"/>
        <v>0.87614132592298521</v>
      </c>
      <c r="AH4">
        <f t="shared" si="0"/>
        <v>0.83009130607383874</v>
      </c>
      <c r="AI4">
        <f t="shared" si="0"/>
        <v>0.75823739579198091</v>
      </c>
      <c r="AJ4">
        <f t="shared" si="0"/>
        <v>0.7086145295752283</v>
      </c>
      <c r="AK4">
        <f t="shared" si="0"/>
        <v>0.7185391028185788</v>
      </c>
      <c r="AL4">
        <f t="shared" si="0"/>
        <v>0.73481540293767367</v>
      </c>
      <c r="AM4">
        <f t="shared" si="0"/>
        <v>0.7288606589916633</v>
      </c>
      <c r="AN4">
        <f t="shared" si="0"/>
        <v>0.69015482334259626</v>
      </c>
      <c r="AO4">
        <f t="shared" si="0"/>
        <v>0.6304088924176261</v>
      </c>
      <c r="AP4">
        <f t="shared" si="0"/>
        <v>0.7086145295752283</v>
      </c>
      <c r="AQ4">
        <f t="shared" si="0"/>
        <v>0.7185391028185788</v>
      </c>
      <c r="AR4">
        <f t="shared" si="0"/>
        <v>0.73481540293767367</v>
      </c>
      <c r="AS4">
        <f t="shared" si="0"/>
        <v>0.7288606589916633</v>
      </c>
      <c r="AT4">
        <f t="shared" si="0"/>
        <v>0.69015482334259626</v>
      </c>
      <c r="AU4">
        <f t="shared" si="0"/>
        <v>0.6304088924176261</v>
      </c>
    </row>
    <row r="5" spans="1:47" x14ac:dyDescent="0.35">
      <c r="A5">
        <f>'[2]Теплофикационные режимы'!C23</f>
        <v>8.01</v>
      </c>
      <c r="B5">
        <f>'[2]Теплофикационные режимы'!D23</f>
        <v>8.2270000000000003</v>
      </c>
      <c r="C5">
        <f>'[2]Теплофикационные режимы'!E23</f>
        <v>8.3719999999999999</v>
      </c>
      <c r="D5">
        <f>'[2]Теплофикационные режимы'!F23</f>
        <v>8.5370000000000008</v>
      </c>
      <c r="E5">
        <f>'[2]Теплофикационные режимы'!G23</f>
        <v>8.4640000000000004</v>
      </c>
      <c r="F5">
        <f>'[2]Теплофикационные режимы'!H23</f>
        <v>8.4570000000000007</v>
      </c>
      <c r="G5">
        <f>'[2]Теплофикационные режимы'!I23</f>
        <v>8.2729999999999997</v>
      </c>
      <c r="H5">
        <f>'[2]Теплофикационные режимы'!J23</f>
        <v>8.0440000000000005</v>
      </c>
      <c r="I5">
        <f>'[2]Теплофикационные режимы'!K23</f>
        <v>8.0440000000000005</v>
      </c>
      <c r="J5">
        <f>'[2]Теплофикационные режимы'!L23</f>
        <v>8.2729999999999997</v>
      </c>
      <c r="K5">
        <f>'[2]Теплофикационные режимы'!M23</f>
        <v>8.0440000000000005</v>
      </c>
      <c r="L5">
        <f>'[2]Конденсационные режимы'!C27</f>
        <v>8.0250000000000004</v>
      </c>
      <c r="M5">
        <f>'[2]Конденсационные режимы'!D27</f>
        <v>8.0109999999999992</v>
      </c>
      <c r="N5">
        <f>'[2]Конденсационные режимы'!E27</f>
        <v>8.2240000000000002</v>
      </c>
      <c r="O5">
        <f>'[2]Конденсационные режимы'!F27</f>
        <v>8.3719999999999999</v>
      </c>
      <c r="P5">
        <f>'[2]Конденсационные режимы'!G27</f>
        <v>8.5359999999999996</v>
      </c>
      <c r="Q5">
        <f>'[2]Конденсационные режимы'!H27</f>
        <v>8.4640000000000004</v>
      </c>
      <c r="R5">
        <f>'[2]Конденсационные режимы'!I27</f>
        <v>8.4570000000000007</v>
      </c>
      <c r="S5">
        <f>'[2]Конденсационные режимы'!J27</f>
        <v>8.407</v>
      </c>
      <c r="T5">
        <f>'[2]Конденсационные режимы'!K27</f>
        <v>8.2729999999999997</v>
      </c>
      <c r="U5">
        <f>'[2]Конденсационные режимы'!L27</f>
        <v>8.2729999999999997</v>
      </c>
      <c r="V5">
        <f>'[2]Конденсационные режимы'!M27</f>
        <v>8.0429999999999993</v>
      </c>
      <c r="W5">
        <f>'[2]Конденсационные режимы'!N27</f>
        <v>8.0429999999999993</v>
      </c>
      <c r="X5">
        <f>'[2]Теплофикационные режимы'!C139</f>
        <v>6.83</v>
      </c>
      <c r="Y5">
        <f>'[2]Теплофикационные режимы'!D139</f>
        <v>7.0069999999999997</v>
      </c>
      <c r="Z5">
        <f>'[2]Теплофикационные режимы'!E139</f>
        <v>7.2869999999999999</v>
      </c>
      <c r="AA5">
        <f>'[2]Теплофикационные режимы'!F139</f>
        <v>7.2510000000000003</v>
      </c>
      <c r="AB5">
        <f>'[2]Теплофикационные режимы'!G139</f>
        <v>7.08</v>
      </c>
      <c r="AC5">
        <f>'[2]Теплофикационные режимы'!H139</f>
        <v>6.8680000000000003</v>
      </c>
      <c r="AD5">
        <f>'[2]Конденсационные режимы'!C145</f>
        <v>6.83</v>
      </c>
      <c r="AE5">
        <f>'[2]Конденсационные режимы'!D145</f>
        <v>7.0069999999999997</v>
      </c>
      <c r="AF5">
        <f>'[2]Конденсационные режимы'!E145</f>
        <v>7.2869999999999999</v>
      </c>
      <c r="AG5">
        <f>'[2]Конденсационные режимы'!F145</f>
        <v>7.2510000000000003</v>
      </c>
      <c r="AH5">
        <f>'[2]Конденсационные режимы'!G145</f>
        <v>7.08</v>
      </c>
      <c r="AI5">
        <f>'[2]Конденсационные режимы'!H145</f>
        <v>6.8680000000000003</v>
      </c>
      <c r="AJ5">
        <f>'[2]Теплофикационные режимы'!C259</f>
        <v>5.5270000000000001</v>
      </c>
      <c r="AK5">
        <f>'[2]Теплофикационные режимы'!D259</f>
        <v>5.6689999999999996</v>
      </c>
      <c r="AL5">
        <f>'[2]Теплофикационные режимы'!E259</f>
        <v>5.8840000000000003</v>
      </c>
      <c r="AM5">
        <f>'[2]Теплофикационные режимы'!F259</f>
        <v>5.8849999999999998</v>
      </c>
      <c r="AN5">
        <f>'[2]Теплофикационные режимы'!G259</f>
        <v>5.7469999999999999</v>
      </c>
      <c r="AO5">
        <f>'[2]Теплофикационные режимы'!H259</f>
        <v>5.5739999999999998</v>
      </c>
      <c r="AP5">
        <f>'[2]Конденсационные режимы'!C261</f>
        <v>5.5270000000000001</v>
      </c>
      <c r="AQ5">
        <f>'[2]Конденсационные режимы'!D261</f>
        <v>5.6689999999999996</v>
      </c>
      <c r="AR5">
        <f>'[2]Конденсационные режимы'!E261</f>
        <v>5.8840000000000003</v>
      </c>
      <c r="AS5">
        <f>'[2]Конденсационные режимы'!F261</f>
        <v>5.8849999999999998</v>
      </c>
      <c r="AT5">
        <f>'[2]Конденсационные режимы'!G261</f>
        <v>5.7469999999999999</v>
      </c>
      <c r="AU5">
        <f>'[2]Конденсационные режимы'!H261</f>
        <v>5.5739999999999998</v>
      </c>
    </row>
    <row r="6" spans="1:47" x14ac:dyDescent="0.35">
      <c r="A6">
        <f>'[2]Теплофикационные режимы'!C27</f>
        <v>0.68100000000000005</v>
      </c>
      <c r="B6">
        <f>'[2]Теплофикационные режимы'!D27</f>
        <v>0.69599999999999995</v>
      </c>
      <c r="C6">
        <f>'[2]Теплофикационные режимы'!E27</f>
        <v>0.69299999999999995</v>
      </c>
      <c r="D6">
        <f>'[2]Теплофикационные режимы'!F27</f>
        <v>0.68500000000000005</v>
      </c>
      <c r="E6">
        <f>'[2]Теплофикационные режимы'!G27</f>
        <v>0.66800000000000004</v>
      </c>
      <c r="F6">
        <f>'[2]Теплофикационные режимы'!H27</f>
        <v>0.66700000000000004</v>
      </c>
      <c r="G6">
        <f>'[2]Теплофикационные режимы'!I27</f>
        <v>0.63600000000000001</v>
      </c>
      <c r="H6">
        <f>'[2]Теплофикационные режимы'!J27</f>
        <v>0.6</v>
      </c>
      <c r="I6">
        <f>'[2]Теплофикационные режимы'!K27</f>
        <v>0.6</v>
      </c>
      <c r="J6">
        <f>'[2]Теплофикационные режимы'!L27</f>
        <v>0.66400000000000003</v>
      </c>
      <c r="K6">
        <f>'[2]Теплофикационные режимы'!M27</f>
        <v>0.627</v>
      </c>
      <c r="L6">
        <f>'[2]Конденсационные режимы'!C31</f>
        <v>0.68700000000000006</v>
      </c>
      <c r="M6">
        <f>'[2]Конденсационные режимы'!D31</f>
        <v>0.68400000000000005</v>
      </c>
      <c r="N6">
        <f>'[2]Конденсационные режимы'!E31</f>
        <v>0.69699999999999995</v>
      </c>
      <c r="O6">
        <f>'[2]Конденсационные режимы'!F31</f>
        <v>0.70599999999999996</v>
      </c>
      <c r="P6">
        <f>'[2]Конденсационные режимы'!G31</f>
        <v>0.71599999999999997</v>
      </c>
      <c r="Q6">
        <f>'[2]Конденсационные режимы'!H31</f>
        <v>0.70699999999999996</v>
      </c>
      <c r="R6">
        <f>'[2]Конденсационные режимы'!I31</f>
        <v>0.70599999999999996</v>
      </c>
      <c r="S6">
        <f>'[2]Конденсационные режимы'!J31</f>
        <v>0.69099999999999995</v>
      </c>
      <c r="T6">
        <f>'[2]Конденсационные режимы'!K31</f>
        <v>0.68</v>
      </c>
      <c r="U6">
        <f>'[2]Конденсационные режимы'!L31</f>
        <v>0.68100000000000005</v>
      </c>
      <c r="V6">
        <f>'[2]Конденсационные режимы'!M31</f>
        <v>0.64400000000000002</v>
      </c>
      <c r="W6">
        <f>'[2]Конденсационные режимы'!N31</f>
        <v>0.64400000000000002</v>
      </c>
      <c r="X6">
        <f>'[2]Теплофикационные режимы'!C143</f>
        <v>0.55800000000000005</v>
      </c>
      <c r="Y6">
        <f>'[2]Теплофикационные режимы'!D143</f>
        <v>0.56999999999999995</v>
      </c>
      <c r="Z6">
        <f>'[2]Теплофикационные режимы'!E143</f>
        <v>0.56200000000000006</v>
      </c>
      <c r="AA6">
        <f>'[2]Теплофикационные режимы'!F143</f>
        <v>0.55200000000000005</v>
      </c>
      <c r="AB6">
        <f>'[2]Теплофикационные режимы'!G143</f>
        <v>0.55300000000000005</v>
      </c>
      <c r="AC6">
        <f>'[2]Теплофикационные режимы'!H143</f>
        <v>0.52300000000000002</v>
      </c>
      <c r="AD6">
        <f>'[2]Конденсационные режимы'!C149</f>
        <v>0.55600000000000005</v>
      </c>
      <c r="AE6">
        <f>'[2]Конденсационные режимы'!D149</f>
        <v>0.56699999999999995</v>
      </c>
      <c r="AF6">
        <f>'[2]Конденсационные режимы'!E149</f>
        <v>0.58399999999999996</v>
      </c>
      <c r="AG6">
        <f>'[2]Конденсационные режимы'!F149</f>
        <v>0.57799999999999996</v>
      </c>
      <c r="AH6">
        <f>'[2]Конденсационные режимы'!G149</f>
        <v>0.55600000000000005</v>
      </c>
      <c r="AI6">
        <f>'[2]Конденсационные режимы'!H149</f>
        <v>0.52600000000000002</v>
      </c>
      <c r="AJ6">
        <f>'[2]Теплофикационные режимы'!C263</f>
        <v>0.46100000000000002</v>
      </c>
      <c r="AK6">
        <f>'[2]Теплофикационные режимы'!D263</f>
        <v>0.46300000000000002</v>
      </c>
      <c r="AL6">
        <f>'[2]Теплофикационные режимы'!E263</f>
        <v>0.46600000000000003</v>
      </c>
      <c r="AM6">
        <f>'[2]Теплофикационные режимы'!F263</f>
        <v>0.46500000000000002</v>
      </c>
      <c r="AN6">
        <f>'[2]Теплофикационные режимы'!G263</f>
        <v>0.45700000000000002</v>
      </c>
      <c r="AO6">
        <f>'[2]Теплофикационные режимы'!H263</f>
        <v>0.44600000000000001</v>
      </c>
      <c r="AP6">
        <f>'[2]Конденсационные режимы'!C265</f>
        <v>0.46100000000000002</v>
      </c>
      <c r="AQ6">
        <f>'[2]Конденсационные режимы'!D265</f>
        <v>0.46300000000000002</v>
      </c>
      <c r="AR6">
        <f>'[2]Конденсационные режимы'!E265</f>
        <v>0.46600000000000003</v>
      </c>
      <c r="AS6">
        <f>'[2]Конденсационные режимы'!F265</f>
        <v>0.46500000000000002</v>
      </c>
      <c r="AT6">
        <f>'[2]Конденсационные режимы'!G265</f>
        <v>0.45700000000000002</v>
      </c>
      <c r="AU6">
        <f>'[2]Конденсационные режимы'!H265</f>
        <v>0.44600000000000001</v>
      </c>
    </row>
    <row r="34" spans="2:20" x14ac:dyDescent="0.35">
      <c r="F34">
        <v>7.7610000000000001</v>
      </c>
    </row>
    <row r="35" spans="2:20" x14ac:dyDescent="0.35">
      <c r="F35">
        <v>1.02</v>
      </c>
    </row>
    <row r="36" spans="2:20" x14ac:dyDescent="0.35">
      <c r="F36">
        <v>0.45379999999999998</v>
      </c>
    </row>
    <row r="37" spans="2:20" x14ac:dyDescent="0.35">
      <c r="H37">
        <f>F35*F34+F36</f>
        <v>8.3700200000000002</v>
      </c>
    </row>
    <row r="45" spans="2:20" x14ac:dyDescent="0.35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</row>
    <row r="46" spans="2:20" x14ac:dyDescent="0.35">
      <c r="B46" s="2">
        <v>8.4652799999999999</v>
      </c>
      <c r="C46">
        <v>8.4043899999999994</v>
      </c>
      <c r="D46">
        <v>8.3757199999999994</v>
      </c>
      <c r="E46">
        <v>8.3624700000000001</v>
      </c>
      <c r="F46">
        <v>8.3561200000000007</v>
      </c>
      <c r="G46">
        <v>8.35304</v>
      </c>
      <c r="H46">
        <v>8.3521300000000007</v>
      </c>
      <c r="I46">
        <v>8.3513999999999999</v>
      </c>
      <c r="J46">
        <v>8.3515099999999993</v>
      </c>
      <c r="K46">
        <v>8.3508999999999993</v>
      </c>
      <c r="L46">
        <v>8.3512000000000004</v>
      </c>
      <c r="M46">
        <v>8.3507200000000008</v>
      </c>
      <c r="N46">
        <v>8.3508899999999997</v>
      </c>
      <c r="O46">
        <v>8.3505800000000008</v>
      </c>
      <c r="P46">
        <v>8.35032</v>
      </c>
      <c r="Q46">
        <v>8.3507099999999994</v>
      </c>
      <c r="R46">
        <v>8.3508200000000006</v>
      </c>
      <c r="S46">
        <v>8.3505800000000008</v>
      </c>
      <c r="T46">
        <v>8.3508999999999993</v>
      </c>
    </row>
    <row r="57" spans="2:14" x14ac:dyDescent="0.3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</row>
    <row r="58" spans="2:14" x14ac:dyDescent="0.35">
      <c r="B58" s="2">
        <v>0.68552999999999997</v>
      </c>
      <c r="C58">
        <v>0.67684</v>
      </c>
      <c r="D58">
        <v>0.67508000000000001</v>
      </c>
      <c r="E58">
        <v>0.67410000000000003</v>
      </c>
      <c r="F58">
        <v>0.67359999999999998</v>
      </c>
      <c r="G58">
        <v>0.6734</v>
      </c>
      <c r="H58">
        <v>0.67330000000000001</v>
      </c>
      <c r="I58">
        <v>0.67320000000000002</v>
      </c>
      <c r="J58">
        <v>0.67315000000000003</v>
      </c>
      <c r="K58">
        <v>0.67290000000000005</v>
      </c>
      <c r="L58">
        <v>0.67279999999999995</v>
      </c>
      <c r="M58">
        <v>0.67274999999999996</v>
      </c>
      <c r="N58">
        <v>0.67278000000000004</v>
      </c>
    </row>
    <row r="59" spans="2:14" x14ac:dyDescent="0.35">
      <c r="B59" s="2">
        <v>8.5081900000000008</v>
      </c>
      <c r="C59">
        <v>8.4661100000000005</v>
      </c>
      <c r="D59">
        <v>8.4453700000000005</v>
      </c>
      <c r="E59">
        <v>8.4361200000000007</v>
      </c>
      <c r="F59">
        <v>8.4320400000000006</v>
      </c>
      <c r="G59">
        <v>8.4297900000000006</v>
      </c>
      <c r="H59">
        <v>8.4291099999999997</v>
      </c>
      <c r="I59">
        <v>8.4287600000000005</v>
      </c>
      <c r="J59">
        <v>8.42849</v>
      </c>
      <c r="K59">
        <v>8.4285800000000002</v>
      </c>
      <c r="L59">
        <v>8.4286300000000001</v>
      </c>
      <c r="M59">
        <v>8.4286600000000007</v>
      </c>
      <c r="N59">
        <v>8.4284400000000002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Тепловикация</vt:lpstr>
      <vt:lpstr>Расчет КПД турбина на режимах</vt:lpstr>
      <vt:lpstr>Турбина</vt:lpstr>
      <vt:lpstr>Турбоустановка с теплофикацией</vt:lpstr>
      <vt:lpstr>Sheet1</vt:lpstr>
      <vt:lpstr>Лист1</vt:lpstr>
      <vt:lpstr>Конденсатор</vt:lpstr>
      <vt:lpstr>Давление начальное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Учетная запись сотрудника НОЦ (№3)</cp:lastModifiedBy>
  <dcterms:created xsi:type="dcterms:W3CDTF">2015-06-05T18:17:20Z</dcterms:created>
  <dcterms:modified xsi:type="dcterms:W3CDTF">2022-08-26T11:25:15Z</dcterms:modified>
</cp:coreProperties>
</file>