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69B8BAA5-39FD-4567-A6EB-A681EA38B2F3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gas" sheetId="1" r:id="rId1"/>
    <sheet name="water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E10" i="2"/>
  <c r="D6" i="1"/>
  <c r="D7" i="1"/>
  <c r="D8" i="1"/>
  <c r="D4" i="2"/>
  <c r="B6" i="2"/>
  <c r="D3" i="1"/>
  <c r="D8" i="2"/>
  <c r="D2" i="2"/>
  <c r="D5" i="2"/>
  <c r="D5" i="1"/>
  <c r="B3" i="2"/>
  <c r="D10" i="2"/>
  <c r="D2" i="1"/>
  <c r="D4" i="1"/>
  <c r="D9" i="2"/>
  <c r="B8" i="2"/>
  <c r="D7" i="2"/>
  <c r="D6" i="2"/>
  <c r="D3" i="2"/>
</calcChain>
</file>

<file path=xl/sharedStrings.xml><?xml version="1.0" encoding="utf-8"?>
<sst xmlns="http://schemas.openxmlformats.org/spreadsheetml/2006/main" count="29" uniqueCount="25">
  <si>
    <t>GTU-PEVD</t>
  </si>
  <si>
    <t>PEVD-IVD</t>
  </si>
  <si>
    <t>PEVD-DROS</t>
  </si>
  <si>
    <t>T</t>
  </si>
  <si>
    <t>P</t>
  </si>
  <si>
    <t>H</t>
  </si>
  <si>
    <t>G</t>
  </si>
  <si>
    <t>N2</t>
  </si>
  <si>
    <t>O2</t>
  </si>
  <si>
    <t>CO2</t>
  </si>
  <si>
    <t>H2O</t>
  </si>
  <si>
    <t>Ar</t>
  </si>
  <si>
    <t>IVD-PEVD</t>
  </si>
  <si>
    <t>IVD-EVD</t>
  </si>
  <si>
    <t>EVD-IVD</t>
  </si>
  <si>
    <t>PEN-EVD</t>
  </si>
  <si>
    <t>EVD-PPND</t>
  </si>
  <si>
    <t>PPND-IND</t>
  </si>
  <si>
    <t>IND-GPK</t>
  </si>
  <si>
    <t>GPK-out</t>
  </si>
  <si>
    <t>BND-PEN</t>
  </si>
  <si>
    <t>PPND-TURB</t>
  </si>
  <si>
    <t>X-GPK</t>
  </si>
  <si>
    <t>GPK-IND</t>
  </si>
  <si>
    <t>IND-PPND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</si>
</sst>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rgb="FF000000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/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2" fillId="0" borderId="4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</cellXfs>
  <cellStyles count="2">
    <cellStyle name="Normal 2" xfId="1" xr:uid="{833C66B1-4070-4F6B-8BE7-834B60BC98EC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MixtureString"/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tabSelected="1" workbookViewId="0">
      <selection activeCell="F6" sqref="F6"/>
    </sheetView>
  </sheetViews>
  <sheetFormatPr defaultRowHeight="12.75" x14ac:dyDescent="0.2"/>
  <cols>
    <col min="1" max="1" width="14.85546875" style="12" customWidth="1"/>
    <col min="2" max="2" width="9.140625" style="9"/>
    <col min="3" max="4" width="9.140625" style="10"/>
    <col min="5" max="5" width="9.140625" style="11"/>
    <col min="6" max="6" width="9.140625" style="9"/>
    <col min="7" max="9" width="9.140625" style="10"/>
    <col min="10" max="10" width="9.140625" style="11"/>
    <col min="11" max="14" width="9.140625" style="10"/>
    <col min="15" max="16384" width="9.140625" style="17"/>
  </cols>
  <sheetData>
    <row r="1" spans="1:16" ht="13.5" thickBot="1" x14ac:dyDescent="0.25">
      <c r="A1" s="13"/>
      <c r="B1" s="6" t="s">
        <v>3</v>
      </c>
      <c r="C1" s="7" t="s">
        <v>4</v>
      </c>
      <c r="D1" s="7" t="s">
        <v>5</v>
      </c>
      <c r="E1" s="8" t="s">
        <v>6</v>
      </c>
      <c r="F1" s="6" t="s">
        <v>7</v>
      </c>
      <c r="G1" s="7" t="s">
        <v>8</v>
      </c>
      <c r="H1" s="7" t="s">
        <v>9</v>
      </c>
      <c r="I1" s="7" t="s">
        <v>10</v>
      </c>
      <c r="J1" s="16" t="s">
        <v>11</v>
      </c>
    </row>
    <row r="2" spans="1:16" x14ac:dyDescent="0.2">
      <c r="A2" s="12" t="s">
        <v>0</v>
      </c>
      <c r="B2" s="9">
        <v>542.1</v>
      </c>
      <c r="C2" s="10">
        <v>0.1</v>
      </c>
      <c r="D2" s="10">
        <f>[1]!PropsSI("H","P",C2*10^6,"T",B2+273.15,"REFPROP::"&amp;[1]!MixtureString($F$1:$J$1,F2:J2))/1000</f>
        <v>958.86919853128609</v>
      </c>
      <c r="E2" s="11">
        <v>503.8</v>
      </c>
      <c r="F2" s="9">
        <v>0.78029999999999999</v>
      </c>
      <c r="G2" s="10">
        <v>0.1237</v>
      </c>
      <c r="H2" s="10">
        <v>3.0099999999999998E-2</v>
      </c>
      <c r="I2" s="10">
        <v>5.9400000000000001E-2</v>
      </c>
      <c r="J2" s="11">
        <v>6.4999999999999997E-3</v>
      </c>
      <c r="P2" s="18"/>
    </row>
    <row r="3" spans="1:16" x14ac:dyDescent="0.2">
      <c r="A3" s="12" t="s">
        <v>1</v>
      </c>
      <c r="B3" s="9">
        <v>468.05</v>
      </c>
      <c r="C3" s="10">
        <v>0.1</v>
      </c>
      <c r="D3" s="10">
        <f>[1]!PropsSI("H","P",C3*10^6,"T",B3+273.15,"REFPROP::"&amp;[1]!MixtureString($F$1:$J$1,F3:J3))/1000</f>
        <v>874.26792911178234</v>
      </c>
      <c r="E3" s="11">
        <v>503.8</v>
      </c>
      <c r="F3" s="9">
        <v>0.78029999999999999</v>
      </c>
      <c r="G3" s="10">
        <v>0.1237</v>
      </c>
      <c r="H3" s="10">
        <v>3.0099999999999998E-2</v>
      </c>
      <c r="I3" s="10">
        <v>5.9400000000000001E-2</v>
      </c>
      <c r="J3" s="11">
        <v>6.4999999999999997E-3</v>
      </c>
    </row>
    <row r="4" spans="1:16" x14ac:dyDescent="0.2">
      <c r="A4" s="12" t="s">
        <v>13</v>
      </c>
      <c r="B4" s="9">
        <v>309.2</v>
      </c>
      <c r="C4" s="10">
        <v>0.1</v>
      </c>
      <c r="D4" s="10">
        <f>[1]!PropsSI("H","P",C4*10^6,"T",B4+273.15,"REFPROP::"&amp;[1]!MixtureString($F$1:$J$1,F4:J4))/1000</f>
        <v>697.66595139225319</v>
      </c>
      <c r="E4" s="11">
        <v>503.8</v>
      </c>
      <c r="F4" s="9">
        <v>0.78029999999999999</v>
      </c>
      <c r="G4" s="10">
        <v>0.1237</v>
      </c>
      <c r="H4" s="10">
        <v>3.0099999999999998E-2</v>
      </c>
      <c r="I4" s="10">
        <v>5.9400000000000001E-2</v>
      </c>
      <c r="J4" s="11">
        <v>6.4999999999999997E-3</v>
      </c>
    </row>
    <row r="5" spans="1:16" x14ac:dyDescent="0.2">
      <c r="A5" s="12" t="s">
        <v>16</v>
      </c>
      <c r="B5" s="9">
        <v>235.9</v>
      </c>
      <c r="C5" s="10">
        <v>0.1</v>
      </c>
      <c r="D5" s="10">
        <f>[1]!PropsSI("H","P",C5*10^6,"T",B5+273.15,"REFPROP::"&amp;[1]!MixtureString($F$1:$J$1,F5:J5))/1000</f>
        <v>618.33586643179672</v>
      </c>
      <c r="E5" s="11">
        <v>503.8</v>
      </c>
      <c r="F5" s="9">
        <v>0.78029999999999999</v>
      </c>
      <c r="G5" s="10">
        <v>0.1237</v>
      </c>
      <c r="H5" s="10">
        <v>3.0099999999999998E-2</v>
      </c>
      <c r="I5" s="10">
        <v>5.9400000000000001E-2</v>
      </c>
      <c r="J5" s="11">
        <v>6.4999999999999997E-3</v>
      </c>
    </row>
    <row r="6" spans="1:16" x14ac:dyDescent="0.2">
      <c r="A6" s="12" t="s">
        <v>17</v>
      </c>
      <c r="B6" s="9">
        <v>233</v>
      </c>
      <c r="C6" s="10">
        <v>0.1</v>
      </c>
      <c r="D6" s="10">
        <f>[1]!PropsSI("H","P",C6*10^6,"T",B6+273.15,"REFPROP::"&amp;[1]!MixtureString($F$1:$J$1,F6:J6))/1000</f>
        <v>615.22281759257271</v>
      </c>
      <c r="E6" s="11">
        <v>503.8</v>
      </c>
      <c r="F6" s="9">
        <v>0.78029999999999999</v>
      </c>
      <c r="G6" s="10">
        <v>0.1237</v>
      </c>
      <c r="H6" s="10">
        <v>3.0099999999999998E-2</v>
      </c>
      <c r="I6" s="10">
        <v>5.9400000000000001E-2</v>
      </c>
      <c r="J6" s="11">
        <v>6.4999999999999997E-3</v>
      </c>
    </row>
    <row r="7" spans="1:16" x14ac:dyDescent="0.2">
      <c r="A7" s="12" t="s">
        <v>18</v>
      </c>
      <c r="B7" s="9">
        <v>175.5</v>
      </c>
      <c r="C7" s="10">
        <v>0.1</v>
      </c>
      <c r="D7" s="10">
        <f>[1]!PropsSI("H","P",C7*10^6,"T",B7+273.15,"REFPROP::"&amp;[1]!MixtureString($F$1:$J$1,F7:J7))/1000</f>
        <v>553.86016830512403</v>
      </c>
      <c r="E7" s="11">
        <v>503.8</v>
      </c>
      <c r="F7" s="9">
        <v>0.78029999999999999</v>
      </c>
      <c r="G7" s="10">
        <v>0.1237</v>
      </c>
      <c r="H7" s="10">
        <v>3.0099999999999998E-2</v>
      </c>
      <c r="I7" s="10">
        <v>5.9400000000000001E-2</v>
      </c>
      <c r="J7" s="11">
        <v>6.4999999999999997E-3</v>
      </c>
    </row>
    <row r="8" spans="1:16" x14ac:dyDescent="0.2">
      <c r="A8" s="12" t="s">
        <v>19</v>
      </c>
      <c r="B8" s="9">
        <v>106.9</v>
      </c>
      <c r="C8" s="10">
        <v>0.1</v>
      </c>
      <c r="D8" s="10">
        <f>[1]!PropsSI("H","P",C8*10^6,"T",B8+273.15,"REFPROP::"&amp;[1]!MixtureString($F$1:$J$1,F8:J8))/1000</f>
        <v>481.43243266974537</v>
      </c>
      <c r="E8" s="11">
        <v>503.8</v>
      </c>
      <c r="F8" s="9">
        <v>0.78029999999999999</v>
      </c>
      <c r="G8" s="10">
        <v>0.1237</v>
      </c>
      <c r="H8" s="10">
        <v>3.0099999999999998E-2</v>
      </c>
      <c r="I8" s="10">
        <v>5.9400000000000001E-2</v>
      </c>
      <c r="J8" s="11">
        <v>6.4999999999999997E-3</v>
      </c>
    </row>
    <row r="11" spans="1:16" x14ac:dyDescent="0.2">
      <c r="C1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D0049-A33A-42B4-86C2-1F7629C05FA7}">
  <dimension ref="A1:I19"/>
  <sheetViews>
    <sheetView workbookViewId="0">
      <selection activeCell="E11" sqref="E11"/>
    </sheetView>
  </sheetViews>
  <sheetFormatPr defaultRowHeight="12.75" x14ac:dyDescent="0.2"/>
  <cols>
    <col min="1" max="1" width="14.85546875" style="5" customWidth="1"/>
    <col min="2" max="2" width="9.140625" style="2"/>
    <col min="3" max="4" width="9.140625" style="3"/>
    <col min="5" max="5" width="9.140625" style="4"/>
    <col min="6" max="9" width="9.140625" style="3"/>
    <col min="10" max="16384" width="9.140625" style="1"/>
  </cols>
  <sheetData>
    <row r="1" spans="1:9" s="19" customFormat="1" ht="13.5" thickBot="1" x14ac:dyDescent="0.25">
      <c r="A1" s="20"/>
      <c r="B1" s="6" t="s">
        <v>3</v>
      </c>
      <c r="C1" s="7" t="s">
        <v>4</v>
      </c>
      <c r="D1" s="7" t="s">
        <v>5</v>
      </c>
      <c r="E1" s="8" t="s">
        <v>6</v>
      </c>
      <c r="F1" s="3"/>
      <c r="G1" s="10"/>
      <c r="H1" s="10"/>
      <c r="I1" s="10"/>
    </row>
    <row r="2" spans="1:9" s="15" customFormat="1" x14ac:dyDescent="0.2">
      <c r="A2" s="14" t="s">
        <v>2</v>
      </c>
      <c r="B2" s="9">
        <v>511.5</v>
      </c>
      <c r="C2" s="10">
        <v>8.407</v>
      </c>
      <c r="D2" s="10">
        <f>[1]!PropsSI("H","T",B2+273.15,"P",C2*10^6,"Water")/1000</f>
        <v>3423.2099783420958</v>
      </c>
      <c r="E2" s="11">
        <v>63.4</v>
      </c>
      <c r="F2" s="3"/>
      <c r="G2" s="10"/>
      <c r="H2" s="10"/>
      <c r="I2" s="10"/>
    </row>
    <row r="3" spans="1:9" s="15" customFormat="1" x14ac:dyDescent="0.2">
      <c r="A3" s="14" t="s">
        <v>12</v>
      </c>
      <c r="B3" s="9">
        <f>[1]!PropsSI("T","P",C3*10^6,"Q",1,"Water")-273.15</f>
        <v>301.29755574753347</v>
      </c>
      <c r="C3" s="10">
        <v>8.7460000000000004</v>
      </c>
      <c r="D3" s="10">
        <f>[1]!PropsSI("H","T",B3+273.15,"Q",1,"Water")/1000</f>
        <v>2747.1040230157951</v>
      </c>
      <c r="E3" s="11">
        <v>63.4</v>
      </c>
      <c r="F3" s="10"/>
      <c r="G3" s="10"/>
      <c r="H3" s="10"/>
      <c r="I3" s="10"/>
    </row>
    <row r="4" spans="1:9" s="15" customFormat="1" x14ac:dyDescent="0.2">
      <c r="A4" s="14" t="s">
        <v>14</v>
      </c>
      <c r="B4" s="9">
        <v>298.8</v>
      </c>
      <c r="C4" s="10">
        <v>8.7460000000000004</v>
      </c>
      <c r="D4" s="10">
        <f>[1]!PropsSI("H","T",B4+273.15,"P",C4*10^6,"Water")/1000</f>
        <v>1337.9482651031026</v>
      </c>
      <c r="E4" s="11">
        <v>63.4</v>
      </c>
      <c r="F4" s="10"/>
      <c r="G4" s="10"/>
      <c r="H4" s="10"/>
      <c r="I4" s="10"/>
    </row>
    <row r="5" spans="1:9" s="15" customFormat="1" x14ac:dyDescent="0.2">
      <c r="A5" s="14" t="s">
        <v>15</v>
      </c>
      <c r="B5" s="9">
        <v>166.5</v>
      </c>
      <c r="C5" s="10">
        <v>8.7460000000000004</v>
      </c>
      <c r="D5" s="10">
        <f>[1]!PropsSI("H","T",B5+273.15,"P",C5*10^6,"Water")/1000</f>
        <v>708.31984887431372</v>
      </c>
      <c r="E5" s="11">
        <v>63.4</v>
      </c>
      <c r="F5" s="10"/>
      <c r="G5" s="10"/>
      <c r="H5" s="10"/>
      <c r="I5" s="10"/>
    </row>
    <row r="6" spans="1:9" s="15" customFormat="1" x14ac:dyDescent="0.2">
      <c r="A6" s="14" t="s">
        <v>20</v>
      </c>
      <c r="B6" s="9">
        <f>[1]!PropsSI("T","P",C6*10^6,"Q",0,"Water")-273.15</f>
        <v>164.73836143543406</v>
      </c>
      <c r="C6" s="10">
        <v>0.69640000000000002</v>
      </c>
      <c r="D6" s="10">
        <f>[1]!PropsSI("H","T",B6+273.15,"Q",0,"Water")/1000</f>
        <v>696.09556718341082</v>
      </c>
      <c r="E6" s="11">
        <v>63.4</v>
      </c>
      <c r="F6" s="10"/>
      <c r="G6" s="10"/>
      <c r="H6" s="10"/>
      <c r="I6" s="10"/>
    </row>
    <row r="7" spans="1:9" s="15" customFormat="1" x14ac:dyDescent="0.2">
      <c r="A7" s="14" t="s">
        <v>21</v>
      </c>
      <c r="B7" s="9">
        <v>211.6</v>
      </c>
      <c r="C7" s="10">
        <v>0.69099999999999995</v>
      </c>
      <c r="D7" s="10">
        <f>[1]!PropsSI("H","T",B7+273.15,"P",C7*10^6,"Water")/1000</f>
        <v>2871.4818365716997</v>
      </c>
      <c r="E7" s="11">
        <v>14.76</v>
      </c>
      <c r="F7" s="10"/>
      <c r="G7" s="10"/>
      <c r="H7" s="10"/>
      <c r="I7" s="10"/>
    </row>
    <row r="8" spans="1:9" s="15" customFormat="1" x14ac:dyDescent="0.2">
      <c r="A8" s="14" t="s">
        <v>24</v>
      </c>
      <c r="B8" s="9">
        <f>[1]!PropsSI("T","P",C8*10^6,"Q",1,"Water")-273.15</f>
        <v>164.73836143543406</v>
      </c>
      <c r="C8" s="10">
        <v>0.69640000000000002</v>
      </c>
      <c r="D8" s="10">
        <f>[1]!PropsSI("H","P",C8*10^6,"Q",1,"Water")/1000</f>
        <v>2762.534980413358</v>
      </c>
      <c r="E8" s="11">
        <v>14.76</v>
      </c>
      <c r="F8" s="10"/>
      <c r="G8" s="10"/>
      <c r="H8" s="10"/>
      <c r="I8" s="10"/>
    </row>
    <row r="9" spans="1:9" s="15" customFormat="1" x14ac:dyDescent="0.2">
      <c r="A9" s="14" t="s">
        <v>23</v>
      </c>
      <c r="B9" s="9">
        <v>164.6</v>
      </c>
      <c r="C9" s="10">
        <v>0.69640000000000002</v>
      </c>
      <c r="D9" s="10">
        <f>[1]!PropsSI("H","T",B9+273.15,"P",C9*10^6,"Water")/1000</f>
        <v>695.4937008073166</v>
      </c>
      <c r="E9" s="11">
        <f>E8+E6</f>
        <v>78.16</v>
      </c>
      <c r="F9" s="10"/>
      <c r="G9" s="10"/>
      <c r="H9" s="10"/>
      <c r="I9" s="10"/>
    </row>
    <row r="10" spans="1:9" s="15" customFormat="1" x14ac:dyDescent="0.2">
      <c r="A10" s="14" t="s">
        <v>22</v>
      </c>
      <c r="B10" s="9">
        <v>60</v>
      </c>
      <c r="C10" s="10">
        <v>0.69640000000000002</v>
      </c>
      <c r="D10" s="10">
        <f>[1]!PropsSI("H","T",B10+273.15,"P",C10*10^6,"Water")/1000</f>
        <v>251.74839576328077</v>
      </c>
      <c r="E10" s="11">
        <f>E9</f>
        <v>78.16</v>
      </c>
      <c r="F10" s="10"/>
      <c r="G10" s="10"/>
      <c r="H10" s="10"/>
      <c r="I10" s="10"/>
    </row>
    <row r="11" spans="1:9" s="15" customFormat="1" x14ac:dyDescent="0.2">
      <c r="A11" s="14"/>
      <c r="B11" s="9"/>
      <c r="C11" s="10"/>
      <c r="D11" s="10"/>
      <c r="E11" s="11"/>
      <c r="F11" s="10"/>
      <c r="G11" s="10"/>
      <c r="H11" s="10"/>
      <c r="I11" s="10"/>
    </row>
    <row r="12" spans="1:9" s="15" customFormat="1" x14ac:dyDescent="0.2">
      <c r="A12" s="14"/>
      <c r="B12" s="9"/>
      <c r="C12" s="10"/>
      <c r="D12" s="10"/>
      <c r="E12" s="11"/>
      <c r="F12" s="10"/>
      <c r="G12" s="10"/>
      <c r="H12" s="10"/>
      <c r="I12" s="10"/>
    </row>
    <row r="13" spans="1:9" s="15" customFormat="1" x14ac:dyDescent="0.2">
      <c r="A13" s="14"/>
      <c r="B13" s="9"/>
      <c r="C13" s="10"/>
      <c r="D13" s="10"/>
      <c r="E13" s="11"/>
      <c r="F13" s="10"/>
      <c r="G13" s="10"/>
      <c r="H13" s="10"/>
      <c r="I13" s="10"/>
    </row>
    <row r="19" spans="3:3" ht="15" x14ac:dyDescent="0.2">
      <c r="C19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gas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2022-08-09T10:53:49Z</dcterms:modified>
</cp:coreProperties>
</file>