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首付游商户对账表" sheetId="7" r:id="rId1"/>
    <sheet name="汇总" sheetId="8" r:id="rId2"/>
    <sheet name="系统账单" sheetId="2" r:id="rId3"/>
    <sheet name="系统退票" sheetId="9" r:id="rId4"/>
    <sheet name="系统改期" sheetId="11" state="hidden" r:id="rId5"/>
    <sheet name="订单取消" sheetId="12" state="hidden" r:id="rId6"/>
    <sheet name="订单取消退款" sheetId="14" state="hidden" r:id="rId7"/>
  </sheets>
  <definedNames>
    <definedName name="_xlnm._FilterDatabase" localSheetId="0" hidden="1">首付游商户对账表!$A$1:$M$10</definedName>
    <definedName name="_xlnm._FilterDatabase" localSheetId="3" hidden="1">系统退票!$A$1:$AE$1</definedName>
    <definedName name="_xlnm._FilterDatabase" localSheetId="2" hidden="1">系统账单!$A$1:$Z$1</definedName>
  </definedNames>
  <calcPr calcId="144525"/>
</workbook>
</file>

<file path=xl/sharedStrings.xml><?xml version="1.0" encoding="utf-8"?>
<sst xmlns="http://schemas.openxmlformats.org/spreadsheetml/2006/main" count="378" uniqueCount="215">
  <si>
    <t>商户订单号</t>
  </si>
  <si>
    <t>交易流水号</t>
  </si>
  <si>
    <t>业务类型</t>
  </si>
  <si>
    <t>产品名称</t>
  </si>
  <si>
    <t>发生时间</t>
  </si>
  <si>
    <t>商家退款流水号</t>
  </si>
  <si>
    <t>交易状态</t>
  </si>
  <si>
    <t>付款方式</t>
  </si>
  <si>
    <t>交易金额</t>
  </si>
  <si>
    <t>通道费率</t>
  </si>
  <si>
    <t>通道费</t>
  </si>
  <si>
    <t>结算金额</t>
  </si>
  <si>
    <t>218020031628192067</t>
  </si>
  <si>
    <t>202003162028042212</t>
  </si>
  <si>
    <t>退款</t>
  </si>
  <si>
    <t>南京-西安-218020031628192067</t>
  </si>
  <si>
    <t>2020-04-03 15:50:49</t>
  </si>
  <si>
    <t>214915040350492036</t>
  </si>
  <si>
    <t>退款审核通过</t>
  </si>
  <si>
    <t>credit</t>
  </si>
  <si>
    <t>215702032533152089</t>
  </si>
  <si>
    <t>202003250233080305</t>
  </si>
  <si>
    <t>大理-上海-215702032533152089</t>
  </si>
  <si>
    <t>2020-04-03 15:48:50</t>
  </si>
  <si>
    <t>219515040348502066</t>
  </si>
  <si>
    <t>212013040312022070</t>
  </si>
  <si>
    <t>202004031312097426</t>
  </si>
  <si>
    <t>交易</t>
  </si>
  <si>
    <t>重庆-三亚-212013040312022070</t>
  </si>
  <si>
    <t>2020-04-03 13:12:17</t>
  </si>
  <si>
    <t>支付成功</t>
  </si>
  <si>
    <t>219313040308282089</t>
  </si>
  <si>
    <t>202004031308041440</t>
  </si>
  <si>
    <t>拉萨-重庆-219313040308282089</t>
  </si>
  <si>
    <t>2020-04-03 13:08:47</t>
  </si>
  <si>
    <t>213210012102362033</t>
  </si>
  <si>
    <t>202001211002034082</t>
  </si>
  <si>
    <t>长春-昆明-213210012102362033</t>
  </si>
  <si>
    <t>2020-04-03 10:49:23</t>
  </si>
  <si>
    <t>211110040349232084</t>
  </si>
  <si>
    <t>211202040534392040</t>
  </si>
  <si>
    <t>202004050234057546</t>
  </si>
  <si>
    <t>长沙-三亚-211202040534392040</t>
  </si>
  <si>
    <t>2020-04-05 02:34:46</t>
  </si>
  <si>
    <t>alipay</t>
  </si>
  <si>
    <t>215218032822552015</t>
  </si>
  <si>
    <t>202003281822088877</t>
  </si>
  <si>
    <t>福州-海口-215218032822552015</t>
  </si>
  <si>
    <t>2020-04-06 22:17:37</t>
  </si>
  <si>
    <t>216222040617372099</t>
  </si>
  <si>
    <t>212722040600442025</t>
  </si>
  <si>
    <t>202004062200042500</t>
  </si>
  <si>
    <t>南宁-上海-212722040600442025</t>
  </si>
  <si>
    <t>2020-04-06 22:00:54</t>
  </si>
  <si>
    <t>217209040708162051</t>
  </si>
  <si>
    <t>202004070908046368</t>
  </si>
  <si>
    <t>成都-长沙-217209040708162051</t>
  </si>
  <si>
    <t>2020-04-07 09:08:23</t>
  </si>
  <si>
    <t>明细</t>
  </si>
  <si>
    <t>信用飞营收价格</t>
  </si>
  <si>
    <t>信用飞结算价格</t>
  </si>
  <si>
    <t xml:space="preserve"> 成本结算价格</t>
  </si>
  <si>
    <t>订单交易量</t>
  </si>
  <si>
    <t>出票</t>
  </si>
  <si>
    <t>改期</t>
  </si>
  <si>
    <t>退票</t>
  </si>
  <si>
    <t>订单取消</t>
  </si>
  <si>
    <t>订单取消退款</t>
  </si>
  <si>
    <t>合计</t>
  </si>
  <si>
    <t>日期</t>
  </si>
  <si>
    <t>扣款金额</t>
  </si>
  <si>
    <t>退款订单</t>
  </si>
  <si>
    <t>退款金额</t>
  </si>
  <si>
    <t>改期单</t>
  </si>
  <si>
    <t>改期交易额</t>
  </si>
  <si>
    <t>营收金额</t>
  </si>
  <si>
    <t>预存款</t>
  </si>
  <si>
    <t>返佣金额</t>
  </si>
  <si>
    <r>
      <rPr>
        <i/>
        <sz val="11"/>
        <color indexed="8"/>
        <rFont val="Calibri"/>
        <charset val="134"/>
      </rPr>
      <t>4</t>
    </r>
    <r>
      <rPr>
        <i/>
        <sz val="11"/>
        <color indexed="8"/>
        <rFont val="宋体"/>
        <charset val="134"/>
      </rPr>
      <t>月</t>
    </r>
    <r>
      <rPr>
        <i/>
        <sz val="11"/>
        <color indexed="8"/>
        <rFont val="Calibri"/>
        <charset val="134"/>
      </rPr>
      <t>03-07</t>
    </r>
    <r>
      <rPr>
        <i/>
        <sz val="11"/>
        <color indexed="8"/>
        <rFont val="宋体"/>
        <charset val="134"/>
      </rPr>
      <t>日</t>
    </r>
  </si>
  <si>
    <t>订单交易总量</t>
  </si>
  <si>
    <t>扣款总金额</t>
  </si>
  <si>
    <t>退款总订单</t>
  </si>
  <si>
    <t>退款总金额</t>
  </si>
  <si>
    <t>改期单总量</t>
  </si>
  <si>
    <t>改期交易总金额</t>
  </si>
  <si>
    <t>营收总金额</t>
  </si>
  <si>
    <t>预存款余额</t>
  </si>
  <si>
    <t>结算总金额</t>
  </si>
  <si>
    <t>返佣总金额</t>
  </si>
  <si>
    <r>
      <rPr>
        <i/>
        <sz val="11"/>
        <color indexed="8"/>
        <rFont val="Calibri"/>
        <charset val="134"/>
      </rPr>
      <t>4</t>
    </r>
    <r>
      <rPr>
        <i/>
        <sz val="11"/>
        <color indexed="8"/>
        <rFont val="宋体"/>
        <charset val="134"/>
      </rPr>
      <t>月合计</t>
    </r>
  </si>
  <si>
    <t>订单号</t>
  </si>
  <si>
    <t>订单日期</t>
  </si>
  <si>
    <t xml:space="preserve">状态 </t>
  </si>
  <si>
    <t>订单来源</t>
  </si>
  <si>
    <t xml:space="preserve">乘客 </t>
  </si>
  <si>
    <t>乘客类型</t>
  </si>
  <si>
    <t>票号</t>
  </si>
  <si>
    <t>供应单号</t>
  </si>
  <si>
    <t>销售价</t>
  </si>
  <si>
    <t>公布运价</t>
  </si>
  <si>
    <t>成本价</t>
  </si>
  <si>
    <t>机建</t>
  </si>
  <si>
    <t>燃油</t>
  </si>
  <si>
    <t>返佣</t>
  </si>
  <si>
    <t>成本合计</t>
  </si>
  <si>
    <t>结算价格</t>
  </si>
  <si>
    <t>营收价格</t>
  </si>
  <si>
    <t>利润</t>
  </si>
  <si>
    <t>航延险</t>
  </si>
  <si>
    <t>航意险</t>
  </si>
  <si>
    <t>保险状态</t>
  </si>
  <si>
    <t>保单号</t>
  </si>
  <si>
    <t>出票渠道</t>
  </si>
  <si>
    <t>预定时间</t>
  </si>
  <si>
    <t>支付时间</t>
  </si>
  <si>
    <t>出票时间</t>
  </si>
  <si>
    <t>2020-04-03 13:08</t>
  </si>
  <si>
    <t>已出票</t>
  </si>
  <si>
    <t>信用飞H5</t>
  </si>
  <si>
    <t>石晓峰</t>
  </si>
  <si>
    <t>成人</t>
  </si>
  <si>
    <t>088-2435334789</t>
  </si>
  <si>
    <t>tdw200403130828328</t>
  </si>
  <si>
    <t>出保成功</t>
  </si>
  <si>
    <t>AJINB62E3020PAAA18Z2</t>
  </si>
  <si>
    <t>QUNAR_HUIDARUI</t>
  </si>
  <si>
    <t>2020-04-03 13:10</t>
  </si>
  <si>
    <t>2020-04-03 13:12</t>
  </si>
  <si>
    <t>车顺强</t>
  </si>
  <si>
    <t>088-2435334788</t>
  </si>
  <si>
    <t>AJINB62E3020PAAA18Z3</t>
  </si>
  <si>
    <t/>
  </si>
  <si>
    <t>847-3828076849</t>
  </si>
  <si>
    <t>xep200403131203874</t>
  </si>
  <si>
    <t>AJINB62E3020PAAA18Z6</t>
  </si>
  <si>
    <t>2020-04-03 13:13</t>
  </si>
  <si>
    <t>2020-04-03 13:15</t>
  </si>
  <si>
    <t>847-3828076848</t>
  </si>
  <si>
    <t>AJINB62E3020PAAA18Z7</t>
  </si>
  <si>
    <t>2020-04-05 02:34</t>
  </si>
  <si>
    <t>徐天颖</t>
  </si>
  <si>
    <t>811-2330730849</t>
  </si>
  <si>
    <t>kcz200405023439059</t>
  </si>
  <si>
    <t>2020-04-05 02:35</t>
  </si>
  <si>
    <t>2020-04-05 02:37</t>
  </si>
  <si>
    <t>2020-04-06 22:00</t>
  </si>
  <si>
    <t>周登传</t>
  </si>
  <si>
    <t>781-2342830849</t>
  </si>
  <si>
    <t>kcz200406220044407</t>
  </si>
  <si>
    <t>2020-04-06 22:01</t>
  </si>
  <si>
    <t>2020-04-06 22:10</t>
  </si>
  <si>
    <t>2020-04-07 09:08</t>
  </si>
  <si>
    <t>曹春风</t>
  </si>
  <si>
    <t>999-2129994366</t>
  </si>
  <si>
    <t>zbw200407090816981</t>
  </si>
  <si>
    <t>2020-04-07 09:09</t>
  </si>
  <si>
    <t>2020-04-07 09:15</t>
  </si>
  <si>
    <t>原订单号</t>
  </si>
  <si>
    <t>退票单号</t>
  </si>
  <si>
    <t>退票单状态</t>
  </si>
  <si>
    <t>证件号</t>
  </si>
  <si>
    <t>退票总费用</t>
  </si>
  <si>
    <t>总退回费用</t>
  </si>
  <si>
    <t>单人手续费</t>
  </si>
  <si>
    <t>单人退回费用</t>
  </si>
  <si>
    <t>单人实际手续费</t>
  </si>
  <si>
    <t>单人实际退回费</t>
  </si>
  <si>
    <t>退票申请时间</t>
  </si>
  <si>
    <t>退票退款时间</t>
  </si>
  <si>
    <t>差额</t>
  </si>
  <si>
    <t>原因</t>
  </si>
  <si>
    <t>已退票</t>
  </si>
  <si>
    <t>20200319150114os</t>
  </si>
  <si>
    <t>已退款</t>
  </si>
  <si>
    <t>xinYongFei</t>
  </si>
  <si>
    <t>桑静</t>
  </si>
  <si>
    <t>610126198809073538</t>
  </si>
  <si>
    <t>781-2342533030</t>
  </si>
  <si>
    <t>kcz200316202819642</t>
  </si>
  <si>
    <t>2020-03-19 15:01</t>
  </si>
  <si>
    <t>2020-04-03 15:50</t>
  </si>
  <si>
    <t>20200325203228dq</t>
  </si>
  <si>
    <t>张嘉祺</t>
  </si>
  <si>
    <t>370112198903207717</t>
  </si>
  <si>
    <t>781-2342649230</t>
  </si>
  <si>
    <t>kcz200325023315021</t>
  </si>
  <si>
    <t>2020-03-25 20:32</t>
  </si>
  <si>
    <t>2020-04-03 15:48</t>
  </si>
  <si>
    <t>20200403104752sY</t>
  </si>
  <si>
    <t>张彦奎</t>
  </si>
  <si>
    <t>220724198503280013</t>
  </si>
  <si>
    <t>876-2147592219</t>
  </si>
  <si>
    <t>tep200121100236814</t>
  </si>
  <si>
    <t>2020-04-03 10:47</t>
  </si>
  <si>
    <t>2020-04-03 10:49</t>
  </si>
  <si>
    <t>20200406112330Ut</t>
  </si>
  <si>
    <t>郑威</t>
  </si>
  <si>
    <t>320324197811231114</t>
  </si>
  <si>
    <t>731-2430563814</t>
  </si>
  <si>
    <t>xep200328182255297</t>
  </si>
  <si>
    <t>2020-04-06 11:23</t>
  </si>
  <si>
    <t>2020-04-06 22:17</t>
  </si>
  <si>
    <t>改期单申请日期</t>
  </si>
  <si>
    <t>订单状态</t>
  </si>
  <si>
    <t>改期订单号</t>
  </si>
  <si>
    <t>原票号</t>
  </si>
  <si>
    <t>改期票号</t>
  </si>
  <si>
    <t>改期费</t>
  </si>
  <si>
    <t>升舱费</t>
  </si>
  <si>
    <t>实际改期费</t>
  </si>
  <si>
    <t>实际升舱费</t>
  </si>
  <si>
    <t>改期支付时间</t>
  </si>
  <si>
    <t>改期完成时间</t>
  </si>
  <si>
    <t>乘机人姓名</t>
  </si>
  <si>
    <t>乘机人类型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</si>
</sst>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0.00_ "/>
    <numFmt numFmtId="178" formatCode="_-* #,##0.00_-;\-* #,##0.00_-;_-* &quot;-&quot;_-;_-@_-"/>
    <numFmt numFmtId="179" formatCode="_-* #,##0_-;\-* #,##0_-;_-* &quot;-&quot;_-;_-@_-"/>
    <numFmt numFmtId="180" formatCode="_(* #,##0.00_);_(* \(#,##0.00\);_(* &quot;-&quot;??_);_(@_)"/>
  </numFmts>
  <fonts count="29">
    <font>
      <sz val="11"/>
      <color indexed="8"/>
      <name val="Calibri"/>
      <charset val="134"/>
    </font>
    <font>
      <sz val="11"/>
      <color indexed="8"/>
      <name val="Calibri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i/>
      <sz val="11"/>
      <color indexed="8"/>
      <name val="宋体"/>
      <charset val="134"/>
    </font>
    <font>
      <i/>
      <sz val="11"/>
      <color indexed="8"/>
      <name val="Calibri"/>
      <charset val="134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6">
    <xf numFmtId="0" fontId="0" fillId="0" borderId="0" applyFill="0" applyProtection="0"/>
    <xf numFmtId="42" fontId="15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11" borderId="19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9" borderId="17" applyNumberFormat="0" applyFont="0" applyAlignment="0" applyProtection="0">
      <alignment vertical="center"/>
    </xf>
    <xf numFmtId="0" fontId="1" fillId="0" borderId="0" applyFill="0" applyProtection="0"/>
    <xf numFmtId="0" fontId="8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Fill="0" applyProtection="0"/>
    <xf numFmtId="0" fontId="1" fillId="0" borderId="0" applyFill="0" applyProtection="0"/>
    <xf numFmtId="0" fontId="16" fillId="0" borderId="18" applyNumberFormat="0" applyFill="0" applyAlignment="0" applyProtection="0">
      <alignment vertical="center"/>
    </xf>
    <xf numFmtId="0" fontId="1" fillId="0" borderId="0" applyFill="0" applyProtection="0"/>
    <xf numFmtId="0" fontId="21" fillId="0" borderId="18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6" borderId="16" applyNumberFormat="0" applyAlignment="0" applyProtection="0">
      <alignment vertical="center"/>
    </xf>
    <xf numFmtId="0" fontId="20" fillId="6" borderId="19" applyNumberFormat="0" applyAlignment="0" applyProtection="0">
      <alignment vertical="center"/>
    </xf>
    <xf numFmtId="0" fontId="27" fillId="22" borderId="22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" fillId="0" borderId="0" applyFill="0" applyProtection="0"/>
    <xf numFmtId="0" fontId="8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8" fillId="0" borderId="0">
      <alignment vertical="center"/>
    </xf>
    <xf numFmtId="179" fontId="1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2" fillId="0" borderId="0"/>
    <xf numFmtId="0" fontId="13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0" borderId="0" applyFill="0" applyProtection="0"/>
    <xf numFmtId="0" fontId="13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2" fillId="0" borderId="0"/>
    <xf numFmtId="0" fontId="1" fillId="0" borderId="0" applyFill="0" applyProtection="0"/>
    <xf numFmtId="0" fontId="1" fillId="0" borderId="0" applyFill="0" applyProtection="0"/>
    <xf numFmtId="0" fontId="1" fillId="0" borderId="0" applyFill="0" applyProtection="0"/>
    <xf numFmtId="180" fontId="1" fillId="0" borderId="0" applyFont="0" applyFill="0" applyBorder="0" applyAlignment="0" applyProtection="0">
      <alignment vertical="center"/>
    </xf>
    <xf numFmtId="0" fontId="22" fillId="0" borderId="0"/>
    <xf numFmtId="0" fontId="28" fillId="0" borderId="0">
      <alignment vertical="center"/>
    </xf>
    <xf numFmtId="0" fontId="1" fillId="0" borderId="0" applyFill="0" applyProtection="0"/>
    <xf numFmtId="180" fontId="1" fillId="0" borderId="0" applyFon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</cellStyleXfs>
  <cellXfs count="57">
    <xf numFmtId="0" fontId="0" fillId="0" borderId="0" xfId="0" applyFill="1" applyProtection="1"/>
    <xf numFmtId="0" fontId="0" fillId="2" borderId="0" xfId="0" applyFill="1" applyProtection="1"/>
    <xf numFmtId="0" fontId="1" fillId="0" borderId="0" xfId="64" applyFill="1" applyProtection="1"/>
    <xf numFmtId="0" fontId="1" fillId="0" borderId="0" xfId="64" applyFill="1" applyAlignment="1" applyProtection="1">
      <alignment horizontal="right"/>
    </xf>
    <xf numFmtId="0" fontId="0" fillId="2" borderId="0" xfId="0" applyNumberFormat="1" applyFill="1" applyAlignment="1" applyProtection="1">
      <alignment horizontal="right"/>
    </xf>
    <xf numFmtId="9" fontId="0" fillId="2" borderId="0" xfId="0" applyNumberFormat="1" applyFill="1" applyAlignment="1" applyProtection="1">
      <alignment horizontal="right"/>
    </xf>
    <xf numFmtId="0" fontId="0" fillId="0" borderId="0" xfId="0" applyFill="1"/>
    <xf numFmtId="0" fontId="0" fillId="0" borderId="0" xfId="0" applyAlignment="1">
      <alignment vertical="center"/>
    </xf>
    <xf numFmtId="0" fontId="2" fillId="0" borderId="1" xfId="67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180" fontId="0" fillId="0" borderId="0" xfId="8" applyFont="1" applyFill="1" applyAlignment="1" applyProtection="1"/>
    <xf numFmtId="0" fontId="3" fillId="0" borderId="1" xfId="0" applyFont="1" applyFill="1" applyBorder="1"/>
    <xf numFmtId="0" fontId="0" fillId="0" borderId="1" xfId="0" applyBorder="1" applyAlignment="1">
      <alignment vertical="center"/>
    </xf>
    <xf numFmtId="0" fontId="0" fillId="0" borderId="0" xfId="0" applyFill="1" applyAlignment="1" applyProtection="1">
      <alignment horizontal="center"/>
    </xf>
    <xf numFmtId="180" fontId="0" fillId="0" borderId="0" xfId="8" applyFont="1" applyFill="1" applyAlignment="1" applyProtection="1">
      <alignment horizontal="center"/>
    </xf>
    <xf numFmtId="0" fontId="0" fillId="0" borderId="0" xfId="0" applyFill="1" applyAlignment="1" applyProtection="1"/>
    <xf numFmtId="0" fontId="3" fillId="2" borderId="1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178" fontId="0" fillId="2" borderId="1" xfId="5" applyNumberFormat="1" applyFont="1" applyFill="1" applyBorder="1" applyAlignment="1" applyProtection="1">
      <alignment horizontal="center"/>
    </xf>
    <xf numFmtId="177" fontId="0" fillId="2" borderId="1" xfId="8" applyNumberFormat="1" applyFont="1" applyFill="1" applyBorder="1" applyAlignment="1" applyProtection="1">
      <alignment horizontal="center"/>
    </xf>
    <xf numFmtId="176" fontId="0" fillId="0" borderId="0" xfId="0" applyNumberFormat="1" applyFill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0" fontId="5" fillId="2" borderId="5" xfId="0" applyFont="1" applyFill="1" applyBorder="1" applyAlignment="1" applyProtection="1">
      <alignment horizontal="center"/>
    </xf>
    <xf numFmtId="49" fontId="6" fillId="2" borderId="6" xfId="0" applyNumberFormat="1" applyFont="1" applyFill="1" applyBorder="1" applyAlignment="1" applyProtection="1">
      <alignment horizontal="center"/>
    </xf>
    <xf numFmtId="0" fontId="6" fillId="2" borderId="7" xfId="0" applyFont="1" applyFill="1" applyBorder="1" applyAlignment="1" applyProtection="1">
      <alignment horizontal="center"/>
    </xf>
    <xf numFmtId="178" fontId="6" fillId="2" borderId="7" xfId="5" applyNumberFormat="1" applyFont="1" applyFill="1" applyBorder="1" applyAlignment="1" applyProtection="1">
      <alignment horizontal="center"/>
    </xf>
    <xf numFmtId="0" fontId="5" fillId="0" borderId="4" xfId="0" applyFont="1" applyFill="1" applyBorder="1" applyAlignment="1" applyProtection="1">
      <alignment horizontal="center"/>
    </xf>
    <xf numFmtId="0" fontId="5" fillId="0" borderId="5" xfId="0" applyFont="1" applyFill="1" applyBorder="1" applyAlignment="1" applyProtection="1">
      <alignment horizontal="center"/>
    </xf>
    <xf numFmtId="0" fontId="6" fillId="0" borderId="8" xfId="0" applyFont="1" applyFill="1" applyBorder="1" applyAlignment="1" applyProtection="1">
      <alignment horizontal="center"/>
    </xf>
    <xf numFmtId="0" fontId="6" fillId="0" borderId="9" xfId="0" applyFont="1" applyFill="1" applyBorder="1" applyAlignment="1" applyProtection="1">
      <alignment horizontal="center"/>
    </xf>
    <xf numFmtId="43" fontId="6" fillId="0" borderId="9" xfId="0" applyNumberFormat="1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/>
    <xf numFmtId="0" fontId="4" fillId="0" borderId="1" xfId="0" applyFont="1" applyFill="1" applyBorder="1" applyAlignment="1" applyProtection="1"/>
    <xf numFmtId="0" fontId="3" fillId="0" borderId="1" xfId="0" applyFont="1" applyFill="1" applyBorder="1" applyAlignment="1" applyProtection="1">
      <alignment horizontal="center"/>
    </xf>
    <xf numFmtId="178" fontId="0" fillId="0" borderId="1" xfId="5" applyNumberFormat="1" applyFont="1" applyFill="1" applyBorder="1" applyAlignment="1" applyProtection="1">
      <alignment horizontal="center"/>
    </xf>
    <xf numFmtId="178" fontId="1" fillId="0" borderId="1" xfId="5" applyNumberFormat="1" applyFont="1" applyFill="1" applyBorder="1" applyAlignment="1" applyProtection="1">
      <alignment horizontal="center"/>
    </xf>
    <xf numFmtId="0" fontId="3" fillId="0" borderId="0" xfId="0" applyFont="1" applyFill="1" applyAlignment="1" applyProtection="1"/>
    <xf numFmtId="177" fontId="0" fillId="0" borderId="1" xfId="8" applyNumberFormat="1" applyFont="1" applyFill="1" applyBorder="1" applyAlignment="1" applyProtection="1">
      <alignment horizontal="center"/>
    </xf>
    <xf numFmtId="178" fontId="0" fillId="0" borderId="0" xfId="0" applyNumberFormat="1" applyFill="1" applyAlignment="1" applyProtection="1"/>
    <xf numFmtId="178" fontId="0" fillId="0" borderId="0" xfId="0" applyNumberFormat="1" applyFill="1" applyAlignment="1" applyProtection="1">
      <alignment horizontal="center"/>
    </xf>
    <xf numFmtId="0" fontId="5" fillId="2" borderId="10" xfId="0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/>
    <xf numFmtId="0" fontId="5" fillId="2" borderId="11" xfId="0" applyFont="1" applyFill="1" applyBorder="1" applyAlignment="1" applyProtection="1"/>
    <xf numFmtId="178" fontId="6" fillId="2" borderId="12" xfId="5" applyNumberFormat="1" applyFont="1" applyFill="1" applyBorder="1" applyAlignment="1" applyProtection="1">
      <alignment horizontal="center"/>
    </xf>
    <xf numFmtId="178" fontId="6" fillId="2" borderId="13" xfId="5" applyNumberFormat="1" applyFont="1" applyFill="1" applyBorder="1" applyAlignment="1" applyProtection="1">
      <alignment horizontal="center"/>
    </xf>
    <xf numFmtId="0" fontId="5" fillId="0" borderId="10" xfId="0" applyFont="1" applyFill="1" applyBorder="1" applyAlignment="1" applyProtection="1">
      <alignment horizontal="center"/>
    </xf>
    <xf numFmtId="0" fontId="5" fillId="0" borderId="5" xfId="0" applyFont="1" applyFill="1" applyBorder="1" applyAlignment="1" applyProtection="1"/>
    <xf numFmtId="0" fontId="5" fillId="0" borderId="11" xfId="0" applyFont="1" applyFill="1" applyBorder="1" applyAlignment="1" applyProtection="1"/>
    <xf numFmtId="43" fontId="0" fillId="0" borderId="0" xfId="0" applyNumberFormat="1" applyFill="1" applyAlignment="1" applyProtection="1"/>
    <xf numFmtId="0" fontId="1" fillId="0" borderId="0" xfId="0" applyFont="1" applyFill="1" applyAlignment="1" applyProtection="1"/>
    <xf numFmtId="178" fontId="6" fillId="0" borderId="14" xfId="5" applyNumberFormat="1" applyFont="1" applyFill="1" applyBorder="1" applyAlignment="1" applyProtection="1"/>
    <xf numFmtId="0" fontId="0" fillId="0" borderId="0" xfId="0" applyFill="1" applyAlignment="1" applyProtection="1">
      <alignment horizontal="right"/>
    </xf>
    <xf numFmtId="0" fontId="0" fillId="0" borderId="0" xfId="0" applyNumberFormat="1" applyFill="1" applyAlignment="1" applyProtection="1">
      <alignment horizontal="right"/>
    </xf>
    <xf numFmtId="9" fontId="0" fillId="0" borderId="0" xfId="0" applyNumberFormat="1" applyFill="1" applyAlignment="1" applyProtection="1">
      <alignment horizontal="right"/>
    </xf>
  </cellXfs>
  <cellStyles count="7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常规 6 2" xfId="21"/>
    <cellStyle name="标题 1" xfId="22" builtinId="16"/>
    <cellStyle name="常规 9" xfId="23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常规 8 2" xfId="38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千位分隔[0] 2" xfId="44"/>
    <cellStyle name="强调文字颜色 3" xfId="45" builtinId="37"/>
    <cellStyle name="常规 3 2" xfId="46"/>
    <cellStyle name="千位分隔[0] 3" xfId="47"/>
    <cellStyle name="强调文字颜色 4" xfId="48" builtinId="41"/>
    <cellStyle name="20% - 强调文字颜色 4" xfId="49" builtinId="42"/>
    <cellStyle name="40% - 强调文字颜色 4" xfId="50" builtinId="43"/>
    <cellStyle name="千位分隔[0] 4" xfId="51"/>
    <cellStyle name="强调文字颜色 5" xfId="52" builtinId="45"/>
    <cellStyle name="常规 2 2" xfId="53"/>
    <cellStyle name="40% - 强调文字颜色 5" xfId="54" builtinId="47"/>
    <cellStyle name="60% - 强调文字颜色 5" xfId="55" builtinId="48"/>
    <cellStyle name="千位分隔[0] 5" xfId="56"/>
    <cellStyle name="强调文字颜色 6" xfId="57" builtinId="49"/>
    <cellStyle name="常规 2 3" xfId="58"/>
    <cellStyle name="40% - 强调文字颜色 6" xfId="59" builtinId="51"/>
    <cellStyle name="60% - 强调文字颜色 6" xfId="60" builtinId="52"/>
    <cellStyle name="常规 2" xfId="61"/>
    <cellStyle name="常规 2 4" xfId="62"/>
    <cellStyle name="常规 2 4 2" xfId="63"/>
    <cellStyle name="常规 3" xfId="64"/>
    <cellStyle name="千位分隔 2" xfId="65"/>
    <cellStyle name="常规 4" xfId="66"/>
    <cellStyle name="常规 5" xfId="67"/>
    <cellStyle name="常规 7" xfId="68"/>
    <cellStyle name="千位分隔 3" xfId="69"/>
    <cellStyle name="千位分隔 3 2" xfId="70"/>
    <cellStyle name="千位分隔 4" xfId="71"/>
    <cellStyle name="千位分隔 5" xfId="72"/>
    <cellStyle name="千位分隔 5 2" xfId="73"/>
    <cellStyle name="千位分隔 6" xfId="74"/>
    <cellStyle name="千位分隔[0] 6" xfId="7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tabSelected="1" workbookViewId="0">
      <selection activeCell="F16" sqref="F16"/>
    </sheetView>
  </sheetViews>
  <sheetFormatPr defaultColWidth="9" defaultRowHeight="15"/>
  <cols>
    <col min="1" max="1" width="27.2857142857143" customWidth="1"/>
    <col min="2" max="2" width="23.4285714285714" customWidth="1"/>
    <col min="3" max="3" width="15.8571428571429" customWidth="1"/>
    <col min="4" max="4" width="36.5714285714286" customWidth="1"/>
    <col min="5" max="5" width="19.7142857142857" customWidth="1"/>
    <col min="6" max="6" width="27" customWidth="1"/>
    <col min="7" max="7" width="28.5714285714286" customWidth="1"/>
    <col min="8" max="16384" width="9.14285714285714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4" t="s">
        <v>8</v>
      </c>
      <c r="J1" s="54" t="s">
        <v>9</v>
      </c>
      <c r="K1" s="54" t="s">
        <v>10</v>
      </c>
      <c r="L1" s="54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s="55">
        <v>-271</v>
      </c>
      <c r="J2" s="56">
        <v>0</v>
      </c>
      <c r="K2" s="55">
        <v>0</v>
      </c>
      <c r="L2" s="55">
        <v>-271</v>
      </c>
    </row>
    <row r="3" spans="1:12">
      <c r="A3" t="s">
        <v>20</v>
      </c>
      <c r="B3" t="s">
        <v>21</v>
      </c>
      <c r="C3" t="s">
        <v>14</v>
      </c>
      <c r="D3" t="s">
        <v>22</v>
      </c>
      <c r="E3" t="s">
        <v>23</v>
      </c>
      <c r="F3" t="s">
        <v>24</v>
      </c>
      <c r="G3" t="s">
        <v>18</v>
      </c>
      <c r="H3" t="s">
        <v>19</v>
      </c>
      <c r="I3" s="55">
        <v>-1536</v>
      </c>
      <c r="J3" s="56">
        <v>0</v>
      </c>
      <c r="K3" s="55">
        <v>0</v>
      </c>
      <c r="L3" s="55">
        <v>-1536</v>
      </c>
    </row>
    <row r="4" spans="1:12">
      <c r="A4" t="s">
        <v>25</v>
      </c>
      <c r="B4" t="s">
        <v>26</v>
      </c>
      <c r="C4" t="s">
        <v>27</v>
      </c>
      <c r="D4" t="s">
        <v>28</v>
      </c>
      <c r="E4" t="s">
        <v>29</v>
      </c>
      <c r="G4" t="s">
        <v>30</v>
      </c>
      <c r="H4" t="s">
        <v>19</v>
      </c>
      <c r="I4" s="55">
        <v>602</v>
      </c>
      <c r="J4" s="56">
        <v>0</v>
      </c>
      <c r="K4" s="55">
        <v>0</v>
      </c>
      <c r="L4" s="55">
        <v>602</v>
      </c>
    </row>
    <row r="5" spans="1:12">
      <c r="A5" t="s">
        <v>31</v>
      </c>
      <c r="B5" t="s">
        <v>32</v>
      </c>
      <c r="C5" t="s">
        <v>27</v>
      </c>
      <c r="D5" t="s">
        <v>33</v>
      </c>
      <c r="E5" t="s">
        <v>34</v>
      </c>
      <c r="G5" t="s">
        <v>30</v>
      </c>
      <c r="H5" t="s">
        <v>19</v>
      </c>
      <c r="I5" s="55">
        <v>1350</v>
      </c>
      <c r="J5" s="56">
        <v>0</v>
      </c>
      <c r="K5" s="55">
        <v>0</v>
      </c>
      <c r="L5" s="55">
        <v>1350</v>
      </c>
    </row>
    <row r="6" spans="1:12">
      <c r="A6" t="s">
        <v>35</v>
      </c>
      <c r="B6" t="s">
        <v>36</v>
      </c>
      <c r="C6" t="s">
        <v>14</v>
      </c>
      <c r="D6" t="s">
        <v>37</v>
      </c>
      <c r="E6" t="s">
        <v>38</v>
      </c>
      <c r="F6" t="s">
        <v>39</v>
      </c>
      <c r="G6" t="s">
        <v>18</v>
      </c>
      <c r="H6" t="s">
        <v>19</v>
      </c>
      <c r="I6" s="55">
        <v>-1657</v>
      </c>
      <c r="J6" s="56">
        <v>0</v>
      </c>
      <c r="K6" s="55">
        <v>0</v>
      </c>
      <c r="L6" s="55">
        <v>-1657</v>
      </c>
    </row>
    <row r="7" spans="1:12">
      <c r="A7" t="s">
        <v>40</v>
      </c>
      <c r="B7" t="s">
        <v>41</v>
      </c>
      <c r="C7" t="s">
        <v>27</v>
      </c>
      <c r="D7" t="s">
        <v>42</v>
      </c>
      <c r="E7" t="s">
        <v>43</v>
      </c>
      <c r="G7" t="s">
        <v>30</v>
      </c>
      <c r="H7" t="s">
        <v>44</v>
      </c>
      <c r="I7" s="55">
        <v>623</v>
      </c>
      <c r="J7" s="56">
        <v>0</v>
      </c>
      <c r="K7" s="55">
        <v>0</v>
      </c>
      <c r="L7" s="55">
        <v>623</v>
      </c>
    </row>
    <row r="8" spans="1:12">
      <c r="A8" t="s">
        <v>45</v>
      </c>
      <c r="B8" t="s">
        <v>46</v>
      </c>
      <c r="C8" t="s">
        <v>14</v>
      </c>
      <c r="D8" t="s">
        <v>47</v>
      </c>
      <c r="E8" t="s">
        <v>48</v>
      </c>
      <c r="F8" t="s">
        <v>49</v>
      </c>
      <c r="G8" t="s">
        <v>18</v>
      </c>
      <c r="H8" t="s">
        <v>19</v>
      </c>
      <c r="I8" s="55">
        <v>-241</v>
      </c>
      <c r="J8" s="56">
        <v>0</v>
      </c>
      <c r="K8" s="55">
        <v>0</v>
      </c>
      <c r="L8" s="55">
        <v>-241</v>
      </c>
    </row>
    <row r="9" spans="1:12">
      <c r="A9" t="s">
        <v>50</v>
      </c>
      <c r="B9" t="s">
        <v>51</v>
      </c>
      <c r="C9" t="s">
        <v>27</v>
      </c>
      <c r="D9" t="s">
        <v>52</v>
      </c>
      <c r="E9" t="s">
        <v>53</v>
      </c>
      <c r="G9" t="s">
        <v>30</v>
      </c>
      <c r="H9" t="s">
        <v>19</v>
      </c>
      <c r="I9" s="55">
        <v>1085</v>
      </c>
      <c r="J9" s="56">
        <v>0</v>
      </c>
      <c r="K9" s="55">
        <v>0</v>
      </c>
      <c r="L9" s="55">
        <v>1085</v>
      </c>
    </row>
    <row r="10" spans="1:12">
      <c r="A10" t="s">
        <v>54</v>
      </c>
      <c r="B10" t="s">
        <v>55</v>
      </c>
      <c r="C10" t="s">
        <v>27</v>
      </c>
      <c r="D10" t="s">
        <v>56</v>
      </c>
      <c r="E10" t="s">
        <v>57</v>
      </c>
      <c r="G10" t="s">
        <v>30</v>
      </c>
      <c r="H10" t="s">
        <v>44</v>
      </c>
      <c r="I10" s="55">
        <v>524</v>
      </c>
      <c r="J10" s="56">
        <v>0</v>
      </c>
      <c r="K10" s="55">
        <v>0</v>
      </c>
      <c r="L10" s="55">
        <v>524</v>
      </c>
    </row>
    <row r="11" spans="9:12">
      <c r="I11" s="54"/>
      <c r="J11" s="54"/>
      <c r="K11" s="54"/>
      <c r="L11" s="54"/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IZ26"/>
  <sheetViews>
    <sheetView showGridLines="0" topLeftCell="E1" workbookViewId="0">
      <selection activeCell="M21" sqref="M21"/>
    </sheetView>
  </sheetViews>
  <sheetFormatPr defaultColWidth="9" defaultRowHeight="15"/>
  <cols>
    <col min="1" max="5" width="9.14285714285714" style="16"/>
    <col min="6" max="6" width="14.2857142857143" style="14" customWidth="1"/>
    <col min="7" max="7" width="15.5714285714286" style="14" customWidth="1"/>
    <col min="8" max="8" width="14.2857142857143" style="14" customWidth="1"/>
    <col min="9" max="9" width="19" style="14" customWidth="1"/>
    <col min="10" max="10" width="17.8571428571429" style="14" customWidth="1"/>
    <col min="11" max="11" width="15.8571428571429" style="14" customWidth="1"/>
    <col min="12" max="12" width="14.5714285714286" style="16" customWidth="1"/>
    <col min="13" max="13" width="17" style="16" customWidth="1"/>
    <col min="14" max="14" width="13.2857142857143" style="16" customWidth="1"/>
    <col min="15" max="15" width="13.1428571428571" style="16" customWidth="1"/>
    <col min="16" max="16" width="13.2857142857143" style="16" customWidth="1"/>
    <col min="17" max="254" width="9.14285714285714" style="16"/>
  </cols>
  <sheetData>
    <row r="7" spans="6:254">
      <c r="F7" s="17" t="s">
        <v>58</v>
      </c>
      <c r="G7" s="18" t="s">
        <v>59</v>
      </c>
      <c r="H7" s="19"/>
      <c r="I7" s="34" t="s">
        <v>60</v>
      </c>
      <c r="J7" s="35" t="s">
        <v>61</v>
      </c>
      <c r="K7" s="16"/>
      <c r="IS7"/>
      <c r="IT7"/>
    </row>
    <row r="8" spans="6:254">
      <c r="F8" s="17"/>
      <c r="G8" s="17" t="s">
        <v>62</v>
      </c>
      <c r="H8" s="17" t="s">
        <v>8</v>
      </c>
      <c r="I8" s="17" t="s">
        <v>8</v>
      </c>
      <c r="J8" s="36" t="s">
        <v>8</v>
      </c>
      <c r="K8" s="16"/>
      <c r="IS8"/>
      <c r="IT8"/>
    </row>
    <row r="9" spans="6:254">
      <c r="F9" s="17" t="s">
        <v>63</v>
      </c>
      <c r="G9" s="20">
        <v>7</v>
      </c>
      <c r="H9" s="21">
        <f>系统账单!Q9</f>
        <v>4184</v>
      </c>
      <c r="I9" s="21">
        <f>系统账单!P9</f>
        <v>3840</v>
      </c>
      <c r="J9" s="37">
        <f>系统账单!O9</f>
        <v>3633</v>
      </c>
      <c r="K9" s="16"/>
      <c r="IS9"/>
      <c r="IT9"/>
    </row>
    <row r="10" customFormat="1" spans="1:252">
      <c r="A10" s="16"/>
      <c r="B10" s="16"/>
      <c r="C10" s="16"/>
      <c r="D10" s="16"/>
      <c r="E10" s="16"/>
      <c r="F10" s="17" t="s">
        <v>64</v>
      </c>
      <c r="G10" s="20">
        <v>0</v>
      </c>
      <c r="H10" s="21">
        <v>0</v>
      </c>
      <c r="I10" s="21">
        <v>0</v>
      </c>
      <c r="J10" s="38">
        <v>0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</row>
    <row r="11" spans="6:254">
      <c r="F11" s="17" t="s">
        <v>65</v>
      </c>
      <c r="G11" s="20">
        <v>4</v>
      </c>
      <c r="H11" s="21">
        <f>系统退票!V6</f>
        <v>3705</v>
      </c>
      <c r="I11" s="21">
        <f>系统退票!X6</f>
        <v>3342</v>
      </c>
      <c r="J11" s="38">
        <f>系统退票!Z6</f>
        <v>3356</v>
      </c>
      <c r="K11" s="39"/>
      <c r="IS11"/>
      <c r="IT11"/>
    </row>
    <row r="12" spans="6:254">
      <c r="F12" s="17" t="s">
        <v>66</v>
      </c>
      <c r="G12" s="20">
        <v>0</v>
      </c>
      <c r="H12" s="21">
        <f>订单取消!L2</f>
        <v>0</v>
      </c>
      <c r="I12" s="21">
        <f>H12</f>
        <v>0</v>
      </c>
      <c r="J12" s="38">
        <v>0</v>
      </c>
      <c r="K12" s="16"/>
      <c r="IS12"/>
      <c r="IT12"/>
    </row>
    <row r="13" customFormat="1" spans="1:252">
      <c r="A13" s="16"/>
      <c r="B13" s="16"/>
      <c r="C13" s="16"/>
      <c r="D13" s="16"/>
      <c r="E13" s="16"/>
      <c r="F13" s="17" t="s">
        <v>67</v>
      </c>
      <c r="G13" s="20">
        <v>0</v>
      </c>
      <c r="H13" s="21">
        <v>0</v>
      </c>
      <c r="I13" s="21">
        <v>0</v>
      </c>
      <c r="J13" s="38">
        <v>0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</row>
    <row r="14" spans="6:254">
      <c r="F14" s="17" t="s">
        <v>68</v>
      </c>
      <c r="G14" s="20">
        <f t="shared" ref="G14:J14" si="0">G9+G10+G12-G11-G13</f>
        <v>3</v>
      </c>
      <c r="H14" s="22">
        <f t="shared" si="0"/>
        <v>479</v>
      </c>
      <c r="I14" s="22">
        <f t="shared" si="0"/>
        <v>498</v>
      </c>
      <c r="J14" s="40">
        <f t="shared" si="0"/>
        <v>277</v>
      </c>
      <c r="K14" s="41"/>
      <c r="IS14"/>
      <c r="IT14"/>
    </row>
    <row r="16" spans="8:8">
      <c r="H16" s="23"/>
    </row>
    <row r="17" spans="10:10">
      <c r="J17" s="42"/>
    </row>
    <row r="18" ht="15.75"/>
    <row r="19" spans="6:260">
      <c r="F19" s="24" t="s">
        <v>69</v>
      </c>
      <c r="G19" s="25" t="s">
        <v>62</v>
      </c>
      <c r="H19" s="25" t="s">
        <v>70</v>
      </c>
      <c r="I19" s="25" t="s">
        <v>71</v>
      </c>
      <c r="J19" s="25" t="s">
        <v>72</v>
      </c>
      <c r="K19" s="43" t="s">
        <v>73</v>
      </c>
      <c r="L19" s="43" t="s">
        <v>74</v>
      </c>
      <c r="M19" s="43" t="s">
        <v>75</v>
      </c>
      <c r="N19" s="44" t="s">
        <v>76</v>
      </c>
      <c r="O19" s="44" t="s">
        <v>11</v>
      </c>
      <c r="P19" s="45" t="s">
        <v>77</v>
      </c>
      <c r="IU19" s="16"/>
      <c r="IV19" s="16"/>
      <c r="IW19" s="16"/>
      <c r="IX19" s="16"/>
      <c r="IY19" s="16"/>
      <c r="IZ19" s="16"/>
    </row>
    <row r="20" ht="15.75" spans="6:260">
      <c r="F20" s="26" t="s">
        <v>78</v>
      </c>
      <c r="G20" s="27">
        <f>G9+G12</f>
        <v>7</v>
      </c>
      <c r="H20" s="28">
        <f>H9+H12</f>
        <v>4184</v>
      </c>
      <c r="I20" s="27">
        <f>G11+G13</f>
        <v>4</v>
      </c>
      <c r="J20" s="28">
        <f>H11+H13</f>
        <v>3705</v>
      </c>
      <c r="K20" s="27">
        <f>G10</f>
        <v>0</v>
      </c>
      <c r="L20" s="46">
        <f>H10</f>
        <v>0</v>
      </c>
      <c r="M20" s="46">
        <f>H20-J20+L20</f>
        <v>479</v>
      </c>
      <c r="N20" s="28">
        <v>0</v>
      </c>
      <c r="O20" s="28">
        <f>I14</f>
        <v>498</v>
      </c>
      <c r="P20" s="47">
        <f>M20-O20</f>
        <v>-19</v>
      </c>
      <c r="IU20" s="16"/>
      <c r="IV20" s="16"/>
      <c r="IW20" s="16"/>
      <c r="IX20" s="16"/>
      <c r="IY20" s="16"/>
      <c r="IZ20" s="16"/>
    </row>
    <row r="21" spans="6:258">
      <c r="F21" s="29" t="s">
        <v>69</v>
      </c>
      <c r="G21" s="30" t="s">
        <v>79</v>
      </c>
      <c r="H21" s="30" t="s">
        <v>80</v>
      </c>
      <c r="I21" s="30" t="s">
        <v>81</v>
      </c>
      <c r="J21" s="30" t="s">
        <v>82</v>
      </c>
      <c r="K21" s="48" t="s">
        <v>83</v>
      </c>
      <c r="L21" s="48" t="s">
        <v>84</v>
      </c>
      <c r="M21" s="30" t="s">
        <v>85</v>
      </c>
      <c r="N21" s="49" t="s">
        <v>86</v>
      </c>
      <c r="O21" s="49" t="s">
        <v>87</v>
      </c>
      <c r="P21" s="50" t="s">
        <v>88</v>
      </c>
      <c r="IU21" s="16"/>
      <c r="IV21" s="16"/>
      <c r="IW21" s="16"/>
      <c r="IX21" s="16"/>
    </row>
    <row r="22" ht="15.75" spans="6:258">
      <c r="F22" s="31" t="s">
        <v>89</v>
      </c>
      <c r="G22" s="32">
        <v>9</v>
      </c>
      <c r="H22" s="33">
        <v>5738</v>
      </c>
      <c r="I22" s="32">
        <v>11</v>
      </c>
      <c r="J22" s="33">
        <v>6895</v>
      </c>
      <c r="K22" s="32">
        <v>0</v>
      </c>
      <c r="L22" s="32">
        <v>0</v>
      </c>
      <c r="M22" s="33">
        <v>-1157</v>
      </c>
      <c r="N22" s="33">
        <v>91560.7</v>
      </c>
      <c r="O22" s="33">
        <v>-864</v>
      </c>
      <c r="P22" s="33">
        <v>-293</v>
      </c>
      <c r="Q22" s="53"/>
      <c r="IU22" s="16"/>
      <c r="IV22" s="16"/>
      <c r="IW22" s="16"/>
      <c r="IX22" s="16"/>
    </row>
    <row r="24" spans="14:14">
      <c r="N24" s="51"/>
    </row>
    <row r="26" spans="14:14">
      <c r="N26" s="52"/>
    </row>
  </sheetData>
  <mergeCells count="2">
    <mergeCell ref="G7:H7"/>
    <mergeCell ref="F7:F8"/>
  </mergeCells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"/>
  <sheetViews>
    <sheetView workbookViewId="0">
      <pane ySplit="1" topLeftCell="A2" activePane="bottomLeft" state="frozen"/>
      <selection/>
      <selection pane="bottomLeft" activeCell="D7" sqref="D7"/>
    </sheetView>
  </sheetViews>
  <sheetFormatPr defaultColWidth="36.8571428571429" defaultRowHeight="15"/>
  <cols>
    <col min="1" max="1" width="23.8571428571429" customWidth="1"/>
    <col min="2" max="2" width="21.2857142857143" customWidth="1"/>
    <col min="3" max="3" width="8.14285714285714" customWidth="1"/>
    <col min="4" max="4" width="10.4285714285714" customWidth="1"/>
    <col min="5" max="5" width="8.14285714285714" style="14" customWidth="1"/>
    <col min="6" max="6" width="10.2857142857143" style="14" customWidth="1"/>
    <col min="7" max="7" width="18.7142857142857" style="14" customWidth="1"/>
    <col min="8" max="8" width="23.8571428571429" style="14" customWidth="1"/>
    <col min="9" max="11" width="10.2857142857143" style="14" customWidth="1"/>
    <col min="12" max="12" width="8.71428571428571" style="14" customWidth="1"/>
    <col min="13" max="13" width="6" style="14" customWidth="1"/>
    <col min="14" max="14" width="8.71428571428571" style="14" customWidth="1"/>
    <col min="15" max="17" width="10.2857142857143" style="14" customWidth="1"/>
    <col min="18" max="18" width="7.71428571428571" style="14" customWidth="1"/>
    <col min="19" max="20" width="8.14285714285714" style="14" customWidth="1"/>
    <col min="21" max="21" width="10.2857142857143" style="14" customWidth="1"/>
    <col min="22" max="22" width="26.4285714285714" style="14" customWidth="1"/>
    <col min="23" max="23" width="18.7142857142857" customWidth="1"/>
    <col min="24" max="26" width="21.2857142857143" customWidth="1"/>
  </cols>
  <sheetData>
    <row r="1" spans="1:26">
      <c r="A1" s="8" t="s">
        <v>90</v>
      </c>
      <c r="B1" s="8" t="s">
        <v>91</v>
      </c>
      <c r="C1" s="8" t="s">
        <v>92</v>
      </c>
      <c r="D1" s="8" t="s">
        <v>93</v>
      </c>
      <c r="E1" s="8" t="s">
        <v>94</v>
      </c>
      <c r="F1" s="8" t="s">
        <v>95</v>
      </c>
      <c r="G1" s="8" t="s">
        <v>96</v>
      </c>
      <c r="H1" s="8" t="s">
        <v>97</v>
      </c>
      <c r="I1" s="8" t="s">
        <v>98</v>
      </c>
      <c r="J1" s="8" t="s">
        <v>99</v>
      </c>
      <c r="K1" s="8" t="s">
        <v>100</v>
      </c>
      <c r="L1" s="8" t="s">
        <v>101</v>
      </c>
      <c r="M1" s="8" t="s">
        <v>102</v>
      </c>
      <c r="N1" s="8" t="s">
        <v>103</v>
      </c>
      <c r="O1" s="8" t="s">
        <v>104</v>
      </c>
      <c r="P1" s="8" t="s">
        <v>105</v>
      </c>
      <c r="Q1" s="8" t="s">
        <v>106</v>
      </c>
      <c r="R1" s="8" t="s">
        <v>107</v>
      </c>
      <c r="S1" s="8" t="s">
        <v>108</v>
      </c>
      <c r="T1" s="9" t="s">
        <v>109</v>
      </c>
      <c r="U1" s="8" t="s">
        <v>110</v>
      </c>
      <c r="V1" s="8" t="s">
        <v>111</v>
      </c>
      <c r="W1" s="8" t="s">
        <v>112</v>
      </c>
      <c r="X1" s="8" t="s">
        <v>113</v>
      </c>
      <c r="Y1" s="8" t="s">
        <v>114</v>
      </c>
      <c r="Z1" s="8" t="s">
        <v>115</v>
      </c>
    </row>
    <row r="2" s="7" customFormat="1" spans="1:26">
      <c r="A2" s="9" t="s">
        <v>31</v>
      </c>
      <c r="B2" s="9" t="s">
        <v>116</v>
      </c>
      <c r="C2" s="9" t="s">
        <v>117</v>
      </c>
      <c r="D2" s="9" t="s">
        <v>118</v>
      </c>
      <c r="E2" s="9" t="s">
        <v>119</v>
      </c>
      <c r="F2" s="9" t="s">
        <v>120</v>
      </c>
      <c r="G2" s="9" t="s">
        <v>121</v>
      </c>
      <c r="H2" s="9" t="s">
        <v>122</v>
      </c>
      <c r="I2" s="10">
        <v>595</v>
      </c>
      <c r="J2" s="10">
        <v>540</v>
      </c>
      <c r="K2" s="10">
        <v>510</v>
      </c>
      <c r="L2" s="10">
        <v>50</v>
      </c>
      <c r="M2" s="10">
        <v>0</v>
      </c>
      <c r="N2" s="10">
        <f>I2-J2</f>
        <v>55</v>
      </c>
      <c r="O2" s="10">
        <f>K2+L2</f>
        <v>560</v>
      </c>
      <c r="P2" s="10">
        <f>J2+L2+S2+T2</f>
        <v>620</v>
      </c>
      <c r="Q2" s="10">
        <f>I2+L2+S2+T2</f>
        <v>675</v>
      </c>
      <c r="R2" s="10">
        <f>P2-S2-T2-O2</f>
        <v>30</v>
      </c>
      <c r="S2" s="9">
        <v>0</v>
      </c>
      <c r="T2" s="10">
        <v>30</v>
      </c>
      <c r="U2" s="9" t="s">
        <v>123</v>
      </c>
      <c r="V2" s="9" t="s">
        <v>124</v>
      </c>
      <c r="W2" s="9" t="s">
        <v>125</v>
      </c>
      <c r="X2" s="9" t="s">
        <v>116</v>
      </c>
      <c r="Y2" s="9" t="s">
        <v>126</v>
      </c>
      <c r="Z2" s="9" t="s">
        <v>127</v>
      </c>
    </row>
    <row r="3" s="7" customFormat="1" spans="1:26">
      <c r="A3" s="9" t="s">
        <v>31</v>
      </c>
      <c r="B3" s="9" t="s">
        <v>116</v>
      </c>
      <c r="C3" s="9" t="s">
        <v>117</v>
      </c>
      <c r="D3" s="9" t="s">
        <v>118</v>
      </c>
      <c r="E3" s="9" t="s">
        <v>128</v>
      </c>
      <c r="F3" s="9" t="s">
        <v>120</v>
      </c>
      <c r="G3" s="9" t="s">
        <v>129</v>
      </c>
      <c r="H3" s="9" t="s">
        <v>122</v>
      </c>
      <c r="I3" s="10">
        <v>595</v>
      </c>
      <c r="J3" s="10">
        <v>540</v>
      </c>
      <c r="K3" s="10">
        <v>510</v>
      </c>
      <c r="L3" s="10">
        <v>50</v>
      </c>
      <c r="M3" s="10">
        <v>0</v>
      </c>
      <c r="N3" s="10">
        <f t="shared" ref="N3:N7" si="0">I3-J3</f>
        <v>55</v>
      </c>
      <c r="O3" s="10">
        <f t="shared" ref="O3:O7" si="1">K3+L3</f>
        <v>560</v>
      </c>
      <c r="P3" s="10">
        <f t="shared" ref="P3:P7" si="2">J3+L3+S3+T3</f>
        <v>620</v>
      </c>
      <c r="Q3" s="10">
        <f t="shared" ref="Q3:Q7" si="3">I3+L3+S3+T3</f>
        <v>675</v>
      </c>
      <c r="R3" s="10">
        <f t="shared" ref="R3:R7" si="4">P3-S3-T3-O3</f>
        <v>30</v>
      </c>
      <c r="S3" s="9">
        <v>0</v>
      </c>
      <c r="T3" s="10">
        <v>30</v>
      </c>
      <c r="U3" s="9" t="s">
        <v>123</v>
      </c>
      <c r="V3" s="9" t="s">
        <v>130</v>
      </c>
      <c r="W3" s="9" t="s">
        <v>125</v>
      </c>
      <c r="X3" s="9" t="s">
        <v>116</v>
      </c>
      <c r="Y3" s="9" t="s">
        <v>126</v>
      </c>
      <c r="Z3" s="9" t="s">
        <v>127</v>
      </c>
    </row>
    <row r="4" s="7" customFormat="1" spans="1:26">
      <c r="A4" s="9" t="s">
        <v>25</v>
      </c>
      <c r="B4" s="9" t="s">
        <v>127</v>
      </c>
      <c r="C4" s="9" t="s">
        <v>131</v>
      </c>
      <c r="D4" s="9" t="s">
        <v>118</v>
      </c>
      <c r="E4" s="9" t="s">
        <v>119</v>
      </c>
      <c r="F4" s="9" t="s">
        <v>120</v>
      </c>
      <c r="G4" s="9" t="s">
        <v>132</v>
      </c>
      <c r="H4" s="9" t="s">
        <v>133</v>
      </c>
      <c r="I4" s="10">
        <v>221</v>
      </c>
      <c r="J4" s="10">
        <v>200</v>
      </c>
      <c r="K4" s="10">
        <v>200</v>
      </c>
      <c r="L4" s="10">
        <v>50</v>
      </c>
      <c r="M4" s="10">
        <v>0</v>
      </c>
      <c r="N4" s="10">
        <f t="shared" si="0"/>
        <v>21</v>
      </c>
      <c r="O4" s="10">
        <f t="shared" si="1"/>
        <v>250</v>
      </c>
      <c r="P4" s="10">
        <f t="shared" si="2"/>
        <v>280</v>
      </c>
      <c r="Q4" s="10">
        <f t="shared" si="3"/>
        <v>301</v>
      </c>
      <c r="R4" s="10">
        <f t="shared" si="4"/>
        <v>0</v>
      </c>
      <c r="S4" s="9">
        <v>0</v>
      </c>
      <c r="T4" s="10">
        <v>30</v>
      </c>
      <c r="U4" s="9" t="s">
        <v>131</v>
      </c>
      <c r="V4" s="9" t="s">
        <v>134</v>
      </c>
      <c r="W4" s="9" t="s">
        <v>125</v>
      </c>
      <c r="X4" s="9" t="s">
        <v>127</v>
      </c>
      <c r="Y4" s="9" t="s">
        <v>135</v>
      </c>
      <c r="Z4" s="9" t="s">
        <v>136</v>
      </c>
    </row>
    <row r="5" s="7" customFormat="1" spans="1:26">
      <c r="A5" s="9" t="s">
        <v>25</v>
      </c>
      <c r="B5" s="9" t="s">
        <v>127</v>
      </c>
      <c r="C5" s="9" t="s">
        <v>131</v>
      </c>
      <c r="D5" s="9" t="s">
        <v>118</v>
      </c>
      <c r="E5" s="9" t="s">
        <v>128</v>
      </c>
      <c r="F5" s="9" t="s">
        <v>120</v>
      </c>
      <c r="G5" s="9" t="s">
        <v>137</v>
      </c>
      <c r="H5" s="9" t="s">
        <v>133</v>
      </c>
      <c r="I5" s="10">
        <v>221</v>
      </c>
      <c r="J5" s="10">
        <v>200</v>
      </c>
      <c r="K5" s="10">
        <v>200</v>
      </c>
      <c r="L5" s="10">
        <v>50</v>
      </c>
      <c r="M5" s="10">
        <v>0</v>
      </c>
      <c r="N5" s="10">
        <f t="shared" si="0"/>
        <v>21</v>
      </c>
      <c r="O5" s="10">
        <f t="shared" si="1"/>
        <v>250</v>
      </c>
      <c r="P5" s="10">
        <f t="shared" si="2"/>
        <v>280</v>
      </c>
      <c r="Q5" s="10">
        <f t="shared" si="3"/>
        <v>301</v>
      </c>
      <c r="R5" s="10">
        <f t="shared" si="4"/>
        <v>0</v>
      </c>
      <c r="S5" s="9">
        <v>0</v>
      </c>
      <c r="T5" s="10">
        <v>30</v>
      </c>
      <c r="U5" s="9" t="s">
        <v>131</v>
      </c>
      <c r="V5" s="9" t="s">
        <v>138</v>
      </c>
      <c r="W5" s="9" t="s">
        <v>125</v>
      </c>
      <c r="X5" s="9" t="s">
        <v>127</v>
      </c>
      <c r="Y5" s="9" t="s">
        <v>135</v>
      </c>
      <c r="Z5" s="9" t="s">
        <v>136</v>
      </c>
    </row>
    <row r="6" s="7" customFormat="1" spans="1:26">
      <c r="A6" s="9" t="s">
        <v>40</v>
      </c>
      <c r="B6" s="9" t="s">
        <v>139</v>
      </c>
      <c r="C6" s="9" t="s">
        <v>131</v>
      </c>
      <c r="D6" s="9" t="s">
        <v>118</v>
      </c>
      <c r="E6" s="9" t="s">
        <v>140</v>
      </c>
      <c r="F6" s="9" t="s">
        <v>120</v>
      </c>
      <c r="G6" s="9" t="s">
        <v>141</v>
      </c>
      <c r="H6" s="9" t="s">
        <v>142</v>
      </c>
      <c r="I6" s="10">
        <v>573</v>
      </c>
      <c r="J6" s="10">
        <v>520</v>
      </c>
      <c r="K6" s="10">
        <v>513</v>
      </c>
      <c r="L6" s="10">
        <v>50</v>
      </c>
      <c r="M6" s="10">
        <v>0</v>
      </c>
      <c r="N6" s="10">
        <f t="shared" si="0"/>
        <v>53</v>
      </c>
      <c r="O6" s="10">
        <f t="shared" si="1"/>
        <v>563</v>
      </c>
      <c r="P6" s="10">
        <f t="shared" si="2"/>
        <v>570</v>
      </c>
      <c r="Q6" s="10">
        <f t="shared" si="3"/>
        <v>623</v>
      </c>
      <c r="R6" s="10">
        <f t="shared" si="4"/>
        <v>7</v>
      </c>
      <c r="S6" s="9">
        <v>0</v>
      </c>
      <c r="T6" s="9">
        <v>0</v>
      </c>
      <c r="U6" s="9" t="s">
        <v>131</v>
      </c>
      <c r="V6" s="9" t="s">
        <v>131</v>
      </c>
      <c r="W6" s="9" t="s">
        <v>125</v>
      </c>
      <c r="X6" s="9" t="s">
        <v>139</v>
      </c>
      <c r="Y6" s="9" t="s">
        <v>143</v>
      </c>
      <c r="Z6" s="9" t="s">
        <v>144</v>
      </c>
    </row>
    <row r="7" s="7" customFormat="1" spans="1:26">
      <c r="A7" s="9" t="s">
        <v>50</v>
      </c>
      <c r="B7" s="9" t="s">
        <v>145</v>
      </c>
      <c r="C7" s="9" t="s">
        <v>117</v>
      </c>
      <c r="D7" s="9" t="s">
        <v>118</v>
      </c>
      <c r="E7" s="9" t="s">
        <v>146</v>
      </c>
      <c r="F7" s="9" t="s">
        <v>120</v>
      </c>
      <c r="G7" s="9" t="s">
        <v>147</v>
      </c>
      <c r="H7" s="9" t="s">
        <v>148</v>
      </c>
      <c r="I7" s="10">
        <v>1035</v>
      </c>
      <c r="J7" s="10">
        <v>940</v>
      </c>
      <c r="K7" s="10">
        <v>926</v>
      </c>
      <c r="L7" s="10">
        <v>50</v>
      </c>
      <c r="M7" s="10">
        <v>0</v>
      </c>
      <c r="N7" s="10">
        <f t="shared" si="0"/>
        <v>95</v>
      </c>
      <c r="O7" s="10">
        <f t="shared" si="1"/>
        <v>976</v>
      </c>
      <c r="P7" s="10">
        <f t="shared" si="2"/>
        <v>990</v>
      </c>
      <c r="Q7" s="10">
        <f t="shared" si="3"/>
        <v>1085</v>
      </c>
      <c r="R7" s="10">
        <f t="shared" si="4"/>
        <v>14</v>
      </c>
      <c r="S7" s="9">
        <v>0</v>
      </c>
      <c r="T7" s="9">
        <v>0</v>
      </c>
      <c r="U7" s="9" t="s">
        <v>131</v>
      </c>
      <c r="V7" s="9" t="s">
        <v>131</v>
      </c>
      <c r="W7" s="9" t="s">
        <v>125</v>
      </c>
      <c r="X7" s="9" t="s">
        <v>145</v>
      </c>
      <c r="Y7" s="9" t="s">
        <v>149</v>
      </c>
      <c r="Z7" s="9" t="s">
        <v>150</v>
      </c>
    </row>
    <row r="8" s="7" customFormat="1" spans="1:26">
      <c r="A8" s="9" t="s">
        <v>54</v>
      </c>
      <c r="B8" s="9" t="s">
        <v>151</v>
      </c>
      <c r="C8" s="9" t="s">
        <v>117</v>
      </c>
      <c r="D8" s="9" t="s">
        <v>118</v>
      </c>
      <c r="E8" s="9" t="s">
        <v>152</v>
      </c>
      <c r="F8" s="9" t="s">
        <v>120</v>
      </c>
      <c r="G8" s="9" t="s">
        <v>153</v>
      </c>
      <c r="H8" s="9" t="s">
        <v>154</v>
      </c>
      <c r="I8" s="10">
        <v>474</v>
      </c>
      <c r="J8" s="10">
        <v>430</v>
      </c>
      <c r="K8" s="10">
        <v>424</v>
      </c>
      <c r="L8" s="10">
        <v>50</v>
      </c>
      <c r="M8" s="10">
        <v>0</v>
      </c>
      <c r="N8" s="10">
        <f t="shared" ref="N8" si="5">I8-J8</f>
        <v>44</v>
      </c>
      <c r="O8" s="10">
        <f t="shared" ref="O8" si="6">K8+L8</f>
        <v>474</v>
      </c>
      <c r="P8" s="10">
        <f t="shared" ref="P8" si="7">J8+L8+S8+T8</f>
        <v>480</v>
      </c>
      <c r="Q8" s="10">
        <f t="shared" ref="Q8" si="8">I8+L8+S8+T8</f>
        <v>524</v>
      </c>
      <c r="R8" s="10">
        <f t="shared" ref="R8" si="9">P8-S8-T8-O8</f>
        <v>6</v>
      </c>
      <c r="S8" s="9">
        <v>0</v>
      </c>
      <c r="T8" s="9">
        <v>0</v>
      </c>
      <c r="U8" s="9"/>
      <c r="V8" s="9"/>
      <c r="W8" s="9" t="s">
        <v>125</v>
      </c>
      <c r="X8" s="9" t="s">
        <v>151</v>
      </c>
      <c r="Y8" s="9" t="s">
        <v>155</v>
      </c>
      <c r="Z8" s="9" t="s">
        <v>156</v>
      </c>
    </row>
    <row r="9" spans="9:27">
      <c r="I9" s="15">
        <f t="shared" ref="I9:T9" si="10">SUM(I2:I8)</f>
        <v>3714</v>
      </c>
      <c r="J9" s="15">
        <f t="shared" si="10"/>
        <v>3370</v>
      </c>
      <c r="K9" s="15">
        <f t="shared" si="10"/>
        <v>3283</v>
      </c>
      <c r="L9" s="15">
        <f t="shared" si="10"/>
        <v>350</v>
      </c>
      <c r="M9" s="15">
        <f t="shared" si="10"/>
        <v>0</v>
      </c>
      <c r="N9" s="15">
        <f t="shared" si="10"/>
        <v>344</v>
      </c>
      <c r="O9" s="15">
        <f t="shared" si="10"/>
        <v>3633</v>
      </c>
      <c r="P9" s="15">
        <f t="shared" si="10"/>
        <v>3840</v>
      </c>
      <c r="Q9" s="15">
        <f t="shared" si="10"/>
        <v>4184</v>
      </c>
      <c r="R9" s="15">
        <f t="shared" si="10"/>
        <v>87</v>
      </c>
      <c r="S9" s="15">
        <f t="shared" si="10"/>
        <v>0</v>
      </c>
      <c r="T9" s="15">
        <f t="shared" si="10"/>
        <v>120</v>
      </c>
      <c r="U9" s="15"/>
      <c r="V9" s="15"/>
      <c r="W9" s="15"/>
      <c r="X9" s="15"/>
      <c r="Y9" s="15"/>
      <c r="Z9" s="14"/>
      <c r="AA9" s="14"/>
    </row>
  </sheetData>
  <sheetProtection formatCells="0" formatColumns="0" formatRows="0" insertRows="0" insertColumns="0" insertHyperlinks="0" deleteColumns="0" deleteRows="0" sort="0" autoFilter="0" pivotTables="0"/>
  <conditionalFormatting sqref="G$1:G$1048576">
    <cfRule type="duplicateValues" dxfId="0" priority="1"/>
  </conditionalFormatting>
  <pageMargins left="0.7" right="0.7" top="0.75" bottom="0.75" header="0.3" footer="0.3"/>
  <pageSetup paperSize="1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"/>
  <sheetViews>
    <sheetView topLeftCell="T1" workbookViewId="0">
      <selection activeCell="Y8" sqref="Y8"/>
    </sheetView>
  </sheetViews>
  <sheetFormatPr defaultColWidth="20.5714285714286" defaultRowHeight="17.25" customHeight="1" outlineLevelRow="5"/>
  <cols>
    <col min="1" max="1" width="23.8571428571429" customWidth="1"/>
    <col min="2" max="2" width="8.14285714285714" customWidth="1"/>
    <col min="3" max="3" width="21.2857142857143" customWidth="1"/>
    <col min="4" max="4" width="12.7142857142857" customWidth="1"/>
    <col min="5" max="5" width="13.5714285714286" customWidth="1"/>
    <col min="6" max="6" width="7.14285714285714" customWidth="1"/>
    <col min="7" max="7" width="10.2857142857143" customWidth="1"/>
    <col min="8" max="8" width="23.8571428571429" customWidth="1"/>
    <col min="9" max="9" width="18.7142857142857" customWidth="1"/>
    <col min="10" max="10" width="23.8571428571429" customWidth="1"/>
    <col min="11" max="13" width="10.2857142857143" customWidth="1"/>
    <col min="14" max="14" width="8.71428571428571" customWidth="1"/>
    <col min="15" max="15" width="6" customWidth="1"/>
    <col min="16" max="16" width="8.71428571428571" customWidth="1"/>
    <col min="17" max="18" width="8.14285714285714" customWidth="1"/>
    <col min="19" max="19" width="10.2857142857143" customWidth="1"/>
    <col min="20" max="20" width="26.4285714285714" customWidth="1"/>
    <col min="21" max="23" width="12.7142857142857" customWidth="1"/>
    <col min="24" max="24" width="15.1428571428571" customWidth="1"/>
    <col min="25" max="26" width="17.5714285714286" customWidth="1"/>
    <col min="27" max="27" width="18.7142857142857" customWidth="1"/>
    <col min="28" max="29" width="21.2857142857143" customWidth="1"/>
    <col min="30" max="30" width="15.1428571428571" customWidth="1"/>
  </cols>
  <sheetData>
    <row r="1" s="6" customFormat="1" customHeight="1" spans="1:31">
      <c r="A1" s="8" t="s">
        <v>157</v>
      </c>
      <c r="B1" s="8" t="s">
        <v>92</v>
      </c>
      <c r="C1" s="8" t="s">
        <v>158</v>
      </c>
      <c r="D1" s="8" t="s">
        <v>159</v>
      </c>
      <c r="E1" s="8" t="s">
        <v>93</v>
      </c>
      <c r="F1" s="8" t="s">
        <v>94</v>
      </c>
      <c r="G1" s="8" t="s">
        <v>95</v>
      </c>
      <c r="H1" s="8" t="s">
        <v>160</v>
      </c>
      <c r="I1" s="8" t="s">
        <v>96</v>
      </c>
      <c r="J1" s="8" t="s">
        <v>97</v>
      </c>
      <c r="K1" s="8" t="s">
        <v>98</v>
      </c>
      <c r="L1" s="8" t="s">
        <v>99</v>
      </c>
      <c r="M1" s="8" t="s">
        <v>100</v>
      </c>
      <c r="N1" s="8" t="s">
        <v>101</v>
      </c>
      <c r="O1" s="8" t="s">
        <v>102</v>
      </c>
      <c r="P1" s="8" t="s">
        <v>103</v>
      </c>
      <c r="Q1" s="8" t="s">
        <v>108</v>
      </c>
      <c r="R1" s="8" t="s">
        <v>109</v>
      </c>
      <c r="S1" s="8" t="s">
        <v>110</v>
      </c>
      <c r="T1" s="8" t="s">
        <v>111</v>
      </c>
      <c r="U1" s="8" t="s">
        <v>161</v>
      </c>
      <c r="V1" s="8" t="s">
        <v>162</v>
      </c>
      <c r="W1" s="8" t="s">
        <v>163</v>
      </c>
      <c r="X1" s="8" t="s">
        <v>164</v>
      </c>
      <c r="Y1" s="8" t="s">
        <v>165</v>
      </c>
      <c r="Z1" s="8" t="s">
        <v>166</v>
      </c>
      <c r="AA1" s="8" t="s">
        <v>112</v>
      </c>
      <c r="AB1" s="8" t="s">
        <v>167</v>
      </c>
      <c r="AC1" s="8" t="s">
        <v>168</v>
      </c>
      <c r="AD1" s="12" t="s">
        <v>169</v>
      </c>
      <c r="AE1" s="12" t="s">
        <v>170</v>
      </c>
    </row>
    <row r="2" s="7" customFormat="1" ht="15" spans="1:31">
      <c r="A2" s="9" t="s">
        <v>12</v>
      </c>
      <c r="B2" s="9" t="s">
        <v>171</v>
      </c>
      <c r="C2" s="9" t="s">
        <v>172</v>
      </c>
      <c r="D2" s="9" t="s">
        <v>173</v>
      </c>
      <c r="E2" s="9" t="s">
        <v>174</v>
      </c>
      <c r="F2" s="9" t="s">
        <v>175</v>
      </c>
      <c r="G2" s="9" t="s">
        <v>120</v>
      </c>
      <c r="H2" s="9" t="s">
        <v>176</v>
      </c>
      <c r="I2" s="9" t="s">
        <v>177</v>
      </c>
      <c r="J2" s="9" t="s">
        <v>178</v>
      </c>
      <c r="K2" s="10">
        <v>221</v>
      </c>
      <c r="L2" s="10">
        <v>200</v>
      </c>
      <c r="M2" s="10">
        <v>198</v>
      </c>
      <c r="N2" s="10">
        <v>50</v>
      </c>
      <c r="O2" s="10">
        <v>0</v>
      </c>
      <c r="P2" s="10">
        <f>K2-L2</f>
        <v>21</v>
      </c>
      <c r="Q2" s="9" t="s">
        <v>131</v>
      </c>
      <c r="R2" s="9" t="s">
        <v>131</v>
      </c>
      <c r="S2" s="9" t="s">
        <v>131</v>
      </c>
      <c r="T2" s="9" t="s">
        <v>131</v>
      </c>
      <c r="U2" s="10">
        <v>0</v>
      </c>
      <c r="V2" s="10">
        <v>271</v>
      </c>
      <c r="W2" s="10">
        <v>0</v>
      </c>
      <c r="X2" s="10">
        <f>V2-P2</f>
        <v>250</v>
      </c>
      <c r="Y2" s="10">
        <v>0</v>
      </c>
      <c r="Z2" s="10">
        <v>248</v>
      </c>
      <c r="AA2" s="9" t="s">
        <v>125</v>
      </c>
      <c r="AB2" s="9" t="s">
        <v>179</v>
      </c>
      <c r="AC2" s="9" t="s">
        <v>180</v>
      </c>
      <c r="AD2" s="13"/>
      <c r="AE2" s="13"/>
    </row>
    <row r="3" s="7" customFormat="1" ht="15" spans="1:31">
      <c r="A3" s="9" t="s">
        <v>20</v>
      </c>
      <c r="B3" s="9" t="s">
        <v>171</v>
      </c>
      <c r="C3" s="9" t="s">
        <v>181</v>
      </c>
      <c r="D3" s="9" t="s">
        <v>173</v>
      </c>
      <c r="E3" s="9" t="s">
        <v>174</v>
      </c>
      <c r="F3" s="9" t="s">
        <v>182</v>
      </c>
      <c r="G3" s="9" t="s">
        <v>120</v>
      </c>
      <c r="H3" s="9" t="s">
        <v>183</v>
      </c>
      <c r="I3" s="9" t="s">
        <v>184</v>
      </c>
      <c r="J3" s="9" t="s">
        <v>185</v>
      </c>
      <c r="K3" s="10">
        <v>1486</v>
      </c>
      <c r="L3" s="10">
        <v>1350</v>
      </c>
      <c r="M3" s="10">
        <v>1347</v>
      </c>
      <c r="N3" s="10">
        <v>50</v>
      </c>
      <c r="O3" s="10">
        <v>0</v>
      </c>
      <c r="P3" s="10">
        <f t="shared" ref="P3:P5" si="0">K3-L3</f>
        <v>136</v>
      </c>
      <c r="Q3" s="9" t="s">
        <v>131</v>
      </c>
      <c r="R3" s="9" t="s">
        <v>131</v>
      </c>
      <c r="S3" s="9" t="s">
        <v>131</v>
      </c>
      <c r="T3" s="9" t="s">
        <v>131</v>
      </c>
      <c r="U3" s="10">
        <v>0</v>
      </c>
      <c r="V3" s="10">
        <v>1536</v>
      </c>
      <c r="W3" s="10">
        <v>0</v>
      </c>
      <c r="X3" s="10">
        <f t="shared" ref="X3:X5" si="1">V3-P3</f>
        <v>1400</v>
      </c>
      <c r="Y3" s="10">
        <v>0</v>
      </c>
      <c r="Z3" s="10">
        <v>1397</v>
      </c>
      <c r="AA3" s="9" t="s">
        <v>125</v>
      </c>
      <c r="AB3" s="9" t="s">
        <v>186</v>
      </c>
      <c r="AC3" s="9" t="s">
        <v>187</v>
      </c>
      <c r="AD3" s="13"/>
      <c r="AE3" s="13"/>
    </row>
    <row r="4" s="7" customFormat="1" ht="15" spans="1:31">
      <c r="A4" s="9" t="s">
        <v>35</v>
      </c>
      <c r="B4" s="9" t="s">
        <v>171</v>
      </c>
      <c r="C4" s="9" t="s">
        <v>188</v>
      </c>
      <c r="D4" s="9" t="s">
        <v>173</v>
      </c>
      <c r="E4" s="9" t="s">
        <v>174</v>
      </c>
      <c r="F4" s="9" t="s">
        <v>189</v>
      </c>
      <c r="G4" s="9" t="s">
        <v>120</v>
      </c>
      <c r="H4" s="9" t="s">
        <v>190</v>
      </c>
      <c r="I4" s="9" t="s">
        <v>191</v>
      </c>
      <c r="J4" s="9" t="s">
        <v>192</v>
      </c>
      <c r="K4" s="10">
        <v>1607</v>
      </c>
      <c r="L4" s="10">
        <v>1460</v>
      </c>
      <c r="M4" s="10">
        <v>1452</v>
      </c>
      <c r="N4" s="10">
        <v>50</v>
      </c>
      <c r="O4" s="10">
        <v>0</v>
      </c>
      <c r="P4" s="10">
        <f t="shared" si="0"/>
        <v>147</v>
      </c>
      <c r="Q4" s="9" t="s">
        <v>131</v>
      </c>
      <c r="R4" s="9" t="s">
        <v>131</v>
      </c>
      <c r="S4" s="9" t="s">
        <v>131</v>
      </c>
      <c r="T4" s="9" t="s">
        <v>131</v>
      </c>
      <c r="U4" s="10">
        <v>0</v>
      </c>
      <c r="V4" s="10">
        <v>1657</v>
      </c>
      <c r="W4" s="10">
        <v>0</v>
      </c>
      <c r="X4" s="10">
        <f t="shared" si="1"/>
        <v>1510</v>
      </c>
      <c r="Y4" s="10">
        <v>0</v>
      </c>
      <c r="Z4" s="10">
        <v>1502</v>
      </c>
      <c r="AA4" s="9" t="s">
        <v>125</v>
      </c>
      <c r="AB4" s="9" t="s">
        <v>193</v>
      </c>
      <c r="AC4" s="9" t="s">
        <v>194</v>
      </c>
      <c r="AD4" s="13"/>
      <c r="AE4" s="13"/>
    </row>
    <row r="5" s="7" customFormat="1" ht="15" spans="1:31">
      <c r="A5" s="9" t="s">
        <v>45</v>
      </c>
      <c r="B5" s="9" t="s">
        <v>171</v>
      </c>
      <c r="C5" s="9" t="s">
        <v>195</v>
      </c>
      <c r="D5" s="9" t="s">
        <v>173</v>
      </c>
      <c r="E5" s="9" t="s">
        <v>174</v>
      </c>
      <c r="F5" s="9" t="s">
        <v>196</v>
      </c>
      <c r="G5" s="9" t="s">
        <v>120</v>
      </c>
      <c r="H5" s="9" t="s">
        <v>197</v>
      </c>
      <c r="I5" s="9" t="s">
        <v>198</v>
      </c>
      <c r="J5" s="9" t="s">
        <v>199</v>
      </c>
      <c r="K5" s="10">
        <v>639</v>
      </c>
      <c r="L5" s="10">
        <v>580</v>
      </c>
      <c r="M5" s="10">
        <v>565</v>
      </c>
      <c r="N5" s="10">
        <v>50</v>
      </c>
      <c r="O5" s="10">
        <v>0</v>
      </c>
      <c r="P5" s="10">
        <f t="shared" si="0"/>
        <v>59</v>
      </c>
      <c r="Q5" s="9" t="s">
        <v>131</v>
      </c>
      <c r="R5" s="9" t="s">
        <v>131</v>
      </c>
      <c r="S5" s="9" t="s">
        <v>131</v>
      </c>
      <c r="T5" s="9" t="s">
        <v>131</v>
      </c>
      <c r="U5" s="10">
        <v>448</v>
      </c>
      <c r="V5" s="10">
        <v>241</v>
      </c>
      <c r="W5" s="10">
        <v>448</v>
      </c>
      <c r="X5" s="10">
        <f t="shared" si="1"/>
        <v>182</v>
      </c>
      <c r="Y5" s="10">
        <v>406</v>
      </c>
      <c r="Z5" s="10">
        <v>209</v>
      </c>
      <c r="AA5" s="9" t="s">
        <v>125</v>
      </c>
      <c r="AB5" s="9" t="s">
        <v>200</v>
      </c>
      <c r="AC5" s="9" t="s">
        <v>201</v>
      </c>
      <c r="AD5" s="13"/>
      <c r="AE5" s="13"/>
    </row>
    <row r="6" customHeight="1" spans="11:26">
      <c r="K6" s="11">
        <f t="shared" ref="K6:Z6" si="2">SUM(K2:K5)</f>
        <v>3953</v>
      </c>
      <c r="L6" s="11">
        <f t="shared" si="2"/>
        <v>3590</v>
      </c>
      <c r="M6" s="11">
        <f t="shared" si="2"/>
        <v>3562</v>
      </c>
      <c r="N6" s="11">
        <f t="shared" si="2"/>
        <v>200</v>
      </c>
      <c r="O6" s="11">
        <f t="shared" si="2"/>
        <v>0</v>
      </c>
      <c r="P6" s="11">
        <f t="shared" si="2"/>
        <v>363</v>
      </c>
      <c r="Q6" s="11">
        <f t="shared" si="2"/>
        <v>0</v>
      </c>
      <c r="R6" s="11">
        <f t="shared" si="2"/>
        <v>0</v>
      </c>
      <c r="S6" s="11">
        <f t="shared" si="2"/>
        <v>0</v>
      </c>
      <c r="T6" s="11">
        <f t="shared" si="2"/>
        <v>0</v>
      </c>
      <c r="U6" s="11">
        <f t="shared" si="2"/>
        <v>448</v>
      </c>
      <c r="V6" s="11">
        <f t="shared" si="2"/>
        <v>3705</v>
      </c>
      <c r="W6" s="11">
        <f t="shared" si="2"/>
        <v>448</v>
      </c>
      <c r="X6" s="11">
        <f t="shared" si="2"/>
        <v>3342</v>
      </c>
      <c r="Y6" s="11">
        <f t="shared" si="2"/>
        <v>406</v>
      </c>
      <c r="Z6" s="11">
        <f t="shared" si="2"/>
        <v>3356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selection activeCell="I20" sqref="I20"/>
    </sheetView>
  </sheetViews>
  <sheetFormatPr defaultColWidth="9" defaultRowHeight="15"/>
  <cols>
    <col min="1" max="8" width="9.14285714285714"/>
    <col min="9" max="11" width="10.4285714285714" customWidth="1"/>
    <col min="12" max="12" width="10.2857142857143" customWidth="1"/>
    <col min="13" max="16384" width="9.14285714285714"/>
  </cols>
  <sheetData>
    <row r="1" s="6" customFormat="1" spans="1:16">
      <c r="A1" s="6" t="s">
        <v>202</v>
      </c>
      <c r="B1" s="6" t="s">
        <v>157</v>
      </c>
      <c r="C1" s="6" t="s">
        <v>203</v>
      </c>
      <c r="D1" s="6" t="s">
        <v>204</v>
      </c>
      <c r="E1" s="6" t="s">
        <v>159</v>
      </c>
      <c r="F1" s="6" t="s">
        <v>93</v>
      </c>
      <c r="G1" s="6" t="s">
        <v>205</v>
      </c>
      <c r="H1" s="6" t="s">
        <v>206</v>
      </c>
      <c r="I1" s="6" t="s">
        <v>207</v>
      </c>
      <c r="J1" s="6" t="s">
        <v>208</v>
      </c>
      <c r="K1" s="6" t="s">
        <v>209</v>
      </c>
      <c r="L1" s="6" t="s">
        <v>210</v>
      </c>
      <c r="M1" s="6" t="s">
        <v>211</v>
      </c>
      <c r="N1" s="6" t="s">
        <v>212</v>
      </c>
      <c r="O1" s="6" t="s">
        <v>213</v>
      </c>
      <c r="P1" s="6" t="s">
        <v>214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A2" sqref="$A2:$XFD2"/>
    </sheetView>
  </sheetViews>
  <sheetFormatPr defaultColWidth="9" defaultRowHeight="15" outlineLevelRow="1"/>
  <cols>
    <col min="1" max="16384" width="9.14285714285714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="1" customFormat="1" spans="9:12">
      <c r="I2" s="4"/>
      <c r="J2" s="5"/>
      <c r="K2" s="4"/>
      <c r="L2" s="4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A2" sqref="$A2:$XFD2"/>
    </sheetView>
  </sheetViews>
  <sheetFormatPr defaultColWidth="9" defaultRowHeight="15" outlineLevelRow="1"/>
  <cols>
    <col min="12" max="12" width="9.42857142857143" customWidth="1"/>
  </cols>
  <sheetData>
    <row r="1" customForma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="1" customFormat="1" spans="9:12">
      <c r="I2" s="4"/>
      <c r="J2" s="5"/>
      <c r="K2" s="4"/>
      <c r="L2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首付游商户对账表</vt:lpstr>
      <vt:lpstr>汇总</vt:lpstr>
      <vt:lpstr>系统账单</vt:lpstr>
      <vt:lpstr>系统退票</vt:lpstr>
      <vt:lpstr>系统改期</vt:lpstr>
      <vt:lpstr>订单取消</vt:lpstr>
      <vt:lpstr>订单取消退款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河神！</cp:lastModifiedBy>
  <dcterms:created xsi:type="dcterms:W3CDTF">2019-10-11T00:00:00Z</dcterms:created>
  <dcterms:modified xsi:type="dcterms:W3CDTF">2020-04-08T07:23:57Z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