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pa\OneDrive\Escritorio\Preaching_program_authomatizer\"/>
    </mc:Choice>
  </mc:AlternateContent>
  <xr:revisionPtr revIDLastSave="0" documentId="13_ncr:1_{D91F26E0-C5ED-4DBD-912A-B8331523D79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inal" sheetId="1" r:id="rId1"/>
    <sheet name="Datos_Crud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E20" i="1"/>
  <c r="D20" i="1"/>
  <c r="C20" i="1"/>
  <c r="B20" i="1"/>
  <c r="F18" i="1"/>
  <c r="E18" i="1"/>
  <c r="D18" i="1"/>
  <c r="C18" i="1"/>
  <c r="B18" i="1"/>
  <c r="F16" i="1"/>
  <c r="E16" i="1"/>
  <c r="D16" i="1"/>
  <c r="C16" i="1"/>
  <c r="B16" i="1"/>
  <c r="F15" i="1"/>
  <c r="E15" i="1"/>
  <c r="D15" i="1"/>
  <c r="C15" i="1"/>
  <c r="B15" i="1"/>
  <c r="F13" i="1"/>
  <c r="E13" i="1"/>
  <c r="D13" i="1"/>
  <c r="C13" i="1"/>
  <c r="B13" i="1"/>
  <c r="F11" i="1"/>
  <c r="E11" i="1"/>
  <c r="D11" i="1"/>
  <c r="C11" i="1"/>
  <c r="B11" i="1"/>
  <c r="F10" i="1"/>
  <c r="E10" i="1"/>
  <c r="D10" i="1"/>
  <c r="C10" i="1"/>
  <c r="B10" i="1"/>
  <c r="F8" i="1"/>
  <c r="E8" i="1"/>
  <c r="D8" i="1"/>
  <c r="C8" i="1"/>
  <c r="B8" i="1"/>
  <c r="F6" i="1"/>
  <c r="E6" i="1"/>
  <c r="D6" i="1"/>
  <c r="C6" i="1"/>
  <c r="B6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<sst xmlns="http://schemas.openxmlformats.org/spreadsheetml/2006/main" count="82" uniqueCount="53">
  <si>
    <t>“Haz la obra de evangelizador, efectúa tu ministerio plenamente.”
 (2 TIMOTEO 4:5)</t>
  </si>
  <si>
    <t>PROGRAMA DE PREDICACION Y CONDUCTORES (DEL 08 AL 14 de SEPTIEMBRE)</t>
  </si>
  <si>
    <t>DIA</t>
  </si>
  <si>
    <t>HORA</t>
  </si>
  <si>
    <t>CONDUCTOR</t>
  </si>
  <si>
    <t>LUGAR</t>
  </si>
  <si>
    <t>MODO DE PREDICACION</t>
  </si>
  <si>
    <t>TERRITORIO</t>
  </si>
  <si>
    <t>LUNES</t>
  </si>
  <si>
    <t>MARTES</t>
  </si>
  <si>
    <t>MIERCOLES</t>
  </si>
  <si>
    <t>JUEVES</t>
  </si>
  <si>
    <t>VIERNES</t>
  </si>
  <si>
    <t>SABADO</t>
  </si>
  <si>
    <t>DOMINGO</t>
  </si>
  <si>
    <t>ID_ASIGNACION</t>
  </si>
  <si>
    <t>DÍA</t>
  </si>
  <si>
    <t>LUGAR DE PREDICACION</t>
  </si>
  <si>
    <t>MÉTODO DE PREDICACIÓN</t>
  </si>
  <si>
    <t>Lunes</t>
  </si>
  <si>
    <t>9:00am</t>
  </si>
  <si>
    <t>Luis Tenorio</t>
  </si>
  <si>
    <t>Santo Cristo / San Juan</t>
  </si>
  <si>
    <t>PREDICACION Y NO EN CASA P.</t>
  </si>
  <si>
    <t>T.1</t>
  </si>
  <si>
    <t>7:00pm</t>
  </si>
  <si>
    <t>Victor Duarte</t>
  </si>
  <si>
    <t>T.6</t>
  </si>
  <si>
    <t>Martes</t>
  </si>
  <si>
    <t>Gabriel Jaspe</t>
  </si>
  <si>
    <t>T.2</t>
  </si>
  <si>
    <t>Miércoles</t>
  </si>
  <si>
    <t>Carlos Azurza</t>
  </si>
  <si>
    <t>T.5</t>
  </si>
  <si>
    <t>Edson Silva</t>
  </si>
  <si>
    <t>San Juan / Surco</t>
  </si>
  <si>
    <t>T.4</t>
  </si>
  <si>
    <t>Jueves</t>
  </si>
  <si>
    <t>Jonathan Morales</t>
  </si>
  <si>
    <t>T.7</t>
  </si>
  <si>
    <t>Viernes</t>
  </si>
  <si>
    <t>Jorge Reyes</t>
  </si>
  <si>
    <t>T.8</t>
  </si>
  <si>
    <t>Fernando Blas</t>
  </si>
  <si>
    <t>T.9</t>
  </si>
  <si>
    <t>Sábado</t>
  </si>
  <si>
    <t>T.10</t>
  </si>
  <si>
    <t>Domingo</t>
  </si>
  <si>
    <t>Samuel Vazquez</t>
  </si>
  <si>
    <t>SALON DEL REINO</t>
  </si>
  <si>
    <t>T.3</t>
  </si>
  <si>
    <t>9:30am</t>
  </si>
  <si>
    <t>11:15am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</si>
</sst>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18" fontId="1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8" fontId="1" fillId="3" borderId="1" xfId="0" applyNumberFormat="1" applyFont="1" applyFill="1" applyBorder="1" applyAlignment="1">
      <alignment horizontal="center" vertical="center"/>
    </xf>
    <xf numFmtId="18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3" xfId="0" applyBorder="1"/>
    <xf numFmtId="0" fontId="4" fillId="4" borderId="1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3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zoomScaleNormal="100" workbookViewId="0">
      <selection activeCell="I15" sqref="I15"/>
    </sheetView>
  </sheetViews>
  <sheetFormatPr baseColWidth="10" defaultRowHeight="15" x14ac:dyDescent="0.25"/>
  <cols>
    <col min="1" max="1" width="13.85546875" style="4" customWidth="1"/>
    <col min="2" max="2" width="12.7109375" customWidth="1"/>
    <col min="3" max="3" width="17.28515625" customWidth="1"/>
    <col min="4" max="4" width="35.7109375" customWidth="1"/>
    <col min="5" max="5" width="27.85546875" customWidth="1"/>
    <col min="6" max="6" width="12.7109375" customWidth="1"/>
  </cols>
  <sheetData>
    <row r="1" spans="1:6" ht="39" customHeight="1" x14ac:dyDescent="0.25">
      <c r="A1" s="16" t="s">
        <v>0</v>
      </c>
      <c r="B1" s="17"/>
      <c r="C1" s="17"/>
      <c r="D1" s="17"/>
      <c r="E1" s="17"/>
      <c r="F1" s="18"/>
    </row>
    <row r="2" spans="1:6" ht="35.450000000000003" customHeight="1" x14ac:dyDescent="0.25">
      <c r="A2" s="19"/>
      <c r="B2" s="20"/>
      <c r="C2" s="20"/>
      <c r="D2" s="20"/>
      <c r="E2" s="20"/>
      <c r="F2" s="21"/>
    </row>
    <row r="3" spans="1:6" ht="21" customHeight="1" x14ac:dyDescent="0.35">
      <c r="A3" s="22" t="s">
        <v>1</v>
      </c>
      <c r="B3" s="17"/>
      <c r="C3" s="17"/>
      <c r="D3" s="17"/>
      <c r="E3" s="17"/>
      <c r="F3" s="18"/>
    </row>
    <row r="4" spans="1:6" s="1" customFormat="1" ht="21" customHeight="1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</row>
    <row r="5" spans="1:6" s="1" customFormat="1" ht="30" customHeight="1" x14ac:dyDescent="0.25">
      <c r="A5" s="14" t="s">
        <v>8</v>
      </c>
      <c r="B5" s="6" t="str">
        <f>VLOOKUP(1, Datos_Crudos!A:G, 3, FALSE)</f>
        <v>9:00am</v>
      </c>
      <c r="C5" s="7" t="str">
        <f>VLOOKUP(1, Datos_Crudos!A:G, 4, FALSE)</f>
        <v>Luis Tenorio</v>
      </c>
      <c r="D5" s="7" t="str">
        <f>VLOOKUP(1,  Datos_Crudos!A:G, 5, FALSE)</f>
        <v>Santo Cristo / San Juan</v>
      </c>
      <c r="E5" s="7" t="str">
        <f>VLOOKUP(1,  Datos_Crudos!A:G, 6, FALSE)</f>
        <v>PREDICACION Y NO EN CASA P.</v>
      </c>
      <c r="F5" s="7" t="str">
        <f>VLOOKUP(1,  Datos_Crudos!A:G, 7, FALSE)</f>
        <v>T.1</v>
      </c>
    </row>
    <row r="6" spans="1:6" s="1" customFormat="1" ht="30" customHeight="1" x14ac:dyDescent="0.25">
      <c r="A6" s="15"/>
      <c r="B6" s="8" t="str">
        <f>VLOOKUP(2,  Datos_Crudos!A:G, 3, FALSE)</f>
        <v>7:00pm</v>
      </c>
      <c r="C6" s="11" t="str">
        <f>VLOOKUP(2,  Datos_Crudos!A:G, 4, FALSE)</f>
        <v>Victor Duarte</v>
      </c>
      <c r="D6" s="11" t="str">
        <f>VLOOKUP(2,  Datos_Crudos!A:G, 5, FALSE)</f>
        <v>Santo Cristo / San Juan</v>
      </c>
      <c r="E6" s="11" t="str">
        <f>VLOOKUP(2,  Datos_Crudos!A:G, 6, FALSE)</f>
        <v>PREDICACION Y NO EN CASA P.</v>
      </c>
      <c r="F6" s="11" t="str">
        <f>VLOOKUP(2,  Datos_Crudos!A:G, 7, FALSE)</f>
        <v>T.6</v>
      </c>
    </row>
    <row r="7" spans="1:6" s="1" customFormat="1" x14ac:dyDescent="0.25">
      <c r="A7" s="3"/>
      <c r="B7" s="3"/>
    </row>
    <row r="8" spans="1:6" s="1" customFormat="1" ht="30" customHeight="1" x14ac:dyDescent="0.25">
      <c r="A8" s="5" t="s">
        <v>9</v>
      </c>
      <c r="B8" s="9" t="str">
        <f>VLOOKUP(3,  Datos_Crudos!A:G, 3, FALSE)</f>
        <v>9:00am</v>
      </c>
      <c r="C8" s="12" t="str">
        <f>VLOOKUP(3,  Datos_Crudos!A:G, 4, FALSE)</f>
        <v>Gabriel Jaspe</v>
      </c>
      <c r="D8" s="12" t="str">
        <f>VLOOKUP(3,  Datos_Crudos!A:G, 5, FALSE)</f>
        <v>Santo Cristo / San Juan</v>
      </c>
      <c r="E8" s="12" t="str">
        <f>VLOOKUP(3,  Datos_Crudos!A:G, 6, FALSE)</f>
        <v>PREDICACION Y NO EN CASA P.</v>
      </c>
      <c r="F8" s="12" t="str">
        <f>VLOOKUP(3,  Datos_Crudos!A:G, 7, FALSE)</f>
        <v>T.2</v>
      </c>
    </row>
    <row r="9" spans="1:6" s="1" customFormat="1" x14ac:dyDescent="0.25">
      <c r="A9" s="3"/>
      <c r="B9" s="3"/>
    </row>
    <row r="10" spans="1:6" s="1" customFormat="1" ht="30" customHeight="1" x14ac:dyDescent="0.25">
      <c r="A10" s="14" t="s">
        <v>10</v>
      </c>
      <c r="B10" s="6" t="str">
        <f>VLOOKUP(4,  Datos_Crudos!A:G, 3, FALSE)</f>
        <v>9:00am</v>
      </c>
      <c r="C10" s="7" t="str">
        <f>VLOOKUP(4,  Datos_Crudos!A:G, 4, FALSE)</f>
        <v>Carlos Azurza</v>
      </c>
      <c r="D10" s="7" t="str">
        <f>VLOOKUP(4,  Datos_Crudos!A:G, 5, FALSE)</f>
        <v>Santo Cristo / San Juan</v>
      </c>
      <c r="E10" s="7" t="str">
        <f>VLOOKUP(4,  Datos_Crudos!A:G, 6, FALSE)</f>
        <v>PREDICACION Y NO EN CASA P.</v>
      </c>
      <c r="F10" s="7" t="str">
        <f>VLOOKUP(4,  Datos_Crudos!A:G, 7, FALSE)</f>
        <v>T.5</v>
      </c>
    </row>
    <row r="11" spans="1:6" s="1" customFormat="1" ht="30" customHeight="1" x14ac:dyDescent="0.25">
      <c r="A11" s="15"/>
      <c r="B11" s="8" t="str">
        <f>VLOOKUP(5,  Datos_Crudos!A:G, 3, FALSE)</f>
        <v>7:00pm</v>
      </c>
      <c r="C11" s="11" t="str">
        <f>VLOOKUP(5,  Datos_Crudos!A:G, 4, FALSE)</f>
        <v>Edson Silva</v>
      </c>
      <c r="D11" s="11" t="str">
        <f>VLOOKUP(5,  Datos_Crudos!A:G, 5, FALSE)</f>
        <v>San Juan / Surco</v>
      </c>
      <c r="E11" s="11" t="str">
        <f>VLOOKUP(5,  Datos_Crudos!A:G, 6, FALSE)</f>
        <v>PREDICACION Y NO EN CASA P.</v>
      </c>
      <c r="F11" s="11" t="str">
        <f>VLOOKUP(5,  Datos_Crudos!A:G, 7, FALSE)</f>
        <v>T.4</v>
      </c>
    </row>
    <row r="12" spans="1:6" s="1" customFormat="1" x14ac:dyDescent="0.25">
      <c r="A12" s="3"/>
      <c r="B12" s="3"/>
    </row>
    <row r="13" spans="1:6" s="1" customFormat="1" ht="30" customHeight="1" x14ac:dyDescent="0.25">
      <c r="A13" s="5" t="s">
        <v>11</v>
      </c>
      <c r="B13" s="9" t="str">
        <f>VLOOKUP(6,  Datos_Crudos!A:G, 3, FALSE)</f>
        <v>9:00am</v>
      </c>
      <c r="C13" s="12" t="str">
        <f>VLOOKUP(6,  Datos_Crudos!A:G, 4, FALSE)</f>
        <v>Jonathan Morales</v>
      </c>
      <c r="D13" s="12" t="str">
        <f>VLOOKUP(6,  Datos_Crudos!A:G, 5, FALSE)</f>
        <v>Santo Cristo / San Juan</v>
      </c>
      <c r="E13" s="12" t="str">
        <f>VLOOKUP(6,  Datos_Crudos!A:G, 6, FALSE)</f>
        <v>PREDICACION Y NO EN CASA P.</v>
      </c>
      <c r="F13" s="12" t="str">
        <f>VLOOKUP(6,  Datos_Crudos!A:G, 7, FALSE)</f>
        <v>T.7</v>
      </c>
    </row>
    <row r="14" spans="1:6" x14ac:dyDescent="0.25">
      <c r="B14" s="10"/>
      <c r="C14" s="13"/>
      <c r="D14" s="13"/>
      <c r="E14" s="13"/>
      <c r="F14" s="13"/>
    </row>
    <row r="15" spans="1:6" ht="30" customHeight="1" x14ac:dyDescent="0.25">
      <c r="A15" s="14" t="s">
        <v>12</v>
      </c>
      <c r="B15" s="6" t="str">
        <f>VLOOKUP(7,  Datos_Crudos!A:G, 3, FALSE)</f>
        <v>9:00am</v>
      </c>
      <c r="C15" s="7" t="str">
        <f>VLOOKUP(7,  Datos_Crudos!A:G, 4, FALSE)</f>
        <v>Jorge Reyes</v>
      </c>
      <c r="D15" s="7" t="str">
        <f>VLOOKUP(7,  Datos_Crudos!A:G, 5, FALSE)</f>
        <v>San Juan / Surco</v>
      </c>
      <c r="E15" s="7" t="str">
        <f>VLOOKUP(7,  Datos_Crudos!A:G, 6, FALSE)</f>
        <v>PREDICACION Y NO EN CASA P.</v>
      </c>
      <c r="F15" s="7" t="str">
        <f>VLOOKUP(7,  Datos_Crudos!A:G, 7, FALSE)</f>
        <v>T.8</v>
      </c>
    </row>
    <row r="16" spans="1:6" ht="30" customHeight="1" x14ac:dyDescent="0.25">
      <c r="A16" s="15"/>
      <c r="B16" s="8" t="str">
        <f>VLOOKUP(8,  Datos_Crudos!A:G, 3, FALSE)</f>
        <v>7:00pm</v>
      </c>
      <c r="C16" s="11" t="str">
        <f>VLOOKUP(8,  Datos_Crudos!A:G, 4, FALSE)</f>
        <v>Fernando Blas</v>
      </c>
      <c r="D16" s="11" t="str">
        <f>VLOOKUP(8,  Datos_Crudos!A:G, 5, FALSE)</f>
        <v>San Juan / Surco</v>
      </c>
      <c r="E16" s="11" t="str">
        <f>VLOOKUP(8,  Datos_Crudos!A:G, 6, FALSE)</f>
        <v>PREDICACION Y NO EN CASA P.</v>
      </c>
      <c r="F16" s="11" t="str">
        <f>VLOOKUP(8,  Datos_Crudos!A:G, 7, FALSE)</f>
        <v>T.9</v>
      </c>
    </row>
    <row r="17" spans="1:6" x14ac:dyDescent="0.25">
      <c r="A17" s="3"/>
      <c r="B17" s="3"/>
      <c r="C17" s="1"/>
      <c r="D17" s="1"/>
      <c r="E17" s="1"/>
      <c r="F17" s="1"/>
    </row>
    <row r="18" spans="1:6" ht="30" customHeight="1" x14ac:dyDescent="0.25">
      <c r="A18" s="5" t="s">
        <v>13</v>
      </c>
      <c r="B18" s="9" t="str">
        <f>VLOOKUP(9,  Datos_Crudos!A:G, 3, FALSE)</f>
        <v>9:30am</v>
      </c>
      <c r="C18" s="12" t="str">
        <f>VLOOKUP(9,  Datos_Crudos!A:G, 4, FALSE)</f>
        <v>Luis Tenorio</v>
      </c>
      <c r="D18" s="12" t="str">
        <f>VLOOKUP(9,  Datos_Crudos!A:G, 5, FALSE)</f>
        <v>San Juan / Surco</v>
      </c>
      <c r="E18" s="12" t="str">
        <f>VLOOKUP(9,  Datos_Crudos!A:G, 6, FALSE)</f>
        <v>PREDICACION Y NO EN CASA P.</v>
      </c>
      <c r="F18" s="12" t="str">
        <f>VLOOKUP(9,  Datos_Crudos!A:G, 7, FALSE)</f>
        <v>T.10</v>
      </c>
    </row>
    <row r="19" spans="1:6" x14ac:dyDescent="0.25">
      <c r="B19" s="10"/>
      <c r="C19" s="13"/>
      <c r="D19" s="13"/>
      <c r="E19" s="13"/>
      <c r="F19" s="13"/>
    </row>
    <row r="20" spans="1:6" ht="30" customHeight="1" x14ac:dyDescent="0.25">
      <c r="A20" s="5" t="s">
        <v>14</v>
      </c>
      <c r="B20" s="9" t="str">
        <f>VLOOKUP(10,  Datos_Crudos!A:G, 3, FALSE)</f>
        <v>11:15am</v>
      </c>
      <c r="C20" s="12" t="str">
        <f>VLOOKUP(10,  Datos_Crudos!A:G, 4, FALSE)</f>
        <v>Samuel Vazquez</v>
      </c>
      <c r="D20" s="12" t="str">
        <f>VLOOKUP(10,  Datos_Crudos!A:G, 5, FALSE)</f>
        <v>SALON DEL REINO</v>
      </c>
      <c r="E20" s="12" t="str">
        <f>VLOOKUP(10,  Datos_Crudos!A:G, 6, FALSE)</f>
        <v>PREDICACION Y NO EN CASA P.</v>
      </c>
      <c r="F20" s="12" t="str">
        <f>VLOOKUP(10,  Datos_Crudos!A:G, 7, FALSE)</f>
        <v>T.3</v>
      </c>
    </row>
  </sheetData>
  <mergeCells count="5">
    <mergeCell ref="A5:A6"/>
    <mergeCell ref="A1:F2"/>
    <mergeCell ref="A10:A11"/>
    <mergeCell ref="A15:A16"/>
    <mergeCell ref="A3:F3"/>
  </mergeCells>
  <pageMargins left="0.7" right="0.7" top="0.75" bottom="0.75" header="0.3" footer="0.3"/>
  <pageSetup scale="7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workbookViewId="0">
      <selection activeCell="C12" sqref="C12"/>
    </sheetView>
  </sheetViews>
  <sheetFormatPr baseColWidth="10" defaultColWidth="9.140625" defaultRowHeight="15" x14ac:dyDescent="0.25"/>
  <sheetData>
    <row r="1" spans="1:7" x14ac:dyDescent="0.25">
      <c r="A1" t="s">
        <v>15</v>
      </c>
      <c r="B1" t="s">
        <v>16</v>
      </c>
      <c r="C1" t="s">
        <v>3</v>
      </c>
      <c r="D1" t="s">
        <v>4</v>
      </c>
      <c r="E1" t="s">
        <v>17</v>
      </c>
      <c r="F1" t="s">
        <v>18</v>
      </c>
      <c r="G1" t="s">
        <v>7</v>
      </c>
    </row>
    <row r="2" spans="1:7" x14ac:dyDescent="0.25">
      <c r="A2">
        <v>1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</row>
    <row r="3" spans="1:7" x14ac:dyDescent="0.25">
      <c r="A3">
        <v>2</v>
      </c>
      <c r="B3" t="s">
        <v>19</v>
      </c>
      <c r="C3" t="s">
        <v>25</v>
      </c>
      <c r="D3" t="s">
        <v>26</v>
      </c>
      <c r="E3" t="s">
        <v>22</v>
      </c>
      <c r="F3" t="s">
        <v>23</v>
      </c>
      <c r="G3" t="s">
        <v>27</v>
      </c>
    </row>
    <row r="4" spans="1:7" x14ac:dyDescent="0.25">
      <c r="A4">
        <v>3</v>
      </c>
      <c r="B4" t="s">
        <v>28</v>
      </c>
      <c r="C4" t="s">
        <v>20</v>
      </c>
      <c r="D4" t="s">
        <v>29</v>
      </c>
      <c r="E4" t="s">
        <v>22</v>
      </c>
      <c r="F4" t="s">
        <v>23</v>
      </c>
      <c r="G4" t="s">
        <v>30</v>
      </c>
    </row>
    <row r="5" spans="1:7" x14ac:dyDescent="0.25">
      <c r="A5">
        <v>4</v>
      </c>
      <c r="B5" t="s">
        <v>31</v>
      </c>
      <c r="C5" t="s">
        <v>20</v>
      </c>
      <c r="D5" t="s">
        <v>32</v>
      </c>
      <c r="E5" t="s">
        <v>22</v>
      </c>
      <c r="F5" t="s">
        <v>23</v>
      </c>
      <c r="G5" t="s">
        <v>33</v>
      </c>
    </row>
    <row r="6" spans="1:7" x14ac:dyDescent="0.25">
      <c r="A6">
        <v>5</v>
      </c>
      <c r="B6" t="s">
        <v>31</v>
      </c>
      <c r="C6" t="s">
        <v>25</v>
      </c>
      <c r="D6" t="s">
        <v>34</v>
      </c>
      <c r="E6" t="s">
        <v>35</v>
      </c>
      <c r="F6" t="s">
        <v>23</v>
      </c>
      <c r="G6" t="s">
        <v>36</v>
      </c>
    </row>
    <row r="7" spans="1:7" x14ac:dyDescent="0.25">
      <c r="A7">
        <v>6</v>
      </c>
      <c r="B7" t="s">
        <v>37</v>
      </c>
      <c r="C7" t="s">
        <v>20</v>
      </c>
      <c r="D7" t="s">
        <v>38</v>
      </c>
      <c r="E7" t="s">
        <v>22</v>
      </c>
      <c r="F7" t="s">
        <v>23</v>
      </c>
      <c r="G7" t="s">
        <v>39</v>
      </c>
    </row>
    <row r="8" spans="1:7" x14ac:dyDescent="0.25">
      <c r="A8">
        <v>7</v>
      </c>
      <c r="B8" t="s">
        <v>40</v>
      </c>
      <c r="C8" t="s">
        <v>20</v>
      </c>
      <c r="D8" t="s">
        <v>41</v>
      </c>
      <c r="E8" t="s">
        <v>35</v>
      </c>
      <c r="F8" t="s">
        <v>23</v>
      </c>
      <c r="G8" t="s">
        <v>42</v>
      </c>
    </row>
    <row r="9" spans="1:7" x14ac:dyDescent="0.25">
      <c r="A9">
        <v>8</v>
      </c>
      <c r="B9" t="s">
        <v>40</v>
      </c>
      <c r="C9" t="s">
        <v>25</v>
      </c>
      <c r="D9" t="s">
        <v>43</v>
      </c>
      <c r="E9" t="s">
        <v>35</v>
      </c>
      <c r="F9" t="s">
        <v>23</v>
      </c>
      <c r="G9" t="s">
        <v>44</v>
      </c>
    </row>
    <row r="10" spans="1:7" x14ac:dyDescent="0.25">
      <c r="A10">
        <v>9</v>
      </c>
      <c r="B10" t="s">
        <v>45</v>
      </c>
      <c r="C10" t="s">
        <v>51</v>
      </c>
      <c r="D10" t="s">
        <v>21</v>
      </c>
      <c r="E10" t="s">
        <v>35</v>
      </c>
      <c r="F10" t="s">
        <v>23</v>
      </c>
      <c r="G10" t="s">
        <v>46</v>
      </c>
    </row>
    <row r="11" spans="1:7" x14ac:dyDescent="0.25">
      <c r="A11">
        <v>10</v>
      </c>
      <c r="B11" t="s">
        <v>47</v>
      </c>
      <c r="C11" t="s">
        <v>52</v>
      </c>
      <c r="D11" t="s">
        <v>48</v>
      </c>
      <c r="E11" t="s">
        <v>49</v>
      </c>
      <c r="F11" t="s">
        <v>23</v>
      </c>
      <c r="G11" t="s">
        <v>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Final</vt:lpstr>
      <vt:lpstr>Datos_Crudos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 VASQUEZ</dc:creator>
  <cp:lastModifiedBy>I202114488 (Pastor Vásquez,Hugo Alessandro)</cp:lastModifiedBy>
  <cp:lastPrinted>2025-09-11T02:04:52Z</cp:lastPrinted>
  <dcterms:created xsi:type="dcterms:W3CDTF">2025-09-10T15:09:56Z</dcterms:created>
  <dcterms:modified xsi:type="dcterms:W3CDTF">2025-10-26T04:29:28Z</dcterms:modified>
</cp:coreProperties>
</file>